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garcia\Downloads\"/>
    </mc:Choice>
  </mc:AlternateContent>
  <xr:revisionPtr revIDLastSave="0" documentId="8_{2A3ABA64-BE99-440F-B37A-ED8D6FBE43A9}" xr6:coauthVersionLast="47" xr6:coauthVersionMax="47" xr10:uidLastSave="{00000000-0000-0000-0000-000000000000}"/>
  <bookViews>
    <workbookView xWindow="-1830" yWindow="-16320" windowWidth="29040" windowHeight="15720" activeTab="1" xr2:uid="{00000000-000D-0000-FFFF-FFFF00000000}"/>
  </bookViews>
  <sheets>
    <sheet name="EBITDA" sheetId="1" r:id="rId1"/>
    <sheet name="Volume" sheetId="2" r:id="rId2"/>
    <sheet name="Financial Statements &gt;&gt;" sheetId="7" r:id="rId3"/>
    <sheet name="BS - Balanço" sheetId="4" r:id="rId4"/>
    <sheet name="P&amp;L - DRE" sheetId="5" r:id="rId5"/>
    <sheet name="DFC" sheetId="6" r:id="rId6"/>
    <sheet name="Control" sheetId="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" hidden="1">#REF!</definedName>
    <definedName name="________ep1" localSheetId="5" hidden="1">{#N/A,#N/A,FALSE,"CONTROLE"}</definedName>
    <definedName name="________ep1" localSheetId="4" hidden="1">{#N/A,#N/A,FALSE,"CONTROLE"}</definedName>
    <definedName name="________ep1" hidden="1">{#N/A,#N/A,FALSE,"CONTROLE"}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5" hidden="1">{#N/A,#N/A,FALSE,"CONTROLE"}</definedName>
    <definedName name="_______ep1" localSheetId="4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hidden="1">{#N/A,#N/A,FALSE,"CONTROLE";#N/A,#N/A,FALSE,"CONTROLE"}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5" hidden="1">{#N/A,#N/A,FALSE,"CONTROLE"}</definedName>
    <definedName name="______ep1" localSheetId="4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hidden="1">{#N/A,#N/A,FALSE,"CONTROLE";#N/A,#N/A,FALSE,"CONTROLE"}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5" hidden="1">{#N/A,#N/A,FALSE,"SIM95"}</definedName>
    <definedName name="_____CEN30" localSheetId="4" hidden="1">{#N/A,#N/A,FALSE,"SIM95"}</definedName>
    <definedName name="_____CEN30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hidden="1">{#N/A,#N/A,FALSE,"SIM95"}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5" hidden="1">{#N/A,#N/A,FALSE,"CONTROLE"}</definedName>
    <definedName name="_____ep1" localSheetId="4" hidden="1">{#N/A,#N/A,FALSE,"CONTROLE"}</definedName>
    <definedName name="_____ep1" hidden="1">{#N/A,#N/A,FALSE,"CONTROLE"}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hidden="1">{#N/A,#N/A,FALSE,"CONTROLE";#N/A,#N/A,FALSE,"CONTROLE"}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hidden="1">{#N/A,#N/A,FALSE,"CONTROLE"}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hidden="1">{"TotalGeralDespesasPorArea",#N/A,FALSE,"VinculosAccessEfetivo"}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hidden="1">{"TotalGeralDespesasPorArea",#N/A,FALSE,"VinculosAccessEfetivo"}</definedName>
    <definedName name="_____o14" localSheetId="5" hidden="1">{#N/A,#N/A,FALSE,"CONTROLE"}</definedName>
    <definedName name="_____o14" localSheetId="4" hidden="1">{#N/A,#N/A,FALSE,"CONTROLE"}</definedName>
    <definedName name="_____o14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hidden="1">{#N/A,#N/A,FALSE,"CONTROLE"}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hidden="1">{"TotalGeralDespesasPorArea",#N/A,FALSE,"VinculosAccessEfetivo"}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5" hidden="1">{#N/A,#N/A,FALSE,"CONTROLE"}</definedName>
    <definedName name="_____o19" localSheetId="4" hidden="1">{#N/A,#N/A,FALSE,"CONTROLE"}</definedName>
    <definedName name="_____o19" hidden="1">{#N/A,#N/A,FALSE,"CONTROLE"}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hidden="1">{"TotalGeralDespesasPorArea",#N/A,FALSE,"VinculosAccessEfetivo"}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hidden="1">{"TotalGeralDespesasPorArea",#N/A,FALSE,"VinculosAccessEfetivo"}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hidden="1">{"TotalGeralDespesasPorArea",#N/A,FALSE,"VinculosAccessEfetivo"}</definedName>
    <definedName name="_____o29" localSheetId="5" hidden="1">{#N/A,#N/A,FALSE,"CONTROLE"}</definedName>
    <definedName name="_____o29" localSheetId="4" hidden="1">{#N/A,#N/A,FALSE,"CONTROLE"}</definedName>
    <definedName name="_____o29" hidden="1">{#N/A,#N/A,FALSE,"CONTROLE"}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hidden="1">{"TotalGeralDespesasPorArea",#N/A,FALSE,"VinculosAccessEfetivo"}</definedName>
    <definedName name="_____o30" localSheetId="5" hidden="1">{#N/A,#N/A,FALSE,"CONTROLE"}</definedName>
    <definedName name="_____o30" localSheetId="4" hidden="1">{#N/A,#N/A,FALSE,"CONTROLE"}</definedName>
    <definedName name="_____o30" hidden="1">{#N/A,#N/A,FALSE,"CONTROLE"}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5" hidden="1">{#N/A,#N/A,FALSE,"CONTROLE"}</definedName>
    <definedName name="_____o33" localSheetId="4" hidden="1">{#N/A,#N/A,FALSE,"CONTROLE"}</definedName>
    <definedName name="_____o33" hidden="1">{#N/A,#N/A,FALSE,"CONTROLE"}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hidden="1">{"TotalGeralDespesasPorArea",#N/A,FALSE,"VinculosAccessEfetivo"}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hidden="1">{#N/A,#N/A,FALSE,"CONTROLE";#N/A,#N/A,FALSE,"CONTROLE"}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hidden="1">{#N/A,#N/A,FALSE,"CONTROLE"}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hidden="1">{"TotalGeralDespesasPorArea",#N/A,FALSE,"VinculosAccessEfetivo"}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hidden="1">{"TotalGeralDespesasPorArea",#N/A,FALSE,"VinculosAccessEfetivo"}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hidden="1">{"TotalGeralDespesasPorArea",#N/A,FALSE,"VinculosAccessEfetivo"}</definedName>
    <definedName name="_____p14" localSheetId="5" hidden="1">{#N/A,#N/A,FALSE,"CONTROLE"}</definedName>
    <definedName name="_____p14" localSheetId="4" hidden="1">{#N/A,#N/A,FALSE,"CONTROLE"}</definedName>
    <definedName name="_____p14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hidden="1">{#N/A,#N/A,FALSE,"CONTROLE"}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hidden="1">{"TotalGeralDespesasPorArea",#N/A,FALSE,"VinculosAccessEfetivo"}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5" hidden="1">{#N/A,#N/A,FALSE,"CONTROLE"}</definedName>
    <definedName name="_____p19" localSheetId="4" hidden="1">{#N/A,#N/A,FALSE,"CONTROLE"}</definedName>
    <definedName name="_____p19" hidden="1">{#N/A,#N/A,FALSE,"CONTROLE"}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hidden="1">{"TotalGeralDespesasPorArea",#N/A,FALSE,"VinculosAccessEfetivo"}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hidden="1">{#N/A,#N/A,FALSE,"CONTROLE";#N/A,#N/A,FALSE,"CONTROLE"}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hidden="1">{#N/A,#N/A,FALSE,"CONTROLE"}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hidden="1">{#N/A,#N/A,FALSE,"CONTROLE";#N/A,#N/A,FALSE,"CONTROLE"}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hidden="1">{"TotalGeralDespesasPorArea",#N/A,FALSE,"VinculosAccessEfetivo"}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hidden="1">{"TotalGeralDespesasPorArea",#N/A,FALSE,"VinculosAccessEfetivo"}</definedName>
    <definedName name="_____z14" localSheetId="5" hidden="1">{#N/A,#N/A,FALSE,"CONTROLE"}</definedName>
    <definedName name="_____z14" localSheetId="4" hidden="1">{#N/A,#N/A,FALSE,"CONTROLE"}</definedName>
    <definedName name="_____z14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hidden="1">{#N/A,#N/A,FALSE,"CONTROLE"}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hidden="1">{"TotalGeralDespesasPorArea",#N/A,FALSE,"VinculosAccessEfetivo"}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5" hidden="1">{#N/A,#N/A,FALSE,"CONTROLE"}</definedName>
    <definedName name="_____z19" localSheetId="4" hidden="1">{#N/A,#N/A,FALSE,"CONTROLE"}</definedName>
    <definedName name="_____z19" hidden="1">{#N/A,#N/A,FALSE,"CONTROLE"}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hidden="1">{"TotalGeralDespesasPorArea",#N/A,FALSE,"VinculosAccessEfetivo"}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hidden="1">{#N/A,#N/A,FALSE,"CONTROLE";#N/A,#N/A,FALSE,"CONTROLE"}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hidden="1">{#N/A,#N/A,FALSE,"CONTROLE"}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hidden="1">{"TotalGeralDespesasPorArea",#N/A,FALSE,"VinculosAccessEfetivo"}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5" hidden="1">{#N/A,#N/A,FALSE,"SIM95"}</definedName>
    <definedName name="____CEN30" localSheetId="4" hidden="1">{#N/A,#N/A,FALSE,"SIM95"}</definedName>
    <definedName name="____CEN30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hidden="1">{#N/A,#N/A,FALSE,"SIM95"}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5" hidden="1">{#N/A,#N/A,FALSE,"CONTROLE"}</definedName>
    <definedName name="____ep1" localSheetId="4" hidden="1">{#N/A,#N/A,FALSE,"CONTROLE"}</definedName>
    <definedName name="____ep1" hidden="1">{#N/A,#N/A,FALSE,"CONTROLE"}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hidden="1">{#N/A,#N/A,FALSE,"CONTROLE";#N/A,#N/A,FALSE,"CONTROLE"}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hidden="1">{#N/A,#N/A,FALSE,"CONTROLE"}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hidden="1">{"TotalGeralDespesasPorArea",#N/A,FALSE,"VinculosAccessEfetivo"}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hidden="1">{"TotalGeralDespesasPorArea",#N/A,FALSE,"VinculosAccessEfetivo"}</definedName>
    <definedName name="____o14" localSheetId="5" hidden="1">{#N/A,#N/A,FALSE,"CONTROLE"}</definedName>
    <definedName name="____o14" localSheetId="4" hidden="1">{#N/A,#N/A,FALSE,"CONTROLE"}</definedName>
    <definedName name="____o14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hidden="1">{#N/A,#N/A,FALSE,"CONTROLE"}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hidden="1">{"TotalGeralDespesasPorArea",#N/A,FALSE,"VinculosAccessEfetivo"}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5" hidden="1">{#N/A,#N/A,FALSE,"CONTROLE"}</definedName>
    <definedName name="____o19" localSheetId="4" hidden="1">{#N/A,#N/A,FALSE,"CONTROLE"}</definedName>
    <definedName name="____o19" hidden="1">{#N/A,#N/A,FALSE,"CONTROLE"}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hidden="1">{"TotalGeralDespesasPorArea",#N/A,FALSE,"VinculosAccessEfetivo"}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hidden="1">{"TotalGeralDespesasPorArea",#N/A,FALSE,"VinculosAccessEfetivo"}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hidden="1">{"TotalGeralDespesasPorArea",#N/A,FALSE,"VinculosAccessEfetivo"}</definedName>
    <definedName name="____o29" localSheetId="5" hidden="1">{#N/A,#N/A,FALSE,"CONTROLE"}</definedName>
    <definedName name="____o29" localSheetId="4" hidden="1">{#N/A,#N/A,FALSE,"CONTROLE"}</definedName>
    <definedName name="____o29" hidden="1">{#N/A,#N/A,FALSE,"CONTROLE"}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hidden="1">{"TotalGeralDespesasPorArea",#N/A,FALSE,"VinculosAccessEfetivo"}</definedName>
    <definedName name="____o30" localSheetId="5" hidden="1">{#N/A,#N/A,FALSE,"CONTROLE"}</definedName>
    <definedName name="____o30" localSheetId="4" hidden="1">{#N/A,#N/A,FALSE,"CONTROLE"}</definedName>
    <definedName name="____o30" hidden="1">{#N/A,#N/A,FALSE,"CONTROLE"}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5" hidden="1">{#N/A,#N/A,FALSE,"CONTROLE"}</definedName>
    <definedName name="____o33" localSheetId="4" hidden="1">{#N/A,#N/A,FALSE,"CONTROLE"}</definedName>
    <definedName name="____o33" hidden="1">{#N/A,#N/A,FALSE,"CONTROLE"}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hidden="1">{"TotalGeralDespesasPorArea",#N/A,FALSE,"VinculosAccessEfetivo"}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hidden="1">{#N/A,#N/A,FALSE,"CONTROLE";#N/A,#N/A,FALSE,"CONTROLE"}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hidden="1">{#N/A,#N/A,FALSE,"CONTROLE"}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hidden="1">{"TotalGeralDespesasPorArea",#N/A,FALSE,"VinculosAccessEfetivo"}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hidden="1">{"TotalGeralDespesasPorArea",#N/A,FALSE,"VinculosAccessEfetivo"}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hidden="1">{"TotalGeralDespesasPorArea",#N/A,FALSE,"VinculosAccessEfetivo"}</definedName>
    <definedName name="____p14" localSheetId="5" hidden="1">{#N/A,#N/A,FALSE,"CONTROLE"}</definedName>
    <definedName name="____p14" localSheetId="4" hidden="1">{#N/A,#N/A,FALSE,"CONTROLE"}</definedName>
    <definedName name="____p14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hidden="1">{#N/A,#N/A,FALSE,"CONTROLE"}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hidden="1">{"TotalGeralDespesasPorArea",#N/A,FALSE,"VinculosAccessEfetivo"}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5" hidden="1">{#N/A,#N/A,FALSE,"CONTROLE"}</definedName>
    <definedName name="____p19" localSheetId="4" hidden="1">{#N/A,#N/A,FALSE,"CONTROLE"}</definedName>
    <definedName name="____p19" hidden="1">{#N/A,#N/A,FALSE,"CONTROLE"}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hidden="1">{"TotalGeralDespesasPorArea",#N/A,FALSE,"VinculosAccessEfetivo"}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hidden="1">{#N/A,#N/A,FALSE,"CONTROLE";#N/A,#N/A,FALSE,"CONTROLE"}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hidden="1">{#N/A,#N/A,FALSE,"CONTROLE"}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hidden="1">{"TotalGeralDespesasPorArea",#N/A,FALSE,"VinculosAccessEfetivo"}</definedName>
    <definedName name="____TF2" hidden="1">#REF!,#REF!</definedName>
    <definedName name="____TF2222" hidden="1">#REF!</definedName>
    <definedName name="____xx1" hidden="1">#REF!,#REF!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hidden="1">{#N/A,#N/A,FALSE,"CONTROLE";#N/A,#N/A,FALSE,"CONTROLE"}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hidden="1">{"TotalGeralDespesasPorArea",#N/A,FALSE,"VinculosAccessEfetivo"}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hidden="1">{"TotalGeralDespesasPorArea",#N/A,FALSE,"VinculosAccessEfetivo"}</definedName>
    <definedName name="____z14" localSheetId="5" hidden="1">{#N/A,#N/A,FALSE,"CONTROLE"}</definedName>
    <definedName name="____z14" localSheetId="4" hidden="1">{#N/A,#N/A,FALSE,"CONTROLE"}</definedName>
    <definedName name="____z14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hidden="1">{#N/A,#N/A,FALSE,"CONTROLE"}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hidden="1">{"TotalGeralDespesasPorArea",#N/A,FALSE,"VinculosAccessEfetivo"}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5" hidden="1">{#N/A,#N/A,FALSE,"CONTROLE"}</definedName>
    <definedName name="____z19" localSheetId="4" hidden="1">{#N/A,#N/A,FALSE,"CONTROLE"}</definedName>
    <definedName name="____z19" hidden="1">{#N/A,#N/A,FALSE,"CONTROLE"}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hidden="1">{"TotalGeralDespesasPorArea",#N/A,FALSE,"VinculosAccessEfetivo"}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hidden="1">{#N/A,#N/A,FALSE,"CONTROLE";#N/A,#N/A,FALSE,"CONTROLE"}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hidden="1">{#N/A,#N/A,FALSE,"CONTROLE"}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6" hidden="1">#REF!</definedName>
    <definedName name="___ADM" localSheetId="5" hidden="1">#REF!</definedName>
    <definedName name="___ADM" localSheetId="4" hidden="1">#REF!</definedName>
    <definedName name="___ADM" hidden="1">#REF!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5" hidden="1">{#N/A,#N/A,FALSE,"SIM95"}</definedName>
    <definedName name="___CEN30" localSheetId="4" hidden="1">{#N/A,#N/A,FALSE,"SIM95"}</definedName>
    <definedName name="___CEN30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hidden="1">{#N/A,#N/A,FALSE,"SIM95"}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5" hidden="1">{#N/A,#N/A,FALSE,"CONTROLE"}</definedName>
    <definedName name="___ep1" localSheetId="4" hidden="1">{#N/A,#N/A,FALSE,"CONTROLE"}</definedName>
    <definedName name="___ep1" hidden="1">{#N/A,#N/A,FALSE,"CONTROLE"}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hidden="1">{#N/A,#N/A,FALSE,"CONTROLE";#N/A,#N/A,FALSE,"CONTROLE"}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hidden="1">{#N/A,#N/A,FALSE,"CONTROLE"}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hidden="1">{"TotalGeralDespesasPorArea",#N/A,FALSE,"VinculosAccessEfetivo"}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hidden="1">{"TotalGeralDespesasPorArea",#N/A,FALSE,"VinculosAccessEfetivo"}</definedName>
    <definedName name="___o14" localSheetId="5" hidden="1">{#N/A,#N/A,FALSE,"CONTROLE"}</definedName>
    <definedName name="___o14" localSheetId="4" hidden="1">{#N/A,#N/A,FALSE,"CONTROLE"}</definedName>
    <definedName name="___o14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hidden="1">{#N/A,#N/A,FALSE,"CONTROLE"}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hidden="1">{"TotalGeralDespesasPorArea",#N/A,FALSE,"VinculosAccessEfetivo"}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5" hidden="1">{#N/A,#N/A,FALSE,"CONTROLE"}</definedName>
    <definedName name="___o19" localSheetId="4" hidden="1">{#N/A,#N/A,FALSE,"CONTROLE"}</definedName>
    <definedName name="___o19" hidden="1">{#N/A,#N/A,FALSE,"CONTROLE"}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hidden="1">{"TotalGeralDespesasPorArea",#N/A,FALSE,"VinculosAccessEfetivo"}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hidden="1">{"TotalGeralDespesasPorArea",#N/A,FALSE,"VinculosAccessEfetivo"}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hidden="1">{"TotalGeralDespesasPorArea",#N/A,FALSE,"VinculosAccessEfetivo"}</definedName>
    <definedName name="___o29" localSheetId="5" hidden="1">{#N/A,#N/A,FALSE,"CONTROLE"}</definedName>
    <definedName name="___o29" localSheetId="4" hidden="1">{#N/A,#N/A,FALSE,"CONTROLE"}</definedName>
    <definedName name="___o29" hidden="1">{#N/A,#N/A,FALSE,"CONTROLE"}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hidden="1">{"TotalGeralDespesasPorArea",#N/A,FALSE,"VinculosAccessEfetivo"}</definedName>
    <definedName name="___o30" localSheetId="5" hidden="1">{#N/A,#N/A,FALSE,"CONTROLE"}</definedName>
    <definedName name="___o30" localSheetId="4" hidden="1">{#N/A,#N/A,FALSE,"CONTROLE"}</definedName>
    <definedName name="___o30" hidden="1">{#N/A,#N/A,FALSE,"CONTROLE"}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5" hidden="1">{#N/A,#N/A,FALSE,"CONTROLE"}</definedName>
    <definedName name="___o33" localSheetId="4" hidden="1">{#N/A,#N/A,FALSE,"CONTROLE"}</definedName>
    <definedName name="___o33" hidden="1">{#N/A,#N/A,FALSE,"CONTROLE"}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hidden="1">{"TotalGeralDespesasPorArea",#N/A,FALSE,"VinculosAccessEfetivo"}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hidden="1">{#N/A,#N/A,FALSE,"CONTROLE";#N/A,#N/A,FALSE,"CONTROLE"}</definedName>
    <definedName name="___o38" localSheetId="5" hidden="1">{#N/A,#N/A,FALSE,"CONTROLE"}</definedName>
    <definedName name="___o38" localSheetId="4" hidden="1">{#N/A,#N/A,FALSE,"CONTROLE"}</definedName>
    <definedName name="___o38" hidden="1">{#N/A,#N/A,FALSE,"CONTROLE"}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hidden="1">{"TotalGeralDespesasPorArea",#N/A,FALSE,"VinculosAccessEfetivo"}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hidden="1">{"TotalGeralDespesasPorArea",#N/A,FALSE,"VinculosAccessEfetivo"}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hidden="1">{"TotalGeralDespesasPorArea",#N/A,FALSE,"VinculosAccessEfetivo"}</definedName>
    <definedName name="___p14" localSheetId="5" hidden="1">{#N/A,#N/A,FALSE,"CONTROLE"}</definedName>
    <definedName name="___p14" localSheetId="4" hidden="1">{#N/A,#N/A,FALSE,"CONTROLE"}</definedName>
    <definedName name="___p14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hidden="1">{#N/A,#N/A,FALSE,"CONTROLE"}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hidden="1">{"TotalGeralDespesasPorArea",#N/A,FALSE,"VinculosAccessEfetivo"}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5" hidden="1">{#N/A,#N/A,FALSE,"CONTROLE"}</definedName>
    <definedName name="___p19" localSheetId="4" hidden="1">{#N/A,#N/A,FALSE,"CONTROLE"}</definedName>
    <definedName name="___p19" hidden="1">{#N/A,#N/A,FALSE,"CONTROLE"}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hidden="1">{"TotalGeralDespesasPorArea",#N/A,FALSE,"VinculosAccessEfetivo"}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hidden="1">{#N/A,#N/A,FALSE,"CONTROLE";#N/A,#N/A,FALSE,"CONTROLE"}</definedName>
    <definedName name="___p23" localSheetId="5" hidden="1">{#N/A,#N/A,FALSE,"CONTROLE"}</definedName>
    <definedName name="___p23" localSheetId="4" hidden="1">{#N/A,#N/A,FALSE,"CONTROLE"}</definedName>
    <definedName name="___p23" hidden="1">{#N/A,#N/A,FALSE,"CONTROLE"}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hidden="1">{"TotalGeralDespesasPorArea",#N/A,FALSE,"VinculosAccessEfetivo"}</definedName>
    <definedName name="___SPF01" localSheetId="5" hidden="1">{"MULTIPLICAÇÃO",#N/A,FALSE,"Obras"}</definedName>
    <definedName name="___SPF01" localSheetId="4" hidden="1">{"MULTIPLICAÇÃO",#N/A,FALSE,"Obras"}</definedName>
    <definedName name="___SPF01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hidden="1">{"MULTIPLICAÇÃO",#N/A,FALSE,"Obras"}</definedName>
    <definedName name="___TF2" hidden="1">#REF!,#REF!</definedName>
    <definedName name="___TF2222" hidden="1">#REF!</definedName>
    <definedName name="___UB2" localSheetId="5" hidden="1">{"MULTIPLICAÇÃO",#N/A,FALSE,"Obras"}</definedName>
    <definedName name="___UB2" localSheetId="4" hidden="1">{"MULTIPLICAÇÃO",#N/A,FALSE,"Obras"}</definedName>
    <definedName name="___UB2" hidden="1">{"MULTIPLICAÇÃO",#N/A,FALSE,"Obras"}</definedName>
    <definedName name="___xx1" hidden="1">#REF!,#REF!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hidden="1">{#N/A,#N/A,FALSE,"CONTROLE";#N/A,#N/A,FALSE,"CONTROLE"}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hidden="1">{"TotalGeralDespesasPorArea",#N/A,FALSE,"VinculosAccessEfetivo"}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hidden="1">{"TotalGeralDespesasPorArea",#N/A,FALSE,"VinculosAccessEfetivo"}</definedName>
    <definedName name="___z14" localSheetId="5" hidden="1">{#N/A,#N/A,FALSE,"CONTROLE"}</definedName>
    <definedName name="___z14" localSheetId="4" hidden="1">{#N/A,#N/A,FALSE,"CONTROLE"}</definedName>
    <definedName name="___z14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hidden="1">{#N/A,#N/A,FALSE,"CONTROLE"}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hidden="1">{"TotalGeralDespesasPorArea",#N/A,FALSE,"VinculosAccessEfetivo"}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5" hidden="1">{#N/A,#N/A,FALSE,"CONTROLE"}</definedName>
    <definedName name="___z19" localSheetId="4" hidden="1">{#N/A,#N/A,FALSE,"CONTROLE"}</definedName>
    <definedName name="___z19" hidden="1">{#N/A,#N/A,FALSE,"CONTROLE"}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hidden="1">{"TotalGeralDespesasPorArea",#N/A,FALSE,"VinculosAccessEfetivo"}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hidden="1">{#N/A,#N/A,FALSE,"CONTROLE";#N/A,#N/A,FALSE,"CONTROLE"}</definedName>
    <definedName name="___z23" localSheetId="5" hidden="1">{#N/A,#N/A,FALSE,"CONTROLE"}</definedName>
    <definedName name="___z23" localSheetId="4" hidden="1">{#N/A,#N/A,FALSE,"CONTROLE"}</definedName>
    <definedName name="___z23" hidden="1">{#N/A,#N/A,FALSE,"CONTROLE"}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6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6" hidden="1">#REF!</definedName>
    <definedName name="__123Graph_AMARGINS" localSheetId="5" hidden="1">#REF!</definedName>
    <definedName name="__123Graph_AMARGINS" localSheetId="4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6" hidden="1">#REF!</definedName>
    <definedName name="__123Graph_AYTDSALES" localSheetId="5" hidden="1">#REF!</definedName>
    <definedName name="__123Graph_AYTDSALES" localSheetId="4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6" hidden="1">#REF!</definedName>
    <definedName name="__123Graph_BMARGINS" localSheetId="5" hidden="1">#REF!</definedName>
    <definedName name="__123Graph_BMARGINS" localSheetId="4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6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6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6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6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6" hidden="1">#REF!</definedName>
    <definedName name="__123Graph_XYTDSALES" localSheetId="5" hidden="1">#REF!</definedName>
    <definedName name="__123Graph_XYTDSALES" localSheetId="4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5" hidden="1">{#N/A,#N/A,FALSE,"SIM95"}</definedName>
    <definedName name="__CEN30" localSheetId="4" hidden="1">{#N/A,#N/A,FALSE,"SIM95"}</definedName>
    <definedName name="__CEN30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hidden="1">{#N/A,#N/A,FALSE,"SIM95"}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5" hidden="1">{#N/A,#N/A,FALSE,"CONTROLE"}</definedName>
    <definedName name="__ep1" localSheetId="4" hidden="1">{#N/A,#N/A,FALSE,"CONTROLE"}</definedName>
    <definedName name="__ep1" hidden="1">{#N/A,#N/A,FALSE,"CONTROLE"}</definedName>
    <definedName name="__FDS_HYPERLINK_TOGGLE_STATE__" hidden="1">"ON"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hidden="1">{#N/A,#N/A,FALSE,"CONTROLE";#N/A,#N/A,FALSE,"CONTROLE"}</definedName>
    <definedName name="__o023" localSheetId="5" hidden="1">{#N/A,#N/A,FALSE,"CONTROLE"}</definedName>
    <definedName name="__o023" localSheetId="4" hidden="1">{#N/A,#N/A,FALSE,"CONTROLE"}</definedName>
    <definedName name="__o023" hidden="1">{#N/A,#N/A,FALSE,"CONTROLE"}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hidden="1">{"TotalGeralDespesasPorArea",#N/A,FALSE,"VinculosAccessEfetivo"}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hidden="1">{"TotalGeralDespesasPorArea",#N/A,FALSE,"VinculosAccessEfetivo"}</definedName>
    <definedName name="__o14" localSheetId="5" hidden="1">{#N/A,#N/A,FALSE,"CONTROLE"}</definedName>
    <definedName name="__o14" localSheetId="4" hidden="1">{#N/A,#N/A,FALSE,"CONTROLE"}</definedName>
    <definedName name="__o14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hidden="1">{#N/A,#N/A,FALSE,"CONTROLE"}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hidden="1">{"TotalGeralDespesasPorArea",#N/A,FALSE,"VinculosAccessEfetivo"}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5" hidden="1">{#N/A,#N/A,FALSE,"CONTROLE"}</definedName>
    <definedName name="__o19" localSheetId="4" hidden="1">{#N/A,#N/A,FALSE,"CONTROLE"}</definedName>
    <definedName name="__o19" hidden="1">{#N/A,#N/A,FALSE,"CONTROLE"}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hidden="1">{"TotalGeralDespesasPorArea",#N/A,FALSE,"VinculosAccessEfetivo"}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hidden="1">{"TotalGeralDespesasPorArea",#N/A,FALSE,"VinculosAccessEfetivo"}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hidden="1">{"TotalGeralDespesasPorArea",#N/A,FALSE,"VinculosAccessEfetivo"}</definedName>
    <definedName name="__o29" localSheetId="5" hidden="1">{#N/A,#N/A,FALSE,"CONTROLE"}</definedName>
    <definedName name="__o29" localSheetId="4" hidden="1">{#N/A,#N/A,FALSE,"CONTROLE"}</definedName>
    <definedName name="__o29" hidden="1">{#N/A,#N/A,FALSE,"CONTROLE"}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hidden="1">{"TotalGeralDespesasPorArea",#N/A,FALSE,"VinculosAccessEfetivo"}</definedName>
    <definedName name="__o30" localSheetId="5" hidden="1">{#N/A,#N/A,FALSE,"CONTROLE"}</definedName>
    <definedName name="__o30" localSheetId="4" hidden="1">{#N/A,#N/A,FALSE,"CONTROLE"}</definedName>
    <definedName name="__o30" hidden="1">{#N/A,#N/A,FALSE,"CONTROLE"}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5" hidden="1">{#N/A,#N/A,FALSE,"CONTROLE"}</definedName>
    <definedName name="__o33" localSheetId="4" hidden="1">{#N/A,#N/A,FALSE,"CONTROLE"}</definedName>
    <definedName name="__o33" hidden="1">{#N/A,#N/A,FALSE,"CONTROLE"}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hidden="1">{"TotalGeralDespesasPorArea",#N/A,FALSE,"VinculosAccessEfetivo"}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hidden="1">{#N/A,#N/A,FALSE,"CONTROLE";#N/A,#N/A,FALSE,"CONTROLE"}</definedName>
    <definedName name="__o38" localSheetId="5" hidden="1">{#N/A,#N/A,FALSE,"CONTROLE"}</definedName>
    <definedName name="__o38" localSheetId="4" hidden="1">{#N/A,#N/A,FALSE,"CONTROLE"}</definedName>
    <definedName name="__o38" hidden="1">{#N/A,#N/A,FALSE,"CONTROLE"}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hidden="1">{"TotalGeralDespesasPorArea",#N/A,FALSE,"VinculosAccessEfetivo"}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hidden="1">{"TotalGeralDespesasPorArea",#N/A,FALSE,"VinculosAccessEfetivo"}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hidden="1">{"TotalGeralDespesasPorArea",#N/A,FALSE,"VinculosAccessEfetivo"}</definedName>
    <definedName name="__p14" localSheetId="5" hidden="1">{#N/A,#N/A,FALSE,"CONTROLE"}</definedName>
    <definedName name="__p14" localSheetId="4" hidden="1">{#N/A,#N/A,FALSE,"CONTROLE"}</definedName>
    <definedName name="__p14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hidden="1">{#N/A,#N/A,FALSE,"CONTROLE"}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hidden="1">{"TotalGeralDespesasPorArea",#N/A,FALSE,"VinculosAccessEfetivo"}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5" hidden="1">{#N/A,#N/A,FALSE,"CONTROLE"}</definedName>
    <definedName name="__p19" localSheetId="4" hidden="1">{#N/A,#N/A,FALSE,"CONTROLE"}</definedName>
    <definedName name="__p19" hidden="1">{#N/A,#N/A,FALSE,"CONTROLE"}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hidden="1">{"TotalGeralDespesasPorArea",#N/A,FALSE,"VinculosAccessEfetivo"}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hidden="1">{#N/A,#N/A,FALSE,"CONTROLE";#N/A,#N/A,FALSE,"CONTROLE"}</definedName>
    <definedName name="__p23" localSheetId="5" hidden="1">{#N/A,#N/A,FALSE,"CONTROLE"}</definedName>
    <definedName name="__p23" localSheetId="4" hidden="1">{#N/A,#N/A,FALSE,"CONTROLE"}</definedName>
    <definedName name="__p23" hidden="1">{#N/A,#N/A,FALSE,"CONTROLE"}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6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hidden="1">{"CONSOLIDADO",#N/A,FALSE,"COMENTARIOS"}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6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hidden="1">{#N/A,#N/A,FALSE,"CONTROLE";#N/A,#N/A,FALSE,"CONTROLE"}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hidden="1">{"TotalGeralDespesasPorArea",#N/A,FALSE,"VinculosAccessEfetivo"}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hidden="1">{"TotalGeralDespesasPorArea",#N/A,FALSE,"VinculosAccessEfetivo"}</definedName>
    <definedName name="__z14" localSheetId="5" hidden="1">{#N/A,#N/A,FALSE,"CONTROLE"}</definedName>
    <definedName name="__z14" localSheetId="4" hidden="1">{#N/A,#N/A,FALSE,"CONTROLE"}</definedName>
    <definedName name="__z14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hidden="1">{#N/A,#N/A,FALSE,"CONTROLE"}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hidden="1">{"TotalGeralDespesasPorArea",#N/A,FALSE,"VinculosAccessEfetivo"}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5" hidden="1">{#N/A,#N/A,FALSE,"CONTROLE"}</definedName>
    <definedName name="__z19" localSheetId="4" hidden="1">{#N/A,#N/A,FALSE,"CONTROLE"}</definedName>
    <definedName name="__z19" hidden="1">{#N/A,#N/A,FALSE,"CONTROLE"}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hidden="1">{"TotalGeralDespesasPorArea",#N/A,FALSE,"VinculosAccessEfetivo"}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hidden="1">{#N/A,#N/A,FALSE,"CONTROLE";#N/A,#N/A,FALSE,"CONTROLE"}</definedName>
    <definedName name="__z23" localSheetId="5" hidden="1">{#N/A,#N/A,FALSE,"CONTROLE"}</definedName>
    <definedName name="__z23" localSheetId="4" hidden="1">{#N/A,#N/A,FALSE,"CONTROLE"}</definedName>
    <definedName name="__z23" hidden="1">{#N/A,#N/A,FALSE,"CONTROLE"}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6" hidden="1">#REF!</definedName>
    <definedName name="_1__123Graph_AChart_1A" localSheetId="5" hidden="1">#REF!</definedName>
    <definedName name="_1__123Graph_AChart_1A" localSheetId="4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6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6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6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6" hidden="1">#REF!</definedName>
    <definedName name="_2__123Graph_AChart_2A" localSheetId="5" hidden="1">#REF!</definedName>
    <definedName name="_2__123Graph_AChart_2A" localSheetId="4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6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6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6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6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6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6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6" hidden="1">#REF!</definedName>
    <definedName name="_43__123Graph_XChart_1A" localSheetId="5" hidden="1">#REF!</definedName>
    <definedName name="_43__123Graph_XChart_1A" localSheetId="4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6" hidden="1">#REF!</definedName>
    <definedName name="_44__123Graph_XChart_2A" localSheetId="5" hidden="1">#REF!</definedName>
    <definedName name="_44__123Graph_XChart_2A" localSheetId="4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6" hidden="1">[18]Plan1!#REF!</definedName>
    <definedName name="_48_0_S" localSheetId="5" hidden="1">[18]Plan1!#REF!</definedName>
    <definedName name="_48_0_S" localSheetId="4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6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5" hidden="1">{#N/A,#N/A,FALSE,"SIM95"}</definedName>
    <definedName name="_CEN30" localSheetId="4" hidden="1">{#N/A,#N/A,FALSE,"SIM95"}</definedName>
    <definedName name="_CEN30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hidden="1">{#N/A,#N/A,FALSE,"SIM95"}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6" hidden="1">[20]ACUMULADO!#REF!</definedName>
    <definedName name="_Dist_Bin" localSheetId="5" hidden="1">[20]ACUMULADO!#REF!</definedName>
    <definedName name="_Dist_Bin" localSheetId="4" hidden="1">[20]ACUMULADO!#REF!</definedName>
    <definedName name="_Dist_Bin" hidden="1">[20]ACUMULADO!#REF!</definedName>
    <definedName name="_Dist_Values" localSheetId="3" hidden="1">#REF!</definedName>
    <definedName name="_Dist_Values" localSheetId="6" hidden="1">#REF!</definedName>
    <definedName name="_Dist_Values" localSheetId="5" hidden="1">#REF!</definedName>
    <definedName name="_Dist_Values" localSheetId="4" hidden="1">#REF!</definedName>
    <definedName name="_Dist_Values" hidden="1">#REF!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5" hidden="1">{#N/A,#N/A,FALSE,"CONTROLE"}</definedName>
    <definedName name="_ep1" localSheetId="4" hidden="1">{#N/A,#N/A,FALSE,"CONTROLE"}</definedName>
    <definedName name="_ep1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hidden="1">{#N/A,#N/A,FALSE,"CONTROLE"}</definedName>
    <definedName name="_Fill" localSheetId="3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localSheetId="5" hidden="1">DFC!$A$3:$AB$96</definedName>
    <definedName name="_xlnm._FilterDatabase" hidden="1">#REF!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hidden="1">{#N/A,#N/A,FALSE,"CONTROLE";#N/A,#N/A,FALSE,"CONTROLE"}</definedName>
    <definedName name="_o023" localSheetId="5" hidden="1">{#N/A,#N/A,FALSE,"CONTROLE"}</definedName>
    <definedName name="_o023" localSheetId="4" hidden="1">{#N/A,#N/A,FALSE,"CONTROLE"}</definedName>
    <definedName name="_o023" hidden="1">{#N/A,#N/A,FALSE,"CONTROLE"}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hidden="1">{"TotalGeralDespesasPorArea",#N/A,FALSE,"VinculosAccessEfetivo"}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hidden="1">{"TotalGeralDespesasPorArea",#N/A,FALSE,"VinculosAccessEfetivo"}</definedName>
    <definedName name="_o14" localSheetId="5" hidden="1">{#N/A,#N/A,FALSE,"CONTROLE"}</definedName>
    <definedName name="_o14" localSheetId="4" hidden="1">{#N/A,#N/A,FALSE,"CONTROLE"}</definedName>
    <definedName name="_o14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hidden="1">{#N/A,#N/A,FALSE,"CONTROLE"}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hidden="1">{"TotalGeralDespesasPorArea",#N/A,FALSE,"VinculosAccessEfetivo"}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5" hidden="1">{#N/A,#N/A,FALSE,"CONTROLE"}</definedName>
    <definedName name="_o19" localSheetId="4" hidden="1">{#N/A,#N/A,FALSE,"CONTROLE"}</definedName>
    <definedName name="_o19" hidden="1">{#N/A,#N/A,FALSE,"CONTROLE"}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hidden="1">{"TotalGeralDespesasPorArea",#N/A,FALSE,"VinculosAccessEfetivo"}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hidden="1">{"TotalGeralDespesasPorArea",#N/A,FALSE,"VinculosAccessEfetivo"}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hidden="1">{"TotalGeralDespesasPorArea",#N/A,FALSE,"VinculosAccessEfetivo"}</definedName>
    <definedName name="_o29" localSheetId="5" hidden="1">{#N/A,#N/A,FALSE,"CONTROLE"}</definedName>
    <definedName name="_o29" localSheetId="4" hidden="1">{#N/A,#N/A,FALSE,"CONTROLE"}</definedName>
    <definedName name="_o29" hidden="1">{#N/A,#N/A,FALSE,"CONTROLE"}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hidden="1">{"TotalGeralDespesasPorArea",#N/A,FALSE,"VinculosAccessEfetivo"}</definedName>
    <definedName name="_o30" localSheetId="5" hidden="1">{#N/A,#N/A,FALSE,"CONTROLE"}</definedName>
    <definedName name="_o30" localSheetId="4" hidden="1">{#N/A,#N/A,FALSE,"CONTROLE"}</definedName>
    <definedName name="_o30" hidden="1">{#N/A,#N/A,FALSE,"CONTROLE"}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5" hidden="1">{#N/A,#N/A,FALSE,"CONTROLE"}</definedName>
    <definedName name="_o33" localSheetId="4" hidden="1">{#N/A,#N/A,FALSE,"CONTROLE"}</definedName>
    <definedName name="_o33" hidden="1">{#N/A,#N/A,FALSE,"CONTROLE"}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hidden="1">{"TotalGeralDespesasPorArea",#N/A,FALSE,"VinculosAccessEfetivo"}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hidden="1">{#N/A,#N/A,FALSE,"CONTROLE";#N/A,#N/A,FALSE,"CONTROLE"}</definedName>
    <definedName name="_o38" localSheetId="5" hidden="1">{#N/A,#N/A,FALSE,"CONTROLE"}</definedName>
    <definedName name="_o38" localSheetId="4" hidden="1">{#N/A,#N/A,FALSE,"CONTROLE"}</definedName>
    <definedName name="_o38" hidden="1">{#N/A,#N/A,FALSE,"CONTROLE"}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hidden="1">{"TotalGeralDespesasPorArea",#N/A,FALSE,"VinculosAccessEfetivo"}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hidden="1">{"TotalGeralDespesasPorArea",#N/A,FALSE,"VinculosAccessEfetivo"}</definedName>
    <definedName name="_p14" localSheetId="5" hidden="1">{#N/A,#N/A,FALSE,"CONTROLE"}</definedName>
    <definedName name="_p14" localSheetId="4" hidden="1">{#N/A,#N/A,FALSE,"CONTROLE"}</definedName>
    <definedName name="_p14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hidden="1">{#N/A,#N/A,FALSE,"CONTROLE"}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hidden="1">{"TotalGeralDespesasPorArea",#N/A,FALSE,"VinculosAccessEfetivo"}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5" hidden="1">{#N/A,#N/A,FALSE,"CONTROLE"}</definedName>
    <definedName name="_p19" localSheetId="4" hidden="1">{#N/A,#N/A,FALSE,"CONTROLE"}</definedName>
    <definedName name="_p19" hidden="1">{#N/A,#N/A,FALSE,"CONTROLE"}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hidden="1">{"TotalGeralDespesasPorArea",#N/A,FALSE,"VinculosAccessEfetivo"}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hidden="1">{#N/A,#N/A,FALSE,"CONTROLE";#N/A,#N/A,FALSE,"CONTROLE"}</definedName>
    <definedName name="_p23" localSheetId="5" hidden="1">{#N/A,#N/A,FALSE,"CONTROLE"}</definedName>
    <definedName name="_p23" localSheetId="4" hidden="1">{#N/A,#N/A,FALSE,"CONTROLE"}</definedName>
    <definedName name="_p23" hidden="1">{#N/A,#N/A,FALSE,"CONTROLE"}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6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6" hidden="1">#REF!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3" hidden="1">#REF!</definedName>
    <definedName name="_Regression_Y" localSheetId="6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Sort" localSheetId="3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hidden="1">#REF!</definedName>
    <definedName name="_SORT2" hidden="1">#REF!</definedName>
    <definedName name="_SPF01" localSheetId="5" hidden="1">{"MULTIPLICAÇÃO",#N/A,FALSE,"Obras"}</definedName>
    <definedName name="_SPF01" localSheetId="4" hidden="1">{"MULTIPLICAÇÃO",#N/A,FALSE,"Obras"}</definedName>
    <definedName name="_SPF01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6" hidden="1">#REF!</definedName>
    <definedName name="_Table1_In1" localSheetId="5" hidden="1">#REF!</definedName>
    <definedName name="_Table1_In1" localSheetId="4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6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6" hidden="1">#REF!</definedName>
    <definedName name="_Table2_In2" localSheetId="5" hidden="1">#REF!</definedName>
    <definedName name="_Table2_In2" localSheetId="4" hidden="1">#REF!</definedName>
    <definedName name="_Table2_In2" hidden="1">#REF!</definedName>
    <definedName name="_Table2_Out" localSheetId="3" hidden="1">#REF!</definedName>
    <definedName name="_Table2_Out" localSheetId="6" hidden="1">#REF!</definedName>
    <definedName name="_Table2_Out" localSheetId="5" hidden="1">#REF!</definedName>
    <definedName name="_Table2_Out" localSheetId="4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5" hidden="1">{"MULTIPLICAÇÃO",#N/A,FALSE,"Obras"}</definedName>
    <definedName name="_UB2" localSheetId="4" hidden="1">{"MULTIPLICAÇÃO",#N/A,FALSE,"Obras"}</definedName>
    <definedName name="_UB2" hidden="1">{"MULTIPLICAÇÃO",#N/A,FALSE,"Obras"}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6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hidden="1">{#N/A,#N/A,FALSE,"CONTROLE";#N/A,#N/A,FALSE,"CONTROLE"}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hidden="1">{"TotalGeralDespesasPorArea",#N/A,FALSE,"VinculosAccessEfetivo"}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hidden="1">{"TotalGeralDespesasPorArea",#N/A,FALSE,"VinculosAccessEfetivo"}</definedName>
    <definedName name="_z14" localSheetId="5" hidden="1">{#N/A,#N/A,FALSE,"CONTROLE"}</definedName>
    <definedName name="_z14" localSheetId="4" hidden="1">{#N/A,#N/A,FALSE,"CONTROLE"}</definedName>
    <definedName name="_z14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hidden="1">{#N/A,#N/A,FALSE,"CONTROLE"}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hidden="1">{"TotalGeralDespesasPorArea",#N/A,FALSE,"VinculosAccessEfetivo"}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5" hidden="1">{#N/A,#N/A,FALSE,"CONTROLE"}</definedName>
    <definedName name="_z19" localSheetId="4" hidden="1">{#N/A,#N/A,FALSE,"CONTROLE"}</definedName>
    <definedName name="_z19" hidden="1">{#N/A,#N/A,FALSE,"CONTROLE"}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hidden="1">{"TotalGeralDespesasPorArea",#N/A,FALSE,"VinculosAccessEfetivo"}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hidden="1">{#N/A,#N/A,FALSE,"CONTROLE";#N/A,#N/A,FALSE,"CONTROLE"}</definedName>
    <definedName name="_z23" localSheetId="5" hidden="1">{#N/A,#N/A,FALSE,"CONTROLE"}</definedName>
    <definedName name="_z23" localSheetId="4" hidden="1">{#N/A,#N/A,FALSE,"CONTROLE"}</definedName>
    <definedName name="_z23" hidden="1">{#N/A,#N/A,FALSE,"CONTROLE"}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hidden="1">{"TotalGeralDespesasPorArea",#N/A,FALSE,"VinculosAccessEfetivo"}</definedName>
    <definedName name="a4e4" localSheetId="5" hidden="1">{#N/A,#N/A,FALSE,"CONTROLE"}</definedName>
    <definedName name="a4e4" localSheetId="4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5" hidden="1">{#N/A,#N/A,FALSE,"CONTROLE"}</definedName>
    <definedName name="aas" localSheetId="4" hidden="1">{#N/A,#N/A,FALSE,"CONTROLE"}</definedName>
    <definedName name="aas" hidden="1">{#N/A,#N/A,FALSE,"CONTROLE"}</definedName>
    <definedName name="aassas" hidden="1">[26]SEMANAIS!#REF!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6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6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6" hidden="1">#REF!</definedName>
    <definedName name="ADM" localSheetId="5" hidden="1">#REF!</definedName>
    <definedName name="ADM" localSheetId="4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6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6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ga" localSheetId="5" hidden="1">{"APOIO",#N/A,FALSE,"Obras"}</definedName>
    <definedName name="aga" localSheetId="4" hidden="1">{"APOIO",#N/A,FALSE,"Obras"}</definedName>
    <definedName name="aga" hidden="1">{"APOIO",#N/A,FALSE,"Obras"}</definedName>
    <definedName name="alda" hidden="1">[29]Movimentação!#REF!</definedName>
    <definedName name="ale" localSheetId="5" hidden="1">{"'Total'!$A$1","'Total'!$A$3"}</definedName>
    <definedName name="ale" localSheetId="4" hidden="1">{"'Total'!$A$1","'Total'!$A$3"}</definedName>
    <definedName name="ale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hidden="1">{"'Total'!$A$1","'Total'!$A$3"}</definedName>
    <definedName name="All_Divisions" hidden="1">#REF!</definedName>
    <definedName name="alpha" localSheetId="5" hidden="1">{"'Total'!$A$1","'Total'!$A$3"}</definedName>
    <definedName name="alpha" localSheetId="4" hidden="1">{"'Total'!$A$1","'Total'!$A$3"}</definedName>
    <definedName name="alpha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hidden="1">{"'Total'!$A$1","'Total'!$A$3"}</definedName>
    <definedName name="anscount" hidden="1">1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5" hidden="1">{#N/A,#N/A,FALSE,"CONTROLE"}</definedName>
    <definedName name="aplicação" localSheetId="4" hidden="1">{#N/A,#N/A,FALSE,"CONTROLE"}</definedName>
    <definedName name="aplicação" hidden="1">{#N/A,#N/A,FALSE,"CONTROLE"}</definedName>
    <definedName name="APOIO" localSheetId="5" hidden="1">{"APOIO",#N/A,FALSE,"Obras"}</definedName>
    <definedName name="APOIO" localSheetId="4" hidden="1">{"APOIO",#N/A,FALSE,"Obras"}</definedName>
    <definedName name="APOIO" hidden="1">{"APOIO",#N/A,FALSE,"Obras"}</definedName>
    <definedName name="ar" localSheetId="5" hidden="1">{#N/A,#N/A,FALSE,"CONTROLE"}</definedName>
    <definedName name="ar" localSheetId="4" hidden="1">{#N/A,#N/A,FALSE,"CONTROLE"}</definedName>
    <definedName name="ar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hidden="1">{#N/A,#N/A,FALSE,"CONTROLE"}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6" hidden="1">#REF!</definedName>
    <definedName name="AS2TickmarkLS" localSheetId="5" hidden="1">#REF!</definedName>
    <definedName name="AS2TickmarkLS" localSheetId="4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{"'Total'!$A$1","'Total'!$A$3"}</definedName>
    <definedName name="asdf" localSheetId="4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6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5" hidden="1">{"AVÓS",#N/A,FALSE,"Obras"}</definedName>
    <definedName name="askadlakdla" localSheetId="4" hidden="1">{"AVÓS",#N/A,FALSE,"Obras"}</definedName>
    <definedName name="askadlakdla" hidden="1">{"AVÓS",#N/A,FALSE,"Obras"}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hidden="1">{"MATRIZES",#N/A,FALSE,"Obras"}</definedName>
    <definedName name="ASSADDDAS" hidden="1">#REF!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hidden="1">{"MULTIPLICAÇÃO",#N/A,FALSE,"Obras"}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hidden="1">{"TotalGeralDespesasPorArea",#N/A,FALSE,"VinculosAccessEfetivo"}</definedName>
    <definedName name="BALANCAS1" localSheetId="5" hidden="1">{"AVÓS",#N/A,FALSE,"Obras"}</definedName>
    <definedName name="BALANCAS1" localSheetId="4" hidden="1">{"AVÓS",#N/A,FALSE,"Obras"}</definedName>
    <definedName name="BALANCAS1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hidden="1">{"AVÓS",#N/A,FALSE,"Obras"}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5" hidden="1">{"MULTIPLICAÇÃO",#N/A,FALSE,"Obras"}</definedName>
    <definedName name="Bazi" localSheetId="4" hidden="1">{"MULTIPLICAÇÃO",#N/A,FALSE,"Obras"}</definedName>
    <definedName name="Bazi" hidden="1">{"MULTIPLICAÇÃO",#N/A,FALSE,"Obras"}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6" hidden="1">#REF!</definedName>
    <definedName name="bla" localSheetId="5" hidden="1">#REF!</definedName>
    <definedName name="bla" localSheetId="4" hidden="1">#REF!</definedName>
    <definedName name="bla" hidden="1">#REF!</definedName>
    <definedName name="blablabla" localSheetId="5" hidden="1">{"'1998'!$B$2:$O$16"}</definedName>
    <definedName name="blablabla" localSheetId="4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6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6" hidden="1">#REF!</definedName>
    <definedName name="BLPH15" localSheetId="5" hidden="1">#REF!</definedName>
    <definedName name="BLPH15" localSheetId="4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6" hidden="1">#REF!</definedName>
    <definedName name="BLPH16" localSheetId="5" hidden="1">#REF!</definedName>
    <definedName name="BLPH16" localSheetId="4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6" hidden="1">#REF!</definedName>
    <definedName name="BLPH17" localSheetId="5" hidden="1">#REF!</definedName>
    <definedName name="BLPH17" localSheetId="4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6" hidden="1">#REF!</definedName>
    <definedName name="BLPH18" localSheetId="5" hidden="1">#REF!</definedName>
    <definedName name="BLPH18" localSheetId="4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6" hidden="1">#REF!</definedName>
    <definedName name="BLPH19" localSheetId="5" hidden="1">#REF!</definedName>
    <definedName name="BLPH19" localSheetId="4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6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6" hidden="1">#REF!</definedName>
    <definedName name="BLPH20" localSheetId="5" hidden="1">#REF!</definedName>
    <definedName name="BLPH20" localSheetId="4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6" hidden="1">#REF!</definedName>
    <definedName name="BLPH21" localSheetId="5" hidden="1">#REF!</definedName>
    <definedName name="BLPH21" localSheetId="4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6" hidden="1">#REF!</definedName>
    <definedName name="BLPH22" localSheetId="5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6" hidden="1">#REF!</definedName>
    <definedName name="BLPH23" localSheetId="5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6" hidden="1">#REF!</definedName>
    <definedName name="BLPH24" localSheetId="5" hidden="1">#REF!</definedName>
    <definedName name="BLPH24" localSheetId="4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6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6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6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6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5" hidden="1">{"MULTIPLICAÇÃO",#N/A,FALSE,"Obras"}</definedName>
    <definedName name="bn" localSheetId="4" hidden="1">{"MULTIPLICAÇÃO",#N/A,FALSE,"Obras"}</definedName>
    <definedName name="bn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hidden="1">{"MULTIPLICAÇÃO",#N/A,FALSE,"Obras"}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6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5" hidden="1">{#N/A,#N/A,FALSE,"CONTROLE"}</definedName>
    <definedName name="caralho" localSheetId="4" hidden="1">{#N/A,#N/A,FALSE,"CONTROLE"}</definedName>
    <definedName name="caralho" hidden="1">{#N/A,#N/A,FALSE,"CONTROLE"}</definedName>
    <definedName name="cc" localSheetId="5" hidden="1">{"'Total'!$A$1","'Total'!$A$3"}</definedName>
    <definedName name="cc" localSheetId="4" hidden="1">{"'Total'!$A$1","'Total'!$A$3"}</definedName>
    <definedName name="cc" hidden="1">{"'Total'!$A$1","'Total'!$A$3"}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5" hidden="1">{"'Total'!$A$1","'Total'!$A$3"}</definedName>
    <definedName name="cccc" localSheetId="4" hidden="1">{"'Total'!$A$1","'Total'!$A$3"}</definedName>
    <definedName name="cccc" hidden="1">{"'Total'!$A$1","'Total'!$A$3"}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5" hidden="1">{#N/A,#N/A,FALSE,"CONTROLE"}</definedName>
    <definedName name="cccc1" localSheetId="4" hidden="1">{#N/A,#N/A,FALSE,"CONTROLE"}</definedName>
    <definedName name="cccc1" hidden="1">{#N/A,#N/A,FALSE,"CONTROLE"}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6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hidden="1">{#N/A,#N/A,TRUE,"Resumo de Preços"}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hidden="1">{"TotalGeralDespesasPorArea",#N/A,FALSE,"VinculosAccessEfetivo"}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5" hidden="1">{"'Total'!$A$1","'Total'!$A$3"}</definedName>
    <definedName name="celta" localSheetId="4" hidden="1">{"'Total'!$A$1","'Total'!$A$3"}</definedName>
    <definedName name="celta" hidden="1">{"'Total'!$A$1","'Total'!$A$3"}</definedName>
    <definedName name="cgico" localSheetId="5" hidden="1">{#N/A,#N/A,FALSE,"CONTROLE"}</definedName>
    <definedName name="cgico" localSheetId="4" hidden="1">{#N/A,#N/A,FALSE,"CONTROLE"}</definedName>
    <definedName name="cgico" hidden="1">{#N/A,#N/A,FALSE,"CONTROLE"}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5" hidden="1">{#N/A,#N/A,FALSE,"CONTROLE"}</definedName>
    <definedName name="Chico" localSheetId="4" hidden="1">{#N/A,#N/A,FALSE,"CONTROLE"}</definedName>
    <definedName name="Chico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hidden="1">{#N/A,#N/A,FALSE,"CONTROLE"}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hidden="1">{#N/A,#N/A,FALSE,"CONTROLE";#N/A,#N/A,FALSE,"CONTROLE"}</definedName>
    <definedName name="Clau" localSheetId="5" hidden="1">{#N/A,#N/A,FALSE,"CONTROLE"}</definedName>
    <definedName name="Clau" localSheetId="4" hidden="1">{#N/A,#N/A,FALSE,"CONTROLE"}</definedName>
    <definedName name="Clau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hidden="1">{#N/A,#N/A,FALSE,"CONTROLE"}</definedName>
    <definedName name="Claudio" localSheetId="5" hidden="1">{"MATRIZES",#N/A,FALSE,"Obras"}</definedName>
    <definedName name="Claudio" localSheetId="4" hidden="1">{"MATRIZES",#N/A,FALSE,"Obras"}</definedName>
    <definedName name="Claudio" hidden="1">{"MATRIZES",#N/A,FALSE,"Obras"}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5" hidden="1">{"MULTIPLICAÇÃO",#N/A,FALSE,"Obras"}</definedName>
    <definedName name="comed" localSheetId="4" hidden="1">{"MULTIPLICAÇÃO",#N/A,FALSE,"Obras"}</definedName>
    <definedName name="comed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hidden="1">{"MULTIPLICAÇÃO",#N/A,FALSE,"Obras"}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hidden="1">{#N/A,#N/A,FALSE,"CONTROLE";#N/A,#N/A,FALSE,"CONTROLE"}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hidden="1">{#N/A,#N/A,FALSE,"CONTROLE"}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5" hidden="1">{"AVÓS",#N/A,FALSE,"Obras"}</definedName>
    <definedName name="cv" localSheetId="4" hidden="1">{"AVÓS",#N/A,FALSE,"Obras"}</definedName>
    <definedName name="cv" hidden="1">{"AVÓS",#N/A,FALSE,"Obras"}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6" hidden="1">#REF!</definedName>
    <definedName name="Cwvu.GREY_ALL." localSheetId="5" hidden="1">#REF!</definedName>
    <definedName name="Cwvu.GREY_ALL." localSheetId="4" hidden="1">#REF!</definedName>
    <definedName name="Cwvu.GREY_ALL." hidden="1">#REF!</definedName>
    <definedName name="cxbzx" localSheetId="5" hidden="1">{#N/A,#N/A,FALSE,"CONTROLE"}</definedName>
    <definedName name="cxbzx" localSheetId="4" hidden="1">{#N/A,#N/A,FALSE,"CONTROLE"}</definedName>
    <definedName name="cxbzx" hidden="1">{#N/A,#N/A,FALSE,"CONTROLE"}</definedName>
    <definedName name="dad" localSheetId="5" hidden="1">{"AVÓS",#N/A,FALSE,"Obras"}</definedName>
    <definedName name="dad" localSheetId="4" hidden="1">{"AVÓS",#N/A,FALSE,"Obras"}</definedName>
    <definedName name="dad" hidden="1">{"AVÓS",#N/A,FALSE,"Obras"}</definedName>
    <definedName name="daDADA" hidden="1">#REF!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5" hidden="1">{#N/A,#N/A,FALSE,"CONTROLE"}</definedName>
    <definedName name="DCC" localSheetId="4" hidden="1">{#N/A,#N/A,FALSE,"CONTROLE"}</definedName>
    <definedName name="DCC" hidden="1">{#N/A,#N/A,FALSE,"CONTROLE"}</definedName>
    <definedName name="DCF" hidden="1">#REF!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hidden="1">{"TotalGeralDespesasPorArea",#N/A,FALSE,"VinculosAccessEfetivo"}</definedName>
    <definedName name="ddsds" localSheetId="5" hidden="1">{#N/A,#N/A,FALSE,"CONTROLE"}</definedName>
    <definedName name="ddsds" localSheetId="4" hidden="1">{#N/A,#N/A,FALSE,"CONTROLE"}</definedName>
    <definedName name="ddsds" hidden="1">{#N/A,#N/A,FALSE,"CONTROLE"}</definedName>
    <definedName name="Debentures" hidden="1">#REF!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6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5" hidden="1">{#N/A,#N/A,FALSE,"SIM95"}</definedName>
    <definedName name="dfdf" localSheetId="4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6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5" hidden="1">{"APOIO",#N/A,FALSE,"Obras"}</definedName>
    <definedName name="dm" localSheetId="4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5" hidden="1">{"MULTIPLICAÇÃO",#N/A,FALSE,"Obras"}</definedName>
    <definedName name="ds" localSheetId="4" hidden="1">{"MULTIPLICAÇÃO",#N/A,FALSE,"Obras"}</definedName>
    <definedName name="ds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hidden="1">{"MULTIPLICAÇÃO",#N/A,FALSE,"Obras"}</definedName>
    <definedName name="DSDDDDDDDDDDD" hidden="1">#REF!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5" hidden="1">{#N/A,#N/A,FALSE,"CONTROLE"}</definedName>
    <definedName name="DSFS" localSheetId="4" hidden="1">{#N/A,#N/A,FALSE,"CONTROLE"}</definedName>
    <definedName name="DSFS" hidden="1">{#N/A,#N/A,FALSE,"CONTROLE"}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6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hidden="1">{"CSC_1",#N/A,FALSE,"CSC Outputs";"CSC_2",#N/A,FALSE,"CSC Outputs"}</definedName>
    <definedName name="ea" localSheetId="5" hidden="1">{"AVÓS",#N/A,FALSE,"Obras"}</definedName>
    <definedName name="ea" localSheetId="4" hidden="1">{"AVÓS",#N/A,FALSE,"Obras"}</definedName>
    <definedName name="ea" hidden="1">{"AVÓS",#N/A,FALSE,"Obras"}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hidden="1">{#N/A,#N/A,FALSE,"CONTROLE";#N/A,#N/A,FALSE,"CONTROLE"}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5" hidden="1">{#N/A,#N/A,FALSE,"CONTROLE"}</definedName>
    <definedName name="efi" localSheetId="4" hidden="1">{#N/A,#N/A,FALSE,"CONTROLE"}</definedName>
    <definedName name="efi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hidden="1">{#N/A,#N/A,FALSE,"CONTROLE"}</definedName>
    <definedName name="Elicoide" localSheetId="5" hidden="1">{"MULTIPLICAÇÃO",#N/A,FALSE,"Obras"}</definedName>
    <definedName name="Elicoide" localSheetId="4" hidden="1">{"MULTIPLICAÇÃO",#N/A,FALSE,"Obras"}</definedName>
    <definedName name="Elicoide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hidden="1">{"MULTIPLICAÇÃO",#N/A,FALSE,"Obras"}</definedName>
    <definedName name="epof" hidden="1">"AS2DocumentBrowse"</definedName>
    <definedName name="er" localSheetId="5" hidden="1">{"MULTIPLICAÇÃO",#N/A,FALSE,"Obras"}</definedName>
    <definedName name="er" localSheetId="4" hidden="1">{"MULTIPLICAÇÃO",#N/A,FALSE,"Obras"}</definedName>
    <definedName name="er" hidden="1">{"MULTIPLICAÇÃO",#N/A,FALSE,"Obras"}</definedName>
    <definedName name="erica" localSheetId="5" hidden="1">{#N/A,#N/A,FALSE,"CONTROLE"}</definedName>
    <definedName name="erica" localSheetId="4" hidden="1">{#N/A,#N/A,FALSE,"CONTROLE"}</definedName>
    <definedName name="erica" hidden="1">{#N/A,#N/A,FALSE,"CONTROLE"}</definedName>
    <definedName name="ESTEI01" localSheetId="5" hidden="1">{"MULTIPLICAÇÃO",#N/A,FALSE,"Obras"}</definedName>
    <definedName name="ESTEI01" localSheetId="4" hidden="1">{"MULTIPLICAÇÃO",#N/A,FALSE,"Obras"}</definedName>
    <definedName name="ESTEI01" hidden="1">{"MULTIPLICAÇÃO",#N/A,FALSE,"Obras"}</definedName>
    <definedName name="ESTEI02" localSheetId="5" hidden="1">{"AVÓS",#N/A,FALSE,"Obras"}</definedName>
    <definedName name="ESTEI02" localSheetId="4" hidden="1">{"AVÓS",#N/A,FALSE,"Obras"}</definedName>
    <definedName name="ESTEI02" hidden="1">{"AVÓS",#N/A,FALSE,"Obras"}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hidden="1">{"MULTIPLICAÇÃO",#N/A,FALSE,"Obras"}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hidden="1">{"MELHORAMENTO GENÉTICO",#N/A,FALSE,"Obras"}</definedName>
    <definedName name="ESTEIRA1" localSheetId="5" hidden="1">{"AVÓS",#N/A,FALSE,"Obras"}</definedName>
    <definedName name="ESTEIRA1" localSheetId="4" hidden="1">{"AVÓS",#N/A,FALSE,"Obras"}</definedName>
    <definedName name="ESTEIRA1" hidden="1">{"AVÓS",#N/A,FALSE,"Obras"}</definedName>
    <definedName name="etrwtrq" localSheetId="5" hidden="1">{#N/A,#N/A,FALSE,"CONTROLE"}</definedName>
    <definedName name="etrwtrq" localSheetId="4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hidden="1">{#N/A,#N/A,FALSE,"Extra2";#N/A,#N/A,FALSE,"Comp2";#N/A,#N/A,FALSE,"Ret-PL"}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hidden="1">{"TotalGeralDespesasPorArea",#N/A,FALSE,"VinculosAccessEfetivo"}</definedName>
    <definedName name="ewr" localSheetId="5" hidden="1">{#N/A,#N/A,FALSE,"CONTROLE"}</definedName>
    <definedName name="ewr" localSheetId="4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5" hidden="1">{#N/A,#N/A,FALSE,"CONTROLE"}</definedName>
    <definedName name="fa" localSheetId="4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6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6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hidden="1">{"MELHORAMENTO GENÉTICO",#N/A,FALSE,"Obras"}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hidden="1">{#N/A,#N/A,FALSE,"Extra2";#N/A,#N/A,FALSE,"Comp2";#N/A,#N/A,FALSE,"Ret-PL"}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5" hidden="1">{"'Total'!$A$1","'Total'!$A$3"}</definedName>
    <definedName name="ffv" localSheetId="4" hidden="1">{"'Total'!$A$1","'Total'!$A$3"}</definedName>
    <definedName name="ffv" hidden="1">{"'Total'!$A$1","'Total'!$A$3"}</definedName>
    <definedName name="fg" localSheetId="5" hidden="1">{"MULTIPLICAÇÃO",#N/A,FALSE,"Obras"}</definedName>
    <definedName name="fg" localSheetId="4" hidden="1">{"MULTIPLICAÇÃO",#N/A,FALSE,"Obras"}</definedName>
    <definedName name="fg" hidden="1">{"MULTIPLICAÇÃO",#N/A,FALSE,"Obras"}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hidden="1">{"AVÓS",#N/A,FALSE,"Obras"}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5" hidden="1">{#N/A,#N/A,FALSE,"CONTROLE"}</definedName>
    <definedName name="fgfghtfhjgh" localSheetId="4" hidden="1">{#N/A,#N/A,FALSE,"CONTROLE"}</definedName>
    <definedName name="fgfghtfhjgh" hidden="1">{#N/A,#N/A,FALSE,"CONTROLE"}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hidden="1">{"TotalGeralDespesasPorArea",#N/A,FALSE,"VinculosAccessEfetivo"}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5" hidden="1">{#N/A,#N/A,FALSE,"CONTROLE"}</definedName>
    <definedName name="fghfgh" localSheetId="4" hidden="1">{#N/A,#N/A,FALSE,"CONTROLE"}</definedName>
    <definedName name="fghfgh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6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5" hidden="1">{#N/A,#N/A,FALSE,"CONTROLE"}</definedName>
    <definedName name="fornecimento" localSheetId="4" hidden="1">{#N/A,#N/A,FALSE,"CONTROLE"}</definedName>
    <definedName name="fornecimento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hidden="1">{#N/A,#N/A,FALSE,"CONTROLE"}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5" hidden="1">{"AVÓS",#N/A,FALSE,"Obras"}</definedName>
    <definedName name="Fx_manut2" localSheetId="4" hidden="1">{"AVÓS",#N/A,FALSE,"Obras"}</definedName>
    <definedName name="Fx_manut2" hidden="1">{"AVÓS",#N/A,FALSE,"Obras"}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5" hidden="1">{"MULTIPLICAÇÃO",#N/A,FALSE,"Obras"}</definedName>
    <definedName name="gb" localSheetId="4" hidden="1">{"MULTIPLICAÇÃO",#N/A,FALSE,"Obras"}</definedName>
    <definedName name="gb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hidden="1">{"MULTIPLICAÇÃO",#N/A,FALSE,"Obras"}</definedName>
    <definedName name="ger" localSheetId="5" hidden="1">{#N/A,#N/A,FALSE,"CONTROLE"}</definedName>
    <definedName name="ger" localSheetId="4" hidden="1">{#N/A,#N/A,FALSE,"CONTROLE"}</definedName>
    <definedName name="ger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hidden="1">{#N/A,#N/A,FALSE,"CONTROLE"}</definedName>
    <definedName name="gerenciador" localSheetId="5" hidden="1">{"AVÓS",#N/A,FALSE,"Obras"}</definedName>
    <definedName name="gerenciador" localSheetId="4" hidden="1">{"AVÓS",#N/A,FALSE,"Obras"}</definedName>
    <definedName name="gerenciador" hidden="1">{"AVÓS",#N/A,FALSE,"Obras"}</definedName>
    <definedName name="gerencial" localSheetId="5" hidden="1">{#N/A,#N/A,FALSE,"CONTROLE"}</definedName>
    <definedName name="gerencial" localSheetId="4" hidden="1">{#N/A,#N/A,FALSE,"CONTROLE"}</definedName>
    <definedName name="gerencial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hidden="1">{#N/A,#N/A,FALSE,"CONTROLE"}</definedName>
    <definedName name="gg" localSheetId="5" hidden="1">{"AVÓS",#N/A,FALSE,"Obras"}</definedName>
    <definedName name="gg" localSheetId="4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hidden="1">{#N/A,#N/A,FALSE,"CONTROLE";#N/A,#N/A,FALSE,"CONTROLE"}</definedName>
    <definedName name="ghfnb" localSheetId="5" hidden="1">{#N/A,#N/A,FALSE,"CONTROLE"}</definedName>
    <definedName name="ghfnb" localSheetId="4" hidden="1">{#N/A,#N/A,FALSE,"CONTROLE"}</definedName>
    <definedName name="ghfnb" hidden="1">{#N/A,#N/A,FALSE,"CONTROLE"}</definedName>
    <definedName name="ghgh" hidden="1">[1]SEMANAIS!#REF!</definedName>
    <definedName name="ghju" localSheetId="5" hidden="1">{"'Total'!$A$1","'Total'!$A$3"}</definedName>
    <definedName name="ghju" localSheetId="4" hidden="1">{"'Total'!$A$1","'Total'!$A$3"}</definedName>
    <definedName name="ghju" hidden="1">{"'Total'!$A$1","'Total'!$A$3"}</definedName>
    <definedName name="ghsdhsd" localSheetId="5" hidden="1">{"MULTIPLICAÇÃO",#N/A,FALSE,"Obras"}</definedName>
    <definedName name="ghsdhsd" localSheetId="4" hidden="1">{"MULTIPLICAÇÃO",#N/A,FALSE,"Obras"}</definedName>
    <definedName name="ghsdhsd" hidden="1">{"MULTIPLICAÇÃO",#N/A,FALSE,"Obras"}</definedName>
    <definedName name="gjhyd" localSheetId="5" hidden="1">{#N/A,#N/A,FALSE,"CONTROLE"}</definedName>
    <definedName name="gjhyd" localSheetId="4" hidden="1">{#N/A,#N/A,FALSE,"CONTROLE"}</definedName>
    <definedName name="gjhyd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hidden="1">{#N/A,#N/A,FALSE,"CONTROLE"}</definedName>
    <definedName name="gkjdfiakdfnadskfhapds" hidden="1">[36]Resumo!#REF!</definedName>
    <definedName name="gkjf" localSheetId="5" hidden="1">{#N/A,#N/A,FALSE,"CONTROLE"}</definedName>
    <definedName name="gkjf" localSheetId="4" hidden="1">{#N/A,#N/A,FALSE,"CONTROLE"}</definedName>
    <definedName name="gkjf" hidden="1">{#N/A,#N/A,FALSE,"CONTROLE"}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hidden="1">{#N/A,#N/A,FALSE,"CONTROLE";#N/A,#N/A,FALSE,"CONTROLE"}</definedName>
    <definedName name="GRA" localSheetId="5" hidden="1">{"'Total'!$A$1","'Total'!$A$3"}</definedName>
    <definedName name="GRA" localSheetId="4" hidden="1">{"'Total'!$A$1","'Total'!$A$3"}</definedName>
    <definedName name="GRA" hidden="1">{"'Total'!$A$1","'Total'!$A$3"}</definedName>
    <definedName name="Grafico" localSheetId="5" hidden="1">{#N/A,#N/A,FALSE,"CONTROLE"}</definedName>
    <definedName name="Grafico" localSheetId="4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hidden="1">{#N/A,#N/A,FALSE,"CONTROLE";#N/A,#N/A,FALSE,"CONTROLE"}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hidden="1">{#N/A,#N/A,FALSE,"CONTROLE"}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hidden="1">{#N/A,#N/A,FALSE,"CONTROLE";#N/A,#N/A,FALSE,"CONTROLE"}</definedName>
    <definedName name="hh" localSheetId="5" hidden="1">{"MULTIPLICAÇÃO",#N/A,FALSE,"Obras"}</definedName>
    <definedName name="hh" localSheetId="4" hidden="1">{"MULTIPLICAÇÃO",#N/A,FALSE,"Obras"}</definedName>
    <definedName name="hh" hidden="1">{"MULTIPLICAÇÃO",#N/A,FALSE,"Obras"}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hidden="1">{#N/A,#N/A,FALSE,"CONTROLE";#N/A,#N/A,FALSE,"CONTROLE"}</definedName>
    <definedName name="hhhhh" localSheetId="5" hidden="1">{#N/A,#N/A,FALSE,"CONTROLE"}</definedName>
    <definedName name="hhhhh" localSheetId="4" hidden="1">{#N/A,#N/A,FALSE,"CONTROLE"}</definedName>
    <definedName name="hhhhh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hidden="1">{#N/A,#N/A,FALSE,"CONTROLE"}</definedName>
    <definedName name="hjdh" localSheetId="5" hidden="1">{"MATRIZES",#N/A,FALSE,"Obras"}</definedName>
    <definedName name="hjdh" localSheetId="4" hidden="1">{"MATRIZES",#N/A,FALSE,"Obras"}</definedName>
    <definedName name="hjdh" hidden="1">{"MATRIZES",#N/A,FALSE,"Obras"}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5" hidden="1">{#N/A,#N/A,FALSE,"CONTROLE"}</definedName>
    <definedName name="hlkgjj" localSheetId="4" hidden="1">{#N/A,#N/A,FALSE,"CONTROLE"}</definedName>
    <definedName name="hlkgjj" hidden="1">{#N/A,#N/A,FALSE,"CONTROLE"}</definedName>
    <definedName name="hm" localSheetId="5" hidden="1">{"AVÓS",#N/A,FALSE,"Obras"}</definedName>
    <definedName name="hm" localSheetId="4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6" hidden="1">#REF!</definedName>
    <definedName name="hn.YearLabel" localSheetId="5" hidden="1">#REF!</definedName>
    <definedName name="hn.YearLabel" localSheetId="4" hidden="1">#REF!</definedName>
    <definedName name="hn.YearLabel" hidden="1">#REF!</definedName>
    <definedName name="ht" localSheetId="5" hidden="1">{"'DEC ou FEC'!$A$1:$O$132"}</definedName>
    <definedName name="ht" localSheetId="4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6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hidden="1">{"'Sheet1'!$A$1:$G$85"}</definedName>
    <definedName name="HTML_Control2" localSheetId="5" hidden="1">{"'DEC ou FEC'!$A$1:$O$132"}</definedName>
    <definedName name="HTML_Control2" localSheetId="4" hidden="1">{"'DEC ou FEC'!$A$1:$O$132"}</definedName>
    <definedName name="HTML_Control2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hidden="1">{"TotalGeralDespesasPorArea",#N/A,FALSE,"VinculosAccessEfetivo"}</definedName>
    <definedName name="hy" localSheetId="5" hidden="1">{"MULTIPLICAÇÃO",#N/A,FALSE,"Obras"}</definedName>
    <definedName name="hy" localSheetId="4" hidden="1">{"MULTIPLICAÇÃO",#N/A,FALSE,"Obras"}</definedName>
    <definedName name="hy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hidden="1">{"MULTIPLICAÇÃO",#N/A,FALSE,"Obras"}</definedName>
    <definedName name="ikikgh" localSheetId="5" hidden="1">{#N/A,#N/A,FALSE,"CONTROLE"}</definedName>
    <definedName name="ikikgh" localSheetId="4" hidden="1">{#N/A,#N/A,FALSE,"CONTROLE"}</definedName>
    <definedName name="ikikgh" hidden="1">{#N/A,#N/A,FALSE,"CONTROLE"}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5" hidden="1">{#N/A,#N/A,FALSE,"CONTROLE"}</definedName>
    <definedName name="iukiikii" localSheetId="4" hidden="1">{#N/A,#N/A,FALSE,"CONTROLE"}</definedName>
    <definedName name="iukiikii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hidden="1">{#N/A,#N/A,FALSE,"CONTROLE"}</definedName>
    <definedName name="JD" localSheetId="5" hidden="1">{"'Total'!$A$1","'Total'!$A$3"}</definedName>
    <definedName name="JD" localSheetId="4" hidden="1">{"'Total'!$A$1","'Total'!$A$3"}</definedName>
    <definedName name="JD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hidden="1">{"'Total'!$A$1","'Total'!$A$3"}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hidden="1">{"MULTIPLICAÇÃO",#N/A,FALSE,"Obras"}</definedName>
    <definedName name="jg" localSheetId="5" hidden="1">{"MATRIZES",#N/A,FALSE,"Obras"}</definedName>
    <definedName name="jg" localSheetId="4" hidden="1">{"MATRIZES",#N/A,FALSE,"Obras"}</definedName>
    <definedName name="jg" hidden="1">{"MATRIZES",#N/A,FALSE,"Obras"}</definedName>
    <definedName name="jhhgj" localSheetId="5" hidden="1">{#N/A,#N/A,FALSE,"CONTROLE"}</definedName>
    <definedName name="jhhgj" localSheetId="4" hidden="1">{#N/A,#N/A,FALSE,"CONTROLE"}</definedName>
    <definedName name="jhhgj" hidden="1">{#N/A,#N/A,FALSE,"CONTROLE"}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hidden="1">{#N/A,#N/A,FALSE,"CONTROLE";#N/A,#N/A,FALSE,"CONTROLE"}</definedName>
    <definedName name="jj" localSheetId="5" hidden="1">{"MULTIPLICAÇÃO",#N/A,FALSE,"Obras"}</definedName>
    <definedName name="jj" localSheetId="4" hidden="1">{"MULTIPLICAÇÃO",#N/A,FALSE,"Obras"}</definedName>
    <definedName name="jj" hidden="1">{"MULTIPLICAÇÃO",#N/A,FALSE,"Obras"}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5" hidden="1">{"'Total'!$A$1","'Total'!$A$3"}</definedName>
    <definedName name="jjk" localSheetId="4" hidden="1">{"'Total'!$A$1","'Total'!$A$3"}</definedName>
    <definedName name="jjk" hidden="1">{"'Total'!$A$1","'Total'!$A$3"}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hidden="1">{#N/A,#N/A,FALSE,"CONTROLE";#N/A,#N/A,FALSE,"CONTROLE"}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hidden="1">{#N/A,#N/A,FALSE,"CONTROLE"}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hidden="1">{#N/A,#N/A,FALSE,"Extra2";#N/A,#N/A,FALSE,"Comp2";#N/A,#N/A,FALSE,"Ret-PL"}</definedName>
    <definedName name="juu" localSheetId="5" hidden="1">{#N/A,#N/A,FALSE,"CONTROLE"}</definedName>
    <definedName name="juu" localSheetId="4" hidden="1">{#N/A,#N/A,FALSE,"CONTROLE"}</definedName>
    <definedName name="juu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5" hidden="1">{"MATRIZES",#N/A,FALSE,"Obras"}</definedName>
    <definedName name="ka" localSheetId="4" hidden="1">{"MATRIZES",#N/A,FALSE,"Obras"}</definedName>
    <definedName name="ka" hidden="1">{"MATRIZES",#N/A,FALSE,"Obras"}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hidden="1">{#N/A,#N/A,FALSE,"CONTROLE";#N/A,#N/A,FALSE,"CONTROLE"}</definedName>
    <definedName name="kiy" localSheetId="5" hidden="1">{#N/A,#N/A,FALSE,"CONTROLE"}</definedName>
    <definedName name="kiy" localSheetId="4" hidden="1">{#N/A,#N/A,FALSE,"CONTROLE"}</definedName>
    <definedName name="kiy" hidden="1">{#N/A,#N/A,FALSE,"CONTROLE"}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hidden="1">{#N/A,#N/A,FALSE,"CONTROLE";#N/A,#N/A,FALSE,"CONTROLE"}</definedName>
    <definedName name="kljflksjk" localSheetId="5" hidden="1">{#N/A,#N/A,FALSE,"SIM95"}</definedName>
    <definedName name="kljflksjk" localSheetId="4" hidden="1">{#N/A,#N/A,FALSE,"SIM95"}</definedName>
    <definedName name="kljflksjk" hidden="1">{#N/A,#N/A,FALSE,"SIM95"}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hidden="1">{"MELHORAMENTO GENÉTICO",#N/A,FALSE,"Obras"}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5" hidden="1">{"APOIO",#N/A,FALSE,"Obras"}</definedName>
    <definedName name="Laudo" localSheetId="4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5" hidden="1">{"'Welcome'!$A$1:$J$27"}</definedName>
    <definedName name="list2" localSheetId="4" hidden="1">{"'Welcome'!$A$1:$J$27"}</definedName>
    <definedName name="list2" hidden="1">{"'Welcome'!$A$1:$J$27"}</definedName>
    <definedName name="Livres" localSheetId="5" hidden="1">{#N/A,#N/A,FALSE,"CONTROLE"}</definedName>
    <definedName name="Livres" localSheetId="4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5" hidden="1">{"'DEC ou FEC'!$A$1:$O$132"}</definedName>
    <definedName name="lkjhyiuoyiugjhg" localSheetId="4" hidden="1">{"'DEC ou FEC'!$A$1:$O$132"}</definedName>
    <definedName name="lkjhyiuoyiugjhg" hidden="1">{"'DEC ou FEC'!$A$1:$O$132"}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5" hidden="1">{#N/A,#N/A,FALSE,"CONTROLE"}</definedName>
    <definedName name="LLLL" localSheetId="4" hidden="1">{#N/A,#N/A,FALSE,"CONTROLE"}</definedName>
    <definedName name="LLLL" hidden="1">{#N/A,#N/A,FALSE,"CONTROLE"}</definedName>
    <definedName name="llllllllllllllllllllllll" hidden="1">[1]SEMANAIS!#REF!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5" hidden="1">{"MATRIZES",#N/A,FALSE,"Obras"}</definedName>
    <definedName name="ma" localSheetId="4" hidden="1">{"MATRIZES",#N/A,FALSE,"Obras"}</definedName>
    <definedName name="ma" hidden="1">{"MATRIZES",#N/A,FALSE,"Obras"}</definedName>
    <definedName name="Macedo" localSheetId="5" hidden="1">{"AVÓS",#N/A,FALSE,"Obras"}</definedName>
    <definedName name="Macedo" localSheetId="4" hidden="1">{"AVÓS",#N/A,FALSE,"Obras"}</definedName>
    <definedName name="Macedo" hidden="1">{"AVÓS",#N/A,FALSE,"Obras"}</definedName>
    <definedName name="márcio" localSheetId="5" hidden="1">{"'Total'!$A$1","'Total'!$A$3"}</definedName>
    <definedName name="márcio" localSheetId="4" hidden="1">{"'Total'!$A$1","'Total'!$A$3"}</definedName>
    <definedName name="márcio" hidden="1">{"'Total'!$A$1","'Total'!$A$3"}</definedName>
    <definedName name="marzo" localSheetId="5" hidden="1">{#N/A,#N/A,FALSE,"Acum Julio - 00"}</definedName>
    <definedName name="marzo" localSheetId="4" hidden="1">{#N/A,#N/A,FALSE,"Acum Julio - 00"}</definedName>
    <definedName name="marzo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hidden="1">{#N/A,#N/A,FALSE,"Acum Julio - 00"}</definedName>
    <definedName name="Matrizes" localSheetId="5" hidden="1">{"MATRIZES",#N/A,FALSE,"Obras"}</definedName>
    <definedName name="Matrizes" localSheetId="4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6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5" hidden="1">{"MULTIPLICAÇÃO",#N/A,FALSE,"Obras"}</definedName>
    <definedName name="mh" localSheetId="4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6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5" hidden="1">{"MELHORAMENTO GENÉTICO",#N/A,FALSE,"Obras"}</definedName>
    <definedName name="mj" localSheetId="4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5" hidden="1">{"MULTIPLICAÇÃO",#N/A,FALSE,"Obras"}</definedName>
    <definedName name="motor" localSheetId="4" hidden="1">{"MULTIPLICAÇÃO",#N/A,FALSE,"Obras"}</definedName>
    <definedName name="motor" hidden="1">{"MULTIPLICAÇÃO",#N/A,FALSE,"Obras"}</definedName>
    <definedName name="mso" localSheetId="5" hidden="1">{#N/A,#N/A,FALSE,"CONTROLE"}</definedName>
    <definedName name="mso" localSheetId="4" hidden="1">{#N/A,#N/A,FALSE,"CONTROLE"}</definedName>
    <definedName name="mso" hidden="1">{#N/A,#N/A,FALSE,"CONTROLE"}</definedName>
    <definedName name="n" localSheetId="3" hidden="1">'[42]19.FC grafs'!#REF!</definedName>
    <definedName name="n" localSheetId="6" hidden="1">'[42]19.FC grafs'!#REF!</definedName>
    <definedName name="n" localSheetId="5" hidden="1">'[42]19.FC grafs'!#REF!</definedName>
    <definedName name="n" localSheetId="4" hidden="1">'[42]19.FC grafs'!#REF!</definedName>
    <definedName name="n" hidden="1">'[42]19.FC grafs'!#REF!</definedName>
    <definedName name="n___thinkcell0EU" localSheetId="3" hidden="1">#REF!</definedName>
    <definedName name="n___thinkcell0EU" localSheetId="6" hidden="1">#REF!</definedName>
    <definedName name="n___thinkcell0EU" localSheetId="5" hidden="1">#REF!</definedName>
    <definedName name="n___thinkcell0EU" localSheetId="4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6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6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hidden="1">#REF!</definedName>
    <definedName name="nada" localSheetId="5" hidden="1">{#N/A,#N/A,FALSE,"PRODQ-98"}</definedName>
    <definedName name="nada" localSheetId="4" hidden="1">{#N/A,#N/A,FALSE,"PRODQ-98"}</definedName>
    <definedName name="nada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hidden="1">{#N/A,#N/A,FALSE,"PRODQ-98"}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hidden="1">{"TotalGeralDespesasPorArea",#N/A,FALSE,"VinculosAccessEfetivo"}</definedName>
    <definedName name="nn" localSheetId="5" hidden="1">{"MULTIPLICAÇÃO",#N/A,FALSE,"Obras"}</definedName>
    <definedName name="nn" localSheetId="4" hidden="1">{"MULTIPLICAÇÃO",#N/A,FALSE,"Obras"}</definedName>
    <definedName name="nn" hidden="1">{"MULTIPLICAÇÃO",#N/A,FALSE,"Obras"}</definedName>
    <definedName name="nnnnb" localSheetId="5" hidden="1">{#N/A,#N/A,FALSE,"CONTROLE"}</definedName>
    <definedName name="nnnnb" localSheetId="4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6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5" hidden="1">{"MELHORAMENTO GENÉTICO",#N/A,FALSE,"Obras"}</definedName>
    <definedName name="nt" localSheetId="4" hidden="1">{"MELHORAMENTO GENÉTICO",#N/A,FALSE,"Obras"}</definedName>
    <definedName name="nt" hidden="1">{"MELHORAMENTO GENÉTICO",#N/A,FALSE,"Obras"}</definedName>
    <definedName name="nu" localSheetId="5" hidden="1">{"AVÓS",#N/A,FALSE,"Obras"}</definedName>
    <definedName name="nu" localSheetId="4" hidden="1">{"AVÓS",#N/A,FALSE,"Obras"}</definedName>
    <definedName name="nu" hidden="1">{"AVÓS",#N/A,FALSE,"Obras"}</definedName>
    <definedName name="NumofGrpAccts" hidden="1">1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hidden="1">{#N/A,#N/A,FALSE,"CONTROLE";#N/A,#N/A,FALSE,"CONTROLE"}</definedName>
    <definedName name="OBRA" localSheetId="5" hidden="1">{"MULTIPLICAÇÃO",#N/A,FALSE,"Obras"}</definedName>
    <definedName name="OBRA" localSheetId="4" hidden="1">{"MULTIPLICAÇÃO",#N/A,FALSE,"Obras"}</definedName>
    <definedName name="OBRA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hidden="1">{"MULTIPLICAÇÃO",#N/A,FALSE,"Obras"}</definedName>
    <definedName name="oiio" localSheetId="5" hidden="1">{#N/A,#N/A,FALSE,"CONTROLE"}</definedName>
    <definedName name="oiio" localSheetId="4" hidden="1">{#N/A,#N/A,FALSE,"CONTROLE"}</definedName>
    <definedName name="oiio" hidden="1">{#N/A,#N/A,FALSE,"CONTROLE"}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hidden="1">{#N/A,#N/A,FALSE,"CONTROLE";#N/A,#N/A,FALSE,"CONTROLE"}</definedName>
    <definedName name="ok" hidden="1">#REF!</definedName>
    <definedName name="olkmghtg" hidden="1">[1]SEMANAIS!#REF!</definedName>
    <definedName name="operação" localSheetId="5" hidden="1">{#N/A,#N/A,FALSE,"CONTROLE"}</definedName>
    <definedName name="operação" localSheetId="4" hidden="1">{#N/A,#N/A,FALSE,"CONTROLE"}</definedName>
    <definedName name="operação" hidden="1">{#N/A,#N/A,FALSE,"CONTROLE"}</definedName>
    <definedName name="Others_ADM" localSheetId="3" hidden="1">#REF!</definedName>
    <definedName name="Others_ADM" localSheetId="6" hidden="1">#REF!</definedName>
    <definedName name="Others_ADM" localSheetId="5" hidden="1">#REF!</definedName>
    <definedName name="Others_ADM" localSheetId="4" hidden="1">#REF!</definedName>
    <definedName name="Others_ADM" hidden="1">#REF!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6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hidden="1">{#N/A,#N/A,TRUE,"Resumo de Preços"}</definedName>
    <definedName name="pd." localSheetId="5" hidden="1">{"MULTIPLICAÇÃO",#N/A,FALSE,"Obras"}</definedName>
    <definedName name="pd." localSheetId="4" hidden="1">{"MULTIPLICAÇÃO",#N/A,FALSE,"Obras"}</definedName>
    <definedName name="pd." hidden="1">{"MULTIPLICAÇÃO",#N/A,FALSE,"Obras"}</definedName>
    <definedName name="pd.." localSheetId="5" hidden="1">{"MATRIZES",#N/A,FALSE,"Obras"}</definedName>
    <definedName name="pd.." localSheetId="4" hidden="1">{"MATRIZES",#N/A,FALSE,"Obras"}</definedName>
    <definedName name="pd.." hidden="1">{"MATRIZES",#N/A,FALSE,"Obras"}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hidden="1">{"MULTIPLICAÇÃO",#N/A,FALSE,"Obras"}</definedName>
    <definedName name="Pdca.." localSheetId="5" hidden="1">{"APOIO",#N/A,FALSE,"Obras"}</definedName>
    <definedName name="Pdca.." localSheetId="4" hidden="1">{"APOIO",#N/A,FALSE,"Obras"}</definedName>
    <definedName name="Pdca.." hidden="1">{"APOIO",#N/A,FALSE,"Obras"}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hidden="1">{"MULTIPLICAÇÃO",#N/A,FALSE,"Obras"}</definedName>
    <definedName name="PDCA1" localSheetId="5" hidden="1">{"MATRIZES",#N/A,FALSE,"Obras"}</definedName>
    <definedName name="PDCA1" localSheetId="4" hidden="1">{"MATRIZES",#N/A,FALSE,"Obras"}</definedName>
    <definedName name="PDCA1" hidden="1">{"MATRIZES",#N/A,FALSE,"Obras"}</definedName>
    <definedName name="PEDRO" localSheetId="5" hidden="1">{#N/A,#N/A,FALSE,"CONTROLE"}</definedName>
    <definedName name="PEDRO" localSheetId="4" hidden="1">{#N/A,#N/A,FALSE,"CONTROLE"}</definedName>
    <definedName name="PEDRO" hidden="1">{#N/A,#N/A,FALSE,"CONTROLE"}</definedName>
    <definedName name="pfjsaifja´gogpnrieognopengf" hidden="1">#REF!</definedName>
    <definedName name="Piratininga" localSheetId="5" hidden="1">{#N/A,#N/A,FALSE,"CONTROLE"}</definedName>
    <definedName name="Piratininga" localSheetId="4" hidden="1">{#N/A,#N/A,FALSE,"CONTROLE"}</definedName>
    <definedName name="Piratininga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hidden="1">{#N/A,#N/A,FALSE,"CONTROLE"}</definedName>
    <definedName name="pkç" hidden="1">#REF!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5" hidden="1">{"'Total'!$A$1","'Total'!$A$3"}</definedName>
    <definedName name="pppp" localSheetId="4" hidden="1">{"'Total'!$A$1","'Total'!$A$3"}</definedName>
    <definedName name="pppp" hidden="1">{"'Total'!$A$1","'Total'!$A$3"}</definedName>
    <definedName name="PPPPP" localSheetId="5" hidden="1">{"AVÓS",#N/A,FALSE,"Obras"}</definedName>
    <definedName name="PPPPP" localSheetId="4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6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6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6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oj" localSheetId="5" hidden="1">{"MATRIZES",#N/A,FALSE,"Obras"}</definedName>
    <definedName name="Proj" localSheetId="4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5" hidden="1">{"AVÓS",#N/A,FALSE,"Obras"}</definedName>
    <definedName name="QQ" localSheetId="4" hidden="1">{"AVÓS",#N/A,FALSE,"Obras"}</definedName>
    <definedName name="QQ" hidden="1">{"AVÓS",#N/A,FALSE,"Obras"}</definedName>
    <definedName name="qqq" hidden="1">[1]SEMANAIS!#REF!</definedName>
    <definedName name="qqqq" localSheetId="5" hidden="1">{#N/A,#N/A,FALSE,"CONTROLE"}</definedName>
    <definedName name="qqqq" localSheetId="4" hidden="1">{#N/A,#N/A,FALSE,"CONTROLE"}</definedName>
    <definedName name="qqqq" hidden="1">{#N/A,#N/A,FALSE,"CONTROLE"}</definedName>
    <definedName name="qqqqq" hidden="1">[1]SEMANAIS!#REF!</definedName>
    <definedName name="qqqqqq" localSheetId="5" hidden="1">{#N/A,#N/A,FALSE,"CONTROLE"}</definedName>
    <definedName name="qqqqqq" localSheetId="4" hidden="1">{#N/A,#N/A,FALSE,"CONTROLE"}</definedName>
    <definedName name="qqqqqq" hidden="1">{#N/A,#N/A,FALSE,"CONTROLE"}</definedName>
    <definedName name="qqqqqqq" hidden="1">[1]SEMANAIS!#REF!</definedName>
    <definedName name="qqqqqqqqqqqqq" localSheetId="5" hidden="1">{#N/A,#N/A,FALSE,"CONTROLE"}</definedName>
    <definedName name="qqqqqqqqqqqqq" localSheetId="4" hidden="1">{#N/A,#N/A,FALSE,"CONTROLE"}</definedName>
    <definedName name="qqqqqqqqqqqqq" hidden="1">{#N/A,#N/A,FALSE,"CONTROLE"}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hidden="1">{"MELHORAMENTO GENÉTICO",#N/A,FALSE,"Obras"}</definedName>
    <definedName name="qtret" localSheetId="5" hidden="1">{#N/A,#N/A,FALSE,"CONTROLE"}</definedName>
    <definedName name="qtret" localSheetId="4" hidden="1">{#N/A,#N/A,FALSE,"CONTROLE"}</definedName>
    <definedName name="qtret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hidden="1">{#N/A,#N/A,FALSE,"CONTROLE"}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5" hidden="1">{#N/A,#N/A,FALSE,"CONTROLE"}</definedName>
    <definedName name="qwe" localSheetId="4" hidden="1">{#N/A,#N/A,FALSE,"CONTROLE"}</definedName>
    <definedName name="qwe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hidden="1">{#N/A,#N/A,FALSE,"CONTROLE"}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hidden="1">{"TotalGeralDespesasPorArea",#N/A,FALSE,"VinculosAccessEfetivo"}</definedName>
    <definedName name="qwrre" localSheetId="5" hidden="1">{#N/A,#N/A,FALSE,"CONTROLE"}</definedName>
    <definedName name="qwrre" localSheetId="4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hidden="1">{#N/A,#N/A,FALSE,"CONTROLE";#N/A,#N/A,FALSE,"CONTROLE"}</definedName>
    <definedName name="Raimundo" localSheetId="5" hidden="1">{"APOIO",#N/A,FALSE,"Obras"}</definedName>
    <definedName name="Raimundo" localSheetId="4" hidden="1">{"APOIO",#N/A,FALSE,"Obras"}</definedName>
    <definedName name="Raimundo" hidden="1">{"APOIO",#N/A,FALSE,"Obras"}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5" hidden="1">{#N/A,#N/A,FALSE,"CONTROLE"}</definedName>
    <definedName name="re5t" localSheetId="4" hidden="1">{#N/A,#N/A,FALSE,"CONTROLE"}</definedName>
    <definedName name="re5t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hidden="1">{#N/A,#N/A,FALSE,"CONTROLE"}</definedName>
    <definedName name="rebocco" localSheetId="5" hidden="1">{"AVÓS",#N/A,FALSE,"Obras"}</definedName>
    <definedName name="rebocco" localSheetId="4" hidden="1">{"AVÓS",#N/A,FALSE,"Obras"}</definedName>
    <definedName name="rebocco" hidden="1">{"AVÓS",#N/A,FALSE,"Obras"}</definedName>
    <definedName name="RecDesFinAlex" localSheetId="5" hidden="1">{#N/A,#N/A,FALSE,"SIM95"}</definedName>
    <definedName name="RecDesFinAlex" localSheetId="4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5" hidden="1">{#N/A,#N/A,FALSE,"CONTROLE"}</definedName>
    <definedName name="reduzido" localSheetId="4" hidden="1">{#N/A,#N/A,FALSE,"CONTROLE"}</definedName>
    <definedName name="reduzido" hidden="1">{#N/A,#N/A,FALSE,"CONTROLE"}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hidden="1">{#N/A,#N/A,FALSE,"CONTROLE";#N/A,#N/A,FALSE,"CONTROLE"}</definedName>
    <definedName name="Renato" localSheetId="5" hidden="1">{#N/A,#N/A,FALSE,"CONTROLE"}</definedName>
    <definedName name="Renato" localSheetId="4" hidden="1">{#N/A,#N/A,FALSE,"CONTROLE"}</definedName>
    <definedName name="Renato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hidden="1">{#N/A,#N/A,FALSE,"CONTROLE"}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hidden="1">{#N/A,#N/A,FALSE,"CONTROLE";#N/A,#N/A,FALSE,"CONTROLE"}</definedName>
    <definedName name="rety" localSheetId="5" hidden="1">{#N/A,#N/A,FALSE,"CONTROLE"}</definedName>
    <definedName name="rety" localSheetId="4" hidden="1">{#N/A,#N/A,FALSE,"CONTROLE"}</definedName>
    <definedName name="rety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hidden="1">{#N/A,#N/A,FALSE,"CONTROLE"}</definedName>
    <definedName name="rg" localSheetId="5" hidden="1">{#N/A,#N/A,FALSE,"CONTROLE"}</definedName>
    <definedName name="rg" localSheetId="4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5" hidden="1">{"LBO Summary",#N/A,FALSE,"Summary"}</definedName>
    <definedName name="Rockwell" localSheetId="4" hidden="1">{"LBO Summary",#N/A,FALSE,"Summary"}</definedName>
    <definedName name="Rockwell" hidden="1">{"LBO Summary",#N/A,FALSE,"Summary"}</definedName>
    <definedName name="ROPCORP17" localSheetId="5" hidden="1">{"MATRIZES",#N/A,FALSE,"Obras"}</definedName>
    <definedName name="ROPCORP17" localSheetId="4" hidden="1">{"MATRIZES",#N/A,FALSE,"Obras"}</definedName>
    <definedName name="ROPCORP17" hidden="1">{"MATRIZES",#N/A,FALSE,"Obras"}</definedName>
    <definedName name="RowLevel" hidden="1">1</definedName>
    <definedName name="rr" localSheetId="5" hidden="1">{#N/A,#N/A,FALSE,"CONTROLE"}</definedName>
    <definedName name="rr" localSheetId="4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hidden="1">{#N/A,#N/A,FALSE,"CONTROLE";#N/A,#N/A,FALSE,"CONTROLE"}</definedName>
    <definedName name="rtt" localSheetId="5" hidden="1">{#N/A,#N/A,FALSE,"CONTROLE"}</definedName>
    <definedName name="rtt" localSheetId="4" hidden="1">{#N/A,#N/A,FALSE,"CONTROLE"}</definedName>
    <definedName name="rtt" hidden="1">{#N/A,#N/A,FALSE,"CONTROLE"}</definedName>
    <definedName name="rtyu" localSheetId="5" hidden="1">{"'Total'!$A$1","'Total'!$A$3"}</definedName>
    <definedName name="rtyu" localSheetId="4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6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5" hidden="1">{"AVÓS",#N/A,FALSE,"Obras"}</definedName>
    <definedName name="sadsr" localSheetId="4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5" hidden="1">{"'Total'!$A$1","'Total'!$A$3"}</definedName>
    <definedName name="sasd" localSheetId="4" hidden="1">{"'Total'!$A$1","'Total'!$A$3"}</definedName>
    <definedName name="sasd" hidden="1">{"'Total'!$A$1","'Total'!$A$3"}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5" hidden="1">{#N/A,#N/A,FALSE,"CONTROLE"}</definedName>
    <definedName name="sdfds" localSheetId="4" hidden="1">{#N/A,#N/A,FALSE,"CONTROLE"}</definedName>
    <definedName name="sdfds" hidden="1">{#N/A,#N/A,FALSE,"CONTROLE"}</definedName>
    <definedName name="sdfg" localSheetId="5" hidden="1">{"'Total'!$A$1","'Total'!$A$3"}</definedName>
    <definedName name="sdfg" localSheetId="4" hidden="1">{"'Total'!$A$1","'Total'!$A$3"}</definedName>
    <definedName name="sdfg" hidden="1">{"'Total'!$A$1","'Total'!$A$3"}</definedName>
    <definedName name="sdrhgesr" hidden="1">#REF!</definedName>
    <definedName name="sdsd" localSheetId="5" hidden="1">{#N/A,#N/A,FALSE,"CONTROLE"}</definedName>
    <definedName name="sdsd" localSheetId="4" hidden="1">{#N/A,#N/A,FALSE,"CONTROLE"}</definedName>
    <definedName name="sdsd" hidden="1">{#N/A,#N/A,FALSE,"CONTROLE"}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hidden="1">{"MULTIPLICAÇÃO",#N/A,FALSE,"Obras"}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hidden="1">{#N/A,#N/A,FALSE,"CONTROLE";#N/A,#N/A,FALSE,"CONTROLE"}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6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5" hidden="1">{#N/A,#N/A,FALSE,"CONTROLE"}</definedName>
    <definedName name="ssss" localSheetId="4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5" hidden="1">{"LBO Summary",#N/A,FALSE,"Summary"}</definedName>
    <definedName name="swn" localSheetId="4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6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6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hidden="1">{#N/A,#N/A,TRUE,"Resumo de Preços"}</definedName>
    <definedName name="TextRefCopyRangeCount" hidden="1">4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hidden="1">{#N/A,#N/A,FALSE,"CONTROLE";#N/A,#N/A,FALSE,"CONTROLE"}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hidden="1">{"Totax",#N/A,FALSE,"Sheet1";#N/A,#N/A,FALSE,"Law Output"}</definedName>
    <definedName name="tht" localSheetId="5" hidden="1">{#N/A,#N/A,FALSE,"CONTROLE"}</definedName>
    <definedName name="tht" localSheetId="4" hidden="1">{#N/A,#N/A,FALSE,"CONTROLE"}</definedName>
    <definedName name="tht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hidden="1">{#N/A,#N/A,FALSE,"CONTROLE"}</definedName>
    <definedName name="tr" localSheetId="5" hidden="1">{#N/A,#N/A,FALSE,"CONTROLE"}</definedName>
    <definedName name="tr" localSheetId="4" hidden="1">{#N/A,#N/A,FALSE,"CONTROLE"}</definedName>
    <definedName name="tr" hidden="1">{#N/A,#N/A,FALSE,"CONTROLE"}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hidden="1">{#N/A,#N/A,FALSE,"CONTROLE";#N/A,#N/A,FALSE,"CONTROLE"}</definedName>
    <definedName name="Tratorito" localSheetId="5" hidden="1">{"MATRIZES",#N/A,FALSE,"Obras"}</definedName>
    <definedName name="Tratorito" localSheetId="4" hidden="1">{"MATRIZES",#N/A,FALSE,"Obras"}</definedName>
    <definedName name="Tratorito" hidden="1">{"MATRIZES",#N/A,FALSE,"Obras"}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hidden="1">{"AVÓS",#N/A,FALSE,"Obras"}</definedName>
    <definedName name="trht" localSheetId="5" hidden="1">{#N/A,#N/A,FALSE,"CONTROLE"}</definedName>
    <definedName name="trht" localSheetId="4" hidden="1">{#N/A,#N/A,FALSE,"CONTROLE"}</definedName>
    <definedName name="trht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hidden="1">{#N/A,#N/A,FALSE,"CONTROLE"}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hidden="1">{#N/A,#N/A,FALSE,"CONTROLE";#N/A,#N/A,FALSE,"CONTROLE"}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hidden="1">{#N/A,#N/A,FALSE,"CONTROLE"}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hidden="1">{#N/A,#N/A,FALSE,"CONTROLE";#N/A,#N/A,FALSE,"CONTROLE"}</definedName>
    <definedName name="tt" localSheetId="5" hidden="1">{#N/A,#N/A,FALSE,"CONTROLE"}</definedName>
    <definedName name="tt" localSheetId="4" hidden="1">{#N/A,#N/A,FALSE,"CONTROLE"}</definedName>
    <definedName name="tt" hidden="1">{#N/A,#N/A,FALSE,"CONTROLE"}</definedName>
    <definedName name="tttt" hidden="1">#REF!</definedName>
    <definedName name="ttttt" localSheetId="5" hidden="1">{#N/A,#N/A,FALSE,"CONTROLE"}</definedName>
    <definedName name="ttttt" localSheetId="4" hidden="1">{#N/A,#N/A,FALSE,"CONTROLE"}</definedName>
    <definedName name="ttttt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hidden="1">{#N/A,#N/A,FALSE,"CONTROLE"}</definedName>
    <definedName name="tyh" hidden="1">#REF!</definedName>
    <definedName name="tyiyto" localSheetId="5" hidden="1">{#N/A,#N/A,FALSE,"CONTROLE"}</definedName>
    <definedName name="tyiyto" localSheetId="4" hidden="1">{#N/A,#N/A,FALSE,"CONTROLE"}</definedName>
    <definedName name="tyiyto" hidden="1">{#N/A,#N/A,FALSE,"CONTROLE"}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hidden="1">{"TotalGeralDespesasPorArea",#N/A,FALSE,"VinculosAccessEfetivo"}</definedName>
    <definedName name="tyt" localSheetId="5" hidden="1">{#N/A,#N/A,FALSE,"CONTROLE"}</definedName>
    <definedName name="tyt" localSheetId="4" hidden="1">{#N/A,#N/A,FALSE,"CONTROLE"}</definedName>
    <definedName name="tyt" hidden="1">{#N/A,#N/A,FALSE,"CONTROLE"}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hidden="1">{#N/A,#N/A,FALSE,"CONTROLE";#N/A,#N/A,FALSE,"CONTROLE"}</definedName>
    <definedName name="uiliul" localSheetId="5" hidden="1">{#N/A,#N/A,FALSE,"CONTROLE"}</definedName>
    <definedName name="uiliul" localSheetId="4" hidden="1">{#N/A,#N/A,FALSE,"CONTROLE"}</definedName>
    <definedName name="uiliul" hidden="1">{#N/A,#N/A,FALSE,"CONTROLE"}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hidden="1">{#N/A,#N/A,FALSE,"CONTROLE";#N/A,#N/A,FALSE,"CONTROLE"}</definedName>
    <definedName name="uj" localSheetId="5" hidden="1">{#N/A,#N/A,FALSE,"CONTROLE"}</definedName>
    <definedName name="uj" localSheetId="4" hidden="1">{#N/A,#N/A,FALSE,"CONTROLE"}</definedName>
    <definedName name="uj" hidden="1">{#N/A,#N/A,FALSE,"CONTROLE"}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hidden="1">{#N/A,#N/A,FALSE,"CONTROLE";#N/A,#N/A,FALSE,"CONTROLE"}</definedName>
    <definedName name="ULMA" localSheetId="5" hidden="1">{"MULTIPLICAÇÃO",#N/A,FALSE,"Obras"}</definedName>
    <definedName name="ULMA" localSheetId="4" hidden="1">{"MULTIPLICAÇÃO",#N/A,FALSE,"Obras"}</definedName>
    <definedName name="ULMA" hidden="1">{"MULTIPLICAÇÃO",#N/A,FALSE,"Obras"}</definedName>
    <definedName name="USDollar" hidden="1">#REF!</definedName>
    <definedName name="ut" localSheetId="5" hidden="1">{"MATRIZES",#N/A,FALSE,"Obras"}</definedName>
    <definedName name="ut" localSheetId="4" hidden="1">{"MATRIZES",#N/A,FALSE,"Obras"}</definedName>
    <definedName name="ut" hidden="1">{"MATRIZES",#N/A,FALSE,"Obras"}</definedName>
    <definedName name="utkiukuy" localSheetId="5" hidden="1">{#N/A,#N/A,FALSE,"CONTROLE"}</definedName>
    <definedName name="utkiukuy" localSheetId="4" hidden="1">{#N/A,#N/A,FALSE,"CONTROLE"}</definedName>
    <definedName name="utkiukuy" hidden="1">{#N/A,#N/A,FALSE,"CONTROLE"}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hidden="1">{"TotalGeralDespesasPorArea",#N/A,FALSE,"VinculosAccessEfetivo"}</definedName>
    <definedName name="uuy" localSheetId="5" hidden="1">{#N/A,#N/A,FALSE,"CONTROLE"}</definedName>
    <definedName name="uuy" localSheetId="4" hidden="1">{#N/A,#N/A,FALSE,"CONTROLE"}</definedName>
    <definedName name="uuy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hidden="1">{#N/A,#N/A,FALSE,"CONTROLE"}</definedName>
    <definedName name="v" localSheetId="5" hidden="1">{"MATRIZES",#N/A,FALSE,"Obras"}</definedName>
    <definedName name="v" localSheetId="4" hidden="1">{"MATRIZES",#N/A,FALSE,"Obras"}</definedName>
    <definedName name="v" hidden="1">{"MATRIZES",#N/A,FALSE,"Obras"}</definedName>
    <definedName name="valderes" localSheetId="5" hidden="1">{"AVÓS",#N/A,FALSE,"Obras"}</definedName>
    <definedName name="valderes" localSheetId="4" hidden="1">{"AVÓS",#N/A,FALSE,"Obras"}</definedName>
    <definedName name="valderes" hidden="1">{"AVÓS",#N/A,FALSE,"Obras"}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hidden="1">{"MULTIPLICAÇÃO",#N/A,FALSE,"Obras"}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hidden="1">{#N/A,#N/A,FALSE,"CONTROLE";#N/A,#N/A,FALSE,"CONTROLE"}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hidden="1">{#N/A,#N/A,FALSE,"CONTROLE"}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hidden="1">{"MULTIPLICAÇÃO",#N/A,FALSE,"Obras"}</definedName>
    <definedName name="vf" localSheetId="5" hidden="1">{#N/A,#N/A,FALSE,"CONTROLE"}</definedName>
    <definedName name="vf" localSheetId="4" hidden="1">{#N/A,#N/A,FALSE,"CONTROLE"}</definedName>
    <definedName name="vf" hidden="1">{#N/A,#N/A,FALSE,"CONTROLE"}</definedName>
    <definedName name="vilto" localSheetId="5" hidden="1">{"MATRIZES",#N/A,FALSE,"Obras"}</definedName>
    <definedName name="vilto" localSheetId="4" hidden="1">{"MATRIZES",#N/A,FALSE,"Obras"}</definedName>
    <definedName name="vilto" hidden="1">{"MATRIZES",#N/A,FALSE,"Obras"}</definedName>
    <definedName name="vinicius" localSheetId="5" hidden="1">{"'Total'!$A$1","'Total'!$A$3"}</definedName>
    <definedName name="vinicius" localSheetId="4" hidden="1">{"'Total'!$A$1","'Total'!$A$3"}</definedName>
    <definedName name="vinicius" hidden="1">{"'Total'!$A$1","'Total'!$A$3"}</definedName>
    <definedName name="VV" hidden="1">[32]Dados!$HX$56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6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hidden="1">{#N/A,#N/A,FALSE,"CONTROLE"}</definedName>
    <definedName name="wrn.APOIO." localSheetId="5" hidden="1">{"APOIO",#N/A,FALSE,"Obras"}</definedName>
    <definedName name="wrn.APOIO." localSheetId="4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5" hidden="1">{"AVÓS",#N/A,FALSE,"Obras"}</definedName>
    <definedName name="wrn.AVÓS." localSheetId="4" hidden="1">{"AVÓS",#N/A,FALSE,"Obras"}</definedName>
    <definedName name="wrn.AVÓS." hidden="1">{"AVÓS",#N/A,FALSE,"Obras"}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6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6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6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6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6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6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6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6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6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6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6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hidden="1">{"FCB_ALL",#N/A,FALSE,"FCB"}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6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6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6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6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6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6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6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hidden="1">{#N/A,#N/A,FALSE,"CONTROLE";#N/A,#N/A,FALSE,"CONTROLE"}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6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hidden="1">{"Income Stmt",#N/A,FALSE,"Model"}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hidden="1">{"LBO Summary",#N/A,FALSE,"Summary"}</definedName>
    <definedName name="wrn.MATRIZES." localSheetId="5" hidden="1">{"MATRIZES",#N/A,FALSE,"Obras"}</definedName>
    <definedName name="wrn.MATRIZES." localSheetId="4" hidden="1">{"MATRIZES",#N/A,FALSE,"Obras"}</definedName>
    <definedName name="wrn.MATRIZES." hidden="1">{"MATRIZES",#N/A,FALSE,"Obras"}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hidden="1">{"MELHORAMENTO GENÉTICO",#N/A,FALSE,"Obras"}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hidden="1">{"MULTIPLICAÇÃO",#N/A,FALSE,"Obras"}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hidden="1">{"20 Years",#N/A,FALSE,"P&amp;Ls";"2001",#N/A,FALSE,"P&amp;Ls"}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6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6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6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6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6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6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6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6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6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6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5" hidden="1">{#N/A,#N/A,FALSE,"SIM95"}</definedName>
    <definedName name="wrn.SIM95." localSheetId="4" hidden="1">{#N/A,#N/A,FALSE,"SIM95"}</definedName>
    <definedName name="wrn.SIM95.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5" hidden="1">{"APOIO",#N/A,FALSE,"Obras"}</definedName>
    <definedName name="wrn.SPF." localSheetId="4" hidden="1">{"APOIO",#N/A,FALSE,"Obras"}</definedName>
    <definedName name="wrn.SPF." hidden="1">{"APOIO",#N/A,FALSE,"Obras"}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6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hidden="1">{"test2",#N/A,TRUE,"Prices"}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6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6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6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6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5" hidden="1">{#N/A,#N/A,FALSE,"CONTROLE"}</definedName>
    <definedName name="www" localSheetId="4" hidden="1">{#N/A,#N/A,FALSE,"CONTROLE"}</definedName>
    <definedName name="www" hidden="1">{#N/A,#N/A,FALSE,"CONTROLE"}</definedName>
    <definedName name="wwwe" localSheetId="3" hidden="1">#REF!</definedName>
    <definedName name="wwwe" localSheetId="6" hidden="1">#REF!</definedName>
    <definedName name="wwwe" localSheetId="5" hidden="1">#REF!</definedName>
    <definedName name="wwwe" localSheetId="4" hidden="1">#REF!</definedName>
    <definedName name="wwwe" hidden="1">#REF!</definedName>
    <definedName name="wwww" localSheetId="5" hidden="1">{#N/A,#N/A,FALSE,"CONTROLE"}</definedName>
    <definedName name="wwww" localSheetId="4" hidden="1">{#N/A,#N/A,FALSE,"CONTROLE"}</definedName>
    <definedName name="wwww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hidden="1">{#N/A,#N/A,FALSE,"CONTROLE"}</definedName>
    <definedName name="wwwwwwwwwwww" hidden="1">[1]SEMANAIS!#REF!</definedName>
    <definedName name="wyte" localSheetId="5" hidden="1">{#N/A,#N/A,FALSE,"CONTROLE"}</definedName>
    <definedName name="wyte" localSheetId="4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5" hidden="1">{"AVÓS",#N/A,FALSE,"Obras"}</definedName>
    <definedName name="xls" localSheetId="4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6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6" hidden="1">#REF!</definedName>
    <definedName name="XREF_COLUMN_10" localSheetId="5" hidden="1">#REF!</definedName>
    <definedName name="XREF_COLUMN_10" localSheetId="4" hidden="1">#REF!</definedName>
    <definedName name="XREF_COLUMN_10" hidden="1">#REF!</definedName>
    <definedName name="XREF_COLUMN_11" localSheetId="3" hidden="1">#REF!</definedName>
    <definedName name="XREF_COLUMN_11" localSheetId="6" hidden="1">#REF!</definedName>
    <definedName name="XREF_COLUMN_11" localSheetId="5" hidden="1">#REF!</definedName>
    <definedName name="XREF_COLUMN_11" localSheetId="4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6" hidden="1">#REF!</definedName>
    <definedName name="XREF_COLUMN_14" localSheetId="5" hidden="1">#REF!</definedName>
    <definedName name="XREF_COLUMN_14" localSheetId="4" hidden="1">#REF!</definedName>
    <definedName name="XREF_COLUMN_14" hidden="1">#REF!</definedName>
    <definedName name="XREF_COLUMN_15" localSheetId="3" hidden="1">#REF!</definedName>
    <definedName name="XREF_COLUMN_15" localSheetId="6" hidden="1">#REF!</definedName>
    <definedName name="XREF_COLUMN_15" localSheetId="5" hidden="1">#REF!</definedName>
    <definedName name="XREF_COLUMN_15" localSheetId="4" hidden="1">#REF!</definedName>
    <definedName name="XREF_COLUMN_15" hidden="1">#REF!</definedName>
    <definedName name="XREF_COLUMN_16" localSheetId="3" hidden="1">#REF!</definedName>
    <definedName name="XREF_COLUMN_16" localSheetId="6" hidden="1">#REF!</definedName>
    <definedName name="XREF_COLUMN_16" localSheetId="5" hidden="1">#REF!</definedName>
    <definedName name="XREF_COLUMN_16" localSheetId="4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6" hidden="1">#REF!</definedName>
    <definedName name="XREF_COLUMN_19" localSheetId="5" hidden="1">#REF!</definedName>
    <definedName name="XREF_COLUMN_19" localSheetId="4" hidden="1">#REF!</definedName>
    <definedName name="XREF_COLUMN_19" hidden="1">#REF!</definedName>
    <definedName name="XREF_COLUMN_2" localSheetId="3" hidden="1">#REF!</definedName>
    <definedName name="XREF_COLUMN_2" localSheetId="6" hidden="1">#REF!</definedName>
    <definedName name="XREF_COLUMN_2" localSheetId="5" hidden="1">#REF!</definedName>
    <definedName name="XREF_COLUMN_2" localSheetId="4" hidden="1">#REF!</definedName>
    <definedName name="XREF_COLUMN_2" hidden="1">#REF!</definedName>
    <definedName name="XREF_COLUMN_20" localSheetId="3" hidden="1">'[50]Mapa de Resultado'!#REF!</definedName>
    <definedName name="XREF_COLUMN_20" localSheetId="6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6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6" hidden="1">#REF!</definedName>
    <definedName name="XREF_COLUMN_3" localSheetId="5" hidden="1">#REF!</definedName>
    <definedName name="XREF_COLUMN_3" localSheetId="4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6" hidden="1">#REF!</definedName>
    <definedName name="XREF_COLUMN_4" localSheetId="5" hidden="1">#REF!</definedName>
    <definedName name="XREF_COLUMN_4" localSheetId="4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6" hidden="1">#REF!</definedName>
    <definedName name="XREF_COLUMN_5" localSheetId="5" hidden="1">#REF!</definedName>
    <definedName name="XREF_COLUMN_5" localSheetId="4" hidden="1">#REF!</definedName>
    <definedName name="XREF_COLUMN_5" hidden="1">#REF!</definedName>
    <definedName name="XREF_COLUMN_6" localSheetId="3" hidden="1">#REF!</definedName>
    <definedName name="XREF_COLUMN_6" localSheetId="6" hidden="1">#REF!</definedName>
    <definedName name="XREF_COLUMN_6" localSheetId="5" hidden="1">#REF!</definedName>
    <definedName name="XREF_COLUMN_6" localSheetId="4" hidden="1">#REF!</definedName>
    <definedName name="XREF_COLUMN_6" hidden="1">#REF!</definedName>
    <definedName name="XREF_COLUMN_7" localSheetId="3" hidden="1">#REF!</definedName>
    <definedName name="XREF_COLUMN_7" localSheetId="6" hidden="1">#REF!</definedName>
    <definedName name="XREF_COLUMN_7" localSheetId="5" hidden="1">#REF!</definedName>
    <definedName name="XREF_COLUMN_7" localSheetId="4" hidden="1">#REF!</definedName>
    <definedName name="XREF_COLUMN_7" hidden="1">#REF!</definedName>
    <definedName name="XREF_COLUMN_8" localSheetId="3" hidden="1">[53]Resumo!#REF!</definedName>
    <definedName name="XREF_COLUMN_8" localSheetId="6" hidden="1">[53]Resumo!#REF!</definedName>
    <definedName name="XREF_COLUMN_8" localSheetId="5" hidden="1">[53]Resumo!#REF!</definedName>
    <definedName name="XREF_COLUMN_8" localSheetId="4" hidden="1">[53]Resumo!#REF!</definedName>
    <definedName name="XREF_COLUMN_8" hidden="1">[53]Resumo!#REF!</definedName>
    <definedName name="XREF_COLUMN_9" localSheetId="3" hidden="1">#REF!</definedName>
    <definedName name="XREF_COLUMN_9" localSheetId="6" hidden="1">#REF!</definedName>
    <definedName name="XREF_COLUMN_9" localSheetId="5" hidden="1">#REF!</definedName>
    <definedName name="XREF_COLUMN_9" localSheetId="4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6" hidden="1">#REF!</definedName>
    <definedName name="XRefCopy1" localSheetId="5" hidden="1">#REF!</definedName>
    <definedName name="XRefCopy1" localSheetId="4" hidden="1">#REF!</definedName>
    <definedName name="XRefCopy1" hidden="1">#REF!</definedName>
    <definedName name="XRefCopy10" localSheetId="3" hidden="1">#REF!</definedName>
    <definedName name="XRefCopy10" localSheetId="6" hidden="1">#REF!</definedName>
    <definedName name="XRefCopy10" localSheetId="5" hidden="1">#REF!</definedName>
    <definedName name="XRefCopy10" localSheetId="4" hidden="1">#REF!</definedName>
    <definedName name="XRefCopy10" hidden="1">#REF!</definedName>
    <definedName name="XRefCopy10Row" localSheetId="3" hidden="1">#REF!</definedName>
    <definedName name="XRefCopy10Row" localSheetId="6" hidden="1">#REF!</definedName>
    <definedName name="XRefCopy10Row" localSheetId="5" hidden="1">#REF!</definedName>
    <definedName name="XRefCopy10Row" localSheetId="4" hidden="1">#REF!</definedName>
    <definedName name="XRefCopy10Row" hidden="1">#REF!</definedName>
    <definedName name="XRefCopy11" localSheetId="3" hidden="1">#REF!</definedName>
    <definedName name="XRefCopy11" localSheetId="6" hidden="1">#REF!</definedName>
    <definedName name="XRefCopy11" localSheetId="5" hidden="1">#REF!</definedName>
    <definedName name="XRefCopy11" localSheetId="4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6" hidden="1">#REF!</definedName>
    <definedName name="XRefCopy12" localSheetId="5" hidden="1">#REF!</definedName>
    <definedName name="XRefCopy12" localSheetId="4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6" hidden="1">#REF!</definedName>
    <definedName name="XRefCopy12Row" localSheetId="5" hidden="1">#REF!</definedName>
    <definedName name="XRefCopy12Row" localSheetId="4" hidden="1">#REF!</definedName>
    <definedName name="XRefCopy12Row" hidden="1">#REF!</definedName>
    <definedName name="XRefCopy13" localSheetId="3" hidden="1">#REF!</definedName>
    <definedName name="XRefCopy13" localSheetId="6" hidden="1">#REF!</definedName>
    <definedName name="XRefCopy13" localSheetId="5" hidden="1">#REF!</definedName>
    <definedName name="XRefCopy13" localSheetId="4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6" hidden="1">#REF!</definedName>
    <definedName name="XRefCopy13Row" localSheetId="5" hidden="1">#REF!</definedName>
    <definedName name="XRefCopy13Row" localSheetId="4" hidden="1">#REF!</definedName>
    <definedName name="XRefCopy13Row" hidden="1">#REF!</definedName>
    <definedName name="XRefCopy14" localSheetId="3" hidden="1">#REF!</definedName>
    <definedName name="XRefCopy14" localSheetId="6" hidden="1">#REF!</definedName>
    <definedName name="XRefCopy14" localSheetId="5" hidden="1">#REF!</definedName>
    <definedName name="XRefCopy14" localSheetId="4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6" hidden="1">#REF!</definedName>
    <definedName name="XRefCopy15" localSheetId="5" hidden="1">#REF!</definedName>
    <definedName name="XRefCopy15" localSheetId="4" hidden="1">#REF!</definedName>
    <definedName name="XRefCopy15" hidden="1">#REF!</definedName>
    <definedName name="XRefCopy15Row" localSheetId="3" hidden="1">#REF!</definedName>
    <definedName name="XRefCopy15Row" localSheetId="6" hidden="1">#REF!</definedName>
    <definedName name="XRefCopy15Row" localSheetId="5" hidden="1">#REF!</definedName>
    <definedName name="XRefCopy15Row" localSheetId="4" hidden="1">#REF!</definedName>
    <definedName name="XRefCopy15Row" hidden="1">#REF!</definedName>
    <definedName name="XRefCopy16" localSheetId="3" hidden="1">#REF!</definedName>
    <definedName name="XRefCopy16" localSheetId="6" hidden="1">#REF!</definedName>
    <definedName name="XRefCopy16" localSheetId="5" hidden="1">#REF!</definedName>
    <definedName name="XRefCopy16" localSheetId="4" hidden="1">#REF!</definedName>
    <definedName name="XRefCopy16" hidden="1">#REF!</definedName>
    <definedName name="XRefCopy16Row" localSheetId="3" hidden="1">#REF!</definedName>
    <definedName name="XRefCopy16Row" localSheetId="6" hidden="1">#REF!</definedName>
    <definedName name="XRefCopy16Row" localSheetId="5" hidden="1">#REF!</definedName>
    <definedName name="XRefCopy16Row" localSheetId="4" hidden="1">#REF!</definedName>
    <definedName name="XRefCopy16Row" hidden="1">#REF!</definedName>
    <definedName name="XRefCopy17" localSheetId="3" hidden="1">#REF!</definedName>
    <definedName name="XRefCopy17" localSheetId="6" hidden="1">#REF!</definedName>
    <definedName name="XRefCopy17" localSheetId="5" hidden="1">#REF!</definedName>
    <definedName name="XRefCopy17" localSheetId="4" hidden="1">#REF!</definedName>
    <definedName name="XRefCopy17" hidden="1">#REF!</definedName>
    <definedName name="XRefCopy17Row" localSheetId="3" hidden="1">#REF!</definedName>
    <definedName name="XRefCopy17Row" localSheetId="6" hidden="1">#REF!</definedName>
    <definedName name="XRefCopy17Row" localSheetId="5" hidden="1">#REF!</definedName>
    <definedName name="XRefCopy17Row" localSheetId="4" hidden="1">#REF!</definedName>
    <definedName name="XRefCopy17Row" hidden="1">#REF!</definedName>
    <definedName name="XRefCopy18" localSheetId="3" hidden="1">#REF!</definedName>
    <definedName name="XRefCopy18" localSheetId="6" hidden="1">#REF!</definedName>
    <definedName name="XRefCopy18" localSheetId="5" hidden="1">#REF!</definedName>
    <definedName name="XRefCopy18" localSheetId="4" hidden="1">#REF!</definedName>
    <definedName name="XRefCopy18" hidden="1">#REF!</definedName>
    <definedName name="XRefCopy18Row" localSheetId="3" hidden="1">#REF!</definedName>
    <definedName name="XRefCopy18Row" localSheetId="6" hidden="1">#REF!</definedName>
    <definedName name="XRefCopy18Row" localSheetId="5" hidden="1">#REF!</definedName>
    <definedName name="XRefCopy18Row" localSheetId="4" hidden="1">#REF!</definedName>
    <definedName name="XRefCopy18Row" hidden="1">#REF!</definedName>
    <definedName name="XRefCopy19" localSheetId="3" hidden="1">#REF!</definedName>
    <definedName name="XRefCopy19" localSheetId="6" hidden="1">#REF!</definedName>
    <definedName name="XRefCopy19" localSheetId="5" hidden="1">#REF!</definedName>
    <definedName name="XRefCopy19" localSheetId="4" hidden="1">#REF!</definedName>
    <definedName name="XRefCopy19" hidden="1">#REF!</definedName>
    <definedName name="XRefCopy19Row" localSheetId="3" hidden="1">#REF!</definedName>
    <definedName name="XRefCopy19Row" localSheetId="6" hidden="1">#REF!</definedName>
    <definedName name="XRefCopy19Row" localSheetId="5" hidden="1">#REF!</definedName>
    <definedName name="XRefCopy19Row" localSheetId="4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6" hidden="1">#REF!</definedName>
    <definedName name="XRefCopy2" localSheetId="5" hidden="1">#REF!</definedName>
    <definedName name="XRefCopy2" localSheetId="4" hidden="1">#REF!</definedName>
    <definedName name="XRefCopy2" hidden="1">#REF!</definedName>
    <definedName name="XRefCopy20" localSheetId="3" hidden="1">#REF!</definedName>
    <definedName name="XRefCopy20" localSheetId="6" hidden="1">#REF!</definedName>
    <definedName name="XRefCopy20" localSheetId="5" hidden="1">#REF!</definedName>
    <definedName name="XRefCopy20" localSheetId="4" hidden="1">#REF!</definedName>
    <definedName name="XRefCopy20" hidden="1">#REF!</definedName>
    <definedName name="XRefCopy20Row" localSheetId="3" hidden="1">#REF!</definedName>
    <definedName name="XRefCopy20Row" localSheetId="6" hidden="1">#REF!</definedName>
    <definedName name="XRefCopy20Row" localSheetId="5" hidden="1">#REF!</definedName>
    <definedName name="XRefCopy20Row" localSheetId="4" hidden="1">#REF!</definedName>
    <definedName name="XRefCopy20Row" hidden="1">#REF!</definedName>
    <definedName name="XRefCopy21" localSheetId="3" hidden="1">#REF!</definedName>
    <definedName name="XRefCopy21" localSheetId="6" hidden="1">#REF!</definedName>
    <definedName name="XRefCopy21" localSheetId="5" hidden="1">#REF!</definedName>
    <definedName name="XRefCopy21" localSheetId="4" hidden="1">#REF!</definedName>
    <definedName name="XRefCopy21" hidden="1">#REF!</definedName>
    <definedName name="XRefCopy21Row" localSheetId="3" hidden="1">#REF!</definedName>
    <definedName name="XRefCopy21Row" localSheetId="6" hidden="1">#REF!</definedName>
    <definedName name="XRefCopy21Row" localSheetId="5" hidden="1">#REF!</definedName>
    <definedName name="XRefCopy21Row" localSheetId="4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6" hidden="1">#REF!</definedName>
    <definedName name="XRefCopy28" localSheetId="5" hidden="1">#REF!</definedName>
    <definedName name="XRefCopy28" localSheetId="4" hidden="1">#REF!</definedName>
    <definedName name="XRefCopy28" hidden="1">#REF!</definedName>
    <definedName name="XRefCopy28Row" localSheetId="3" hidden="1">#REF!</definedName>
    <definedName name="XRefCopy28Row" localSheetId="6" hidden="1">#REF!</definedName>
    <definedName name="XRefCopy28Row" localSheetId="5" hidden="1">#REF!</definedName>
    <definedName name="XRefCopy28Row" localSheetId="4" hidden="1">#REF!</definedName>
    <definedName name="XRefCopy28Row" hidden="1">#REF!</definedName>
    <definedName name="XRefCopy29" localSheetId="3" hidden="1">#REF!</definedName>
    <definedName name="XRefCopy29" localSheetId="6" hidden="1">#REF!</definedName>
    <definedName name="XRefCopy29" localSheetId="5" hidden="1">#REF!</definedName>
    <definedName name="XRefCopy29" localSheetId="4" hidden="1">#REF!</definedName>
    <definedName name="XRefCopy29" hidden="1">#REF!</definedName>
    <definedName name="XRefCopy29Row" localSheetId="3" hidden="1">#REF!</definedName>
    <definedName name="XRefCopy29Row" localSheetId="6" hidden="1">#REF!</definedName>
    <definedName name="XRefCopy29Row" localSheetId="5" hidden="1">#REF!</definedName>
    <definedName name="XRefCopy29Row" localSheetId="4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6" hidden="1">#REF!</definedName>
    <definedName name="XRefCopy3" localSheetId="5" hidden="1">#REF!</definedName>
    <definedName name="XRefCopy3" localSheetId="4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6" hidden="1">#REF!</definedName>
    <definedName name="XRefCopy30Row" localSheetId="5" hidden="1">#REF!</definedName>
    <definedName name="XRefCopy30Row" localSheetId="4" hidden="1">#REF!</definedName>
    <definedName name="XRefCopy30Row" hidden="1">#REF!</definedName>
    <definedName name="XRefCopy31" localSheetId="3" hidden="1">#REF!</definedName>
    <definedName name="XRefCopy31" localSheetId="6" hidden="1">#REF!</definedName>
    <definedName name="XRefCopy31" localSheetId="5" hidden="1">#REF!</definedName>
    <definedName name="XRefCopy31" localSheetId="4" hidden="1">#REF!</definedName>
    <definedName name="XRefCopy31" hidden="1">#REF!</definedName>
    <definedName name="XRefCopy31Row" localSheetId="3" hidden="1">#REF!</definedName>
    <definedName name="XRefCopy31Row" localSheetId="6" hidden="1">#REF!</definedName>
    <definedName name="XRefCopy31Row" localSheetId="5" hidden="1">#REF!</definedName>
    <definedName name="XRefCopy31Row" localSheetId="4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6" hidden="1">#REF!</definedName>
    <definedName name="XRefCopy33Row" localSheetId="5" hidden="1">#REF!</definedName>
    <definedName name="XRefCopy33Row" localSheetId="4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6" hidden="1">#REF!</definedName>
    <definedName name="XRefCopy39" localSheetId="5" hidden="1">#REF!</definedName>
    <definedName name="XRefCopy39" localSheetId="4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6" hidden="1">#REF!</definedName>
    <definedName name="XRefCopy4" localSheetId="5" hidden="1">#REF!</definedName>
    <definedName name="XRefCopy4" localSheetId="4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6" hidden="1">#REF!</definedName>
    <definedName name="XRefCopy40Row" localSheetId="5" hidden="1">#REF!</definedName>
    <definedName name="XRefCopy40Row" localSheetId="4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6" hidden="1">#REF!</definedName>
    <definedName name="XRefCopy43Row" localSheetId="5" hidden="1">#REF!</definedName>
    <definedName name="XRefCopy43Row" localSheetId="4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6" hidden="1">#REF!</definedName>
    <definedName name="XRefCopy44Row" localSheetId="5" hidden="1">#REF!</definedName>
    <definedName name="XRefCopy44Row" localSheetId="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6" hidden="1">#REF!</definedName>
    <definedName name="XRefCopy49Row" localSheetId="5" hidden="1">#REF!</definedName>
    <definedName name="XRefCopy49Row" localSheetId="4" hidden="1">#REF!</definedName>
    <definedName name="XRefCopy49Row" hidden="1">#REF!</definedName>
    <definedName name="XRefCopy4Row" localSheetId="3" hidden="1">#REF!</definedName>
    <definedName name="XRefCopy4Row" localSheetId="6" hidden="1">#REF!</definedName>
    <definedName name="XRefCopy4Row" localSheetId="5" hidden="1">#REF!</definedName>
    <definedName name="XRefCopy4Row" localSheetId="4" hidden="1">#REF!</definedName>
    <definedName name="XRefCopy4Row" hidden="1">#REF!</definedName>
    <definedName name="XRefCopy5" localSheetId="3" hidden="1">#REF!</definedName>
    <definedName name="XRefCopy5" localSheetId="6" hidden="1">#REF!</definedName>
    <definedName name="XRefCopy5" localSheetId="5" hidden="1">#REF!</definedName>
    <definedName name="XRefCopy5" localSheetId="4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6" hidden="1">#REF!</definedName>
    <definedName name="XRefCopy50Row" localSheetId="5" hidden="1">#REF!</definedName>
    <definedName name="XRefCopy50Row" localSheetId="4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6" hidden="1">#REF!</definedName>
    <definedName name="XRefCopy51Row" localSheetId="5" hidden="1">#REF!</definedName>
    <definedName name="XRefCopy51Row" localSheetId="4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6" hidden="1">#REF!</definedName>
    <definedName name="XRefCopy52Row" localSheetId="5" hidden="1">#REF!</definedName>
    <definedName name="XRefCopy52Row" localSheetId="4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6" hidden="1">#REF!</definedName>
    <definedName name="XRefCopy53Row" localSheetId="5" hidden="1">#REF!</definedName>
    <definedName name="XRefCopy53Row" localSheetId="4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6" hidden="1">#REF!</definedName>
    <definedName name="XRefCopy55Row" localSheetId="5" hidden="1">#REF!</definedName>
    <definedName name="XRefCopy55Row" localSheetId="4" hidden="1">#REF!</definedName>
    <definedName name="XRefCopy55Row" hidden="1">#REF!</definedName>
    <definedName name="XRefCopy56" localSheetId="3" hidden="1">#REF!</definedName>
    <definedName name="XRefCopy56" localSheetId="6" hidden="1">#REF!</definedName>
    <definedName name="XRefCopy56" localSheetId="5" hidden="1">#REF!</definedName>
    <definedName name="XRefCopy56" localSheetId="4" hidden="1">#REF!</definedName>
    <definedName name="XRefCopy56" hidden="1">#REF!</definedName>
    <definedName name="XRefCopy56Row" localSheetId="3" hidden="1">[50]XREF!#REF!</definedName>
    <definedName name="XRefCopy56Row" localSheetId="6" hidden="1">[50]XREF!#REF!</definedName>
    <definedName name="XRefCopy56Row" localSheetId="5" hidden="1">[50]XREF!#REF!</definedName>
    <definedName name="XRefCopy56Row" localSheetId="4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6" hidden="1">#REF!</definedName>
    <definedName name="XRefCopy5Row" localSheetId="5" hidden="1">#REF!</definedName>
    <definedName name="XRefCopy5Row" localSheetId="4" hidden="1">#REF!</definedName>
    <definedName name="XRefCopy5Row" hidden="1">#REF!</definedName>
    <definedName name="XRefCopy6" localSheetId="3" hidden="1">#REF!</definedName>
    <definedName name="XRefCopy6" localSheetId="6" hidden="1">#REF!</definedName>
    <definedName name="XRefCopy6" localSheetId="5" hidden="1">#REF!</definedName>
    <definedName name="XRefCopy6" localSheetId="4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6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6" hidden="1">#REF!</definedName>
    <definedName name="XRefCopy61Row" localSheetId="5" hidden="1">#REF!</definedName>
    <definedName name="XRefCopy61Row" localSheetId="4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6" hidden="1">#REF!</definedName>
    <definedName name="XRefCopy63Row" localSheetId="5" hidden="1">#REF!</definedName>
    <definedName name="XRefCopy63Row" localSheetId="4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6" hidden="1">#REF!</definedName>
    <definedName name="XRefCopy64Row" localSheetId="5" hidden="1">#REF!</definedName>
    <definedName name="XRefCopy64Row" localSheetId="4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6" hidden="1">#REF!</definedName>
    <definedName name="XRefCopy65Row" localSheetId="5" hidden="1">#REF!</definedName>
    <definedName name="XRefCopy65Row" localSheetId="4" hidden="1">#REF!</definedName>
    <definedName name="XRefCopy65Row" hidden="1">#REF!</definedName>
    <definedName name="XRefCopy66" localSheetId="3" hidden="1">#REF!</definedName>
    <definedName name="XRefCopy66" localSheetId="6" hidden="1">#REF!</definedName>
    <definedName name="XRefCopy66" localSheetId="5" hidden="1">#REF!</definedName>
    <definedName name="XRefCopy66" localSheetId="4" hidden="1">#REF!</definedName>
    <definedName name="XRefCopy66" hidden="1">#REF!</definedName>
    <definedName name="XRefCopy66Row" localSheetId="3" hidden="1">#REF!</definedName>
    <definedName name="XRefCopy66Row" localSheetId="6" hidden="1">#REF!</definedName>
    <definedName name="XRefCopy66Row" localSheetId="5" hidden="1">#REF!</definedName>
    <definedName name="XRefCopy66Row" localSheetId="4" hidden="1">#REF!</definedName>
    <definedName name="XRefCopy66Row" hidden="1">#REF!</definedName>
    <definedName name="XRefCopy67Row" localSheetId="3" hidden="1">#REF!</definedName>
    <definedName name="XRefCopy67Row" localSheetId="6" hidden="1">#REF!</definedName>
    <definedName name="XRefCopy67Row" localSheetId="5" hidden="1">#REF!</definedName>
    <definedName name="XRefCopy67Row" localSheetId="4" hidden="1">#REF!</definedName>
    <definedName name="XRefCopy67Row" hidden="1">#REF!</definedName>
    <definedName name="XRefCopy68Row" localSheetId="3" hidden="1">#REF!</definedName>
    <definedName name="XRefCopy68Row" localSheetId="6" hidden="1">#REF!</definedName>
    <definedName name="XRefCopy68Row" localSheetId="5" hidden="1">#REF!</definedName>
    <definedName name="XRefCopy68Row" localSheetId="4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6" hidden="1">#REF!</definedName>
    <definedName name="XRefCopy69Row" localSheetId="5" hidden="1">#REF!</definedName>
    <definedName name="XRefCopy69Row" localSheetId="4" hidden="1">#REF!</definedName>
    <definedName name="XRefCopy69Row" hidden="1">#REF!</definedName>
    <definedName name="XRefCopy6Row" localSheetId="3" hidden="1">#REF!</definedName>
    <definedName name="XRefCopy6Row" localSheetId="6" hidden="1">#REF!</definedName>
    <definedName name="XRefCopy6Row" localSheetId="5" hidden="1">#REF!</definedName>
    <definedName name="XRefCopy6Row" localSheetId="4" hidden="1">#REF!</definedName>
    <definedName name="XRefCopy6Row" hidden="1">#REF!</definedName>
    <definedName name="XRefCopy7" localSheetId="3" hidden="1">#REF!</definedName>
    <definedName name="XRefCopy7" localSheetId="6" hidden="1">#REF!</definedName>
    <definedName name="XRefCopy7" localSheetId="5" hidden="1">#REF!</definedName>
    <definedName name="XRefCopy7" localSheetId="4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6" hidden="1">#REF!</definedName>
    <definedName name="XRefCopy70Row" localSheetId="5" hidden="1">#REF!</definedName>
    <definedName name="XRefCopy70Row" localSheetId="4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6" hidden="1">#REF!</definedName>
    <definedName name="XRefCopy71Row" localSheetId="5" hidden="1">#REF!</definedName>
    <definedName name="XRefCopy71Row" localSheetId="4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6" hidden="1">#REF!</definedName>
    <definedName name="XRefCopy72Row" localSheetId="5" hidden="1">#REF!</definedName>
    <definedName name="XRefCopy72Row" localSheetId="4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6" hidden="1">#REF!</definedName>
    <definedName name="XRefCopy73Row" localSheetId="5" hidden="1">#REF!</definedName>
    <definedName name="XRefCopy73Row" localSheetId="4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6" hidden="1">#REF!</definedName>
    <definedName name="XRefCopy74Row" localSheetId="5" hidden="1">#REF!</definedName>
    <definedName name="XRefCopy74Row" localSheetId="4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6" hidden="1">#REF!</definedName>
    <definedName name="XRefCopy75Row" localSheetId="5" hidden="1">#REF!</definedName>
    <definedName name="XRefCopy75Row" localSheetId="4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6" hidden="1">#REF!</definedName>
    <definedName name="XRefCopy76Row" localSheetId="5" hidden="1">#REF!</definedName>
    <definedName name="XRefCopy76Row" localSheetId="4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6" hidden="1">#REF!</definedName>
    <definedName name="XRefCopy77Row" localSheetId="5" hidden="1">#REF!</definedName>
    <definedName name="XRefCopy77Row" localSheetId="4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6" hidden="1">#REF!</definedName>
    <definedName name="XRefCopy78Row" localSheetId="5" hidden="1">#REF!</definedName>
    <definedName name="XRefCopy78Row" localSheetId="4" hidden="1">#REF!</definedName>
    <definedName name="XRefCopy78Row" hidden="1">#REF!</definedName>
    <definedName name="XRefCopy7Row" localSheetId="3" hidden="1">#REF!</definedName>
    <definedName name="XRefCopy7Row" localSheetId="6" hidden="1">#REF!</definedName>
    <definedName name="XRefCopy7Row" localSheetId="5" hidden="1">#REF!</definedName>
    <definedName name="XRefCopy7Row" localSheetId="4" hidden="1">#REF!</definedName>
    <definedName name="XRefCopy7Row" hidden="1">#REF!</definedName>
    <definedName name="XRefCopy8" localSheetId="3" hidden="1">#REF!</definedName>
    <definedName name="XRefCopy8" localSheetId="6" hidden="1">#REF!</definedName>
    <definedName name="XRefCopy8" localSheetId="5" hidden="1">#REF!</definedName>
    <definedName name="XRefCopy8" localSheetId="4" hidden="1">#REF!</definedName>
    <definedName name="XRefCopy8" hidden="1">#REF!</definedName>
    <definedName name="XRefCopy80Row" localSheetId="3" hidden="1">#REF!</definedName>
    <definedName name="XRefCopy80Row" localSheetId="6" hidden="1">#REF!</definedName>
    <definedName name="XRefCopy80Row" localSheetId="5" hidden="1">#REF!</definedName>
    <definedName name="XRefCopy80Row" localSheetId="4" hidden="1">#REF!</definedName>
    <definedName name="XRefCopy80Row" hidden="1">#REF!</definedName>
    <definedName name="XRefCopy81" localSheetId="3" hidden="1">'[50]Mapa de Resultado'!#REF!</definedName>
    <definedName name="XRefCopy81" localSheetId="6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6" hidden="1">#REF!</definedName>
    <definedName name="XRefCopy81Row" localSheetId="5" hidden="1">#REF!</definedName>
    <definedName name="XRefCopy81Row" localSheetId="4" hidden="1">#REF!</definedName>
    <definedName name="XRefCopy81Row" hidden="1">#REF!</definedName>
    <definedName name="XRefCopy82Row" localSheetId="3" hidden="1">#REF!</definedName>
    <definedName name="XRefCopy82Row" localSheetId="6" hidden="1">#REF!</definedName>
    <definedName name="XRefCopy82Row" localSheetId="5" hidden="1">#REF!</definedName>
    <definedName name="XRefCopy82Row" localSheetId="4" hidden="1">#REF!</definedName>
    <definedName name="XRefCopy82Row" hidden="1">#REF!</definedName>
    <definedName name="XRefCopy8Row" localSheetId="3" hidden="1">#REF!</definedName>
    <definedName name="XRefCopy8Row" localSheetId="6" hidden="1">#REF!</definedName>
    <definedName name="XRefCopy8Row" localSheetId="5" hidden="1">#REF!</definedName>
    <definedName name="XRefCopy8Row" localSheetId="4" hidden="1">#REF!</definedName>
    <definedName name="XRefCopy8Row" hidden="1">#REF!</definedName>
    <definedName name="XRefCopy9" localSheetId="3" hidden="1">#REF!</definedName>
    <definedName name="XRefCopy9" localSheetId="6" hidden="1">#REF!</definedName>
    <definedName name="XRefCopy9" localSheetId="5" hidden="1">#REF!</definedName>
    <definedName name="XRefCopy9" localSheetId="4" hidden="1">#REF!</definedName>
    <definedName name="XRefCopy9" hidden="1">#REF!</definedName>
    <definedName name="XRefCopy9Row" localSheetId="3" hidden="1">#REF!</definedName>
    <definedName name="XRefCopy9Row" localSheetId="6" hidden="1">#REF!</definedName>
    <definedName name="XRefCopy9Row" localSheetId="5" hidden="1">#REF!</definedName>
    <definedName name="XRefCopy9Row" localSheetId="4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6" hidden="1">#REF!</definedName>
    <definedName name="XRefPaste1" localSheetId="5" hidden="1">#REF!</definedName>
    <definedName name="XRefPaste1" localSheetId="4" hidden="1">#REF!</definedName>
    <definedName name="XRefPaste1" hidden="1">#REF!</definedName>
    <definedName name="XRefPaste10" localSheetId="3" hidden="1">#REF!</definedName>
    <definedName name="XRefPaste10" localSheetId="6" hidden="1">#REF!</definedName>
    <definedName name="XRefPaste10" localSheetId="5" hidden="1">#REF!</definedName>
    <definedName name="XRefPaste10" localSheetId="4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6" hidden="1">#REF!</definedName>
    <definedName name="XRefPaste101" localSheetId="5" hidden="1">#REF!</definedName>
    <definedName name="XRefPaste101" localSheetId="4" hidden="1">#REF!</definedName>
    <definedName name="XRefPaste101" hidden="1">#REF!</definedName>
    <definedName name="XRefPaste101Row" localSheetId="3" hidden="1">#REF!</definedName>
    <definedName name="XRefPaste101Row" localSheetId="6" hidden="1">#REF!</definedName>
    <definedName name="XRefPaste101Row" localSheetId="5" hidden="1">#REF!</definedName>
    <definedName name="XRefPaste101Row" localSheetId="4" hidden="1">#REF!</definedName>
    <definedName name="XRefPaste101Row" hidden="1">#REF!</definedName>
    <definedName name="XRefPaste102" localSheetId="3" hidden="1">#REF!</definedName>
    <definedName name="XRefPaste102" localSheetId="6" hidden="1">#REF!</definedName>
    <definedName name="XRefPaste102" localSheetId="5" hidden="1">#REF!</definedName>
    <definedName name="XRefPaste102" localSheetId="4" hidden="1">#REF!</definedName>
    <definedName name="XRefPaste102" hidden="1">#REF!</definedName>
    <definedName name="XRefPaste102Row" localSheetId="3" hidden="1">#REF!</definedName>
    <definedName name="XRefPaste102Row" localSheetId="6" hidden="1">#REF!</definedName>
    <definedName name="XRefPaste102Row" localSheetId="5" hidden="1">#REF!</definedName>
    <definedName name="XRefPaste102Row" localSheetId="4" hidden="1">#REF!</definedName>
    <definedName name="XRefPaste102Row" hidden="1">#REF!</definedName>
    <definedName name="XRefPaste103" localSheetId="3" hidden="1">#REF!</definedName>
    <definedName name="XRefPaste103" localSheetId="6" hidden="1">#REF!</definedName>
    <definedName name="XRefPaste103" localSheetId="5" hidden="1">#REF!</definedName>
    <definedName name="XRefPaste103" localSheetId="4" hidden="1">#REF!</definedName>
    <definedName name="XRefPaste103" hidden="1">#REF!</definedName>
    <definedName name="XRefPaste103Row" localSheetId="3" hidden="1">#REF!</definedName>
    <definedName name="XRefPaste103Row" localSheetId="6" hidden="1">#REF!</definedName>
    <definedName name="XRefPaste103Row" localSheetId="5" hidden="1">#REF!</definedName>
    <definedName name="XRefPaste103Row" localSheetId="4" hidden="1">#REF!</definedName>
    <definedName name="XRefPaste103Row" hidden="1">#REF!</definedName>
    <definedName name="XRefPaste104Row" localSheetId="3" hidden="1">#REF!</definedName>
    <definedName name="XRefPaste104Row" localSheetId="6" hidden="1">#REF!</definedName>
    <definedName name="XRefPaste104Row" localSheetId="5" hidden="1">#REF!</definedName>
    <definedName name="XRefPaste104Row" localSheetId="4" hidden="1">#REF!</definedName>
    <definedName name="XRefPaste104Row" hidden="1">#REF!</definedName>
    <definedName name="XRefPaste105Row" localSheetId="3" hidden="1">#REF!</definedName>
    <definedName name="XRefPaste105Row" localSheetId="6" hidden="1">#REF!</definedName>
    <definedName name="XRefPaste105Row" localSheetId="5" hidden="1">#REF!</definedName>
    <definedName name="XRefPaste105Row" localSheetId="4" hidden="1">#REF!</definedName>
    <definedName name="XRefPaste105Row" hidden="1">#REF!</definedName>
    <definedName name="XRefPaste106" localSheetId="3" hidden="1">#REF!</definedName>
    <definedName name="XRefPaste106" localSheetId="6" hidden="1">#REF!</definedName>
    <definedName name="XRefPaste106" localSheetId="5" hidden="1">#REF!</definedName>
    <definedName name="XRefPaste106" localSheetId="4" hidden="1">#REF!</definedName>
    <definedName name="XRefPaste106" hidden="1">#REF!</definedName>
    <definedName name="XRefPaste106Row" localSheetId="3" hidden="1">#REF!</definedName>
    <definedName name="XRefPaste106Row" localSheetId="6" hidden="1">#REF!</definedName>
    <definedName name="XRefPaste106Row" localSheetId="5" hidden="1">#REF!</definedName>
    <definedName name="XRefPaste106Row" localSheetId="4" hidden="1">#REF!</definedName>
    <definedName name="XRefPaste106Row" hidden="1">#REF!</definedName>
    <definedName name="XRefPaste107Row" localSheetId="3" hidden="1">#REF!</definedName>
    <definedName name="XRefPaste107Row" localSheetId="6" hidden="1">#REF!</definedName>
    <definedName name="XRefPaste107Row" localSheetId="5" hidden="1">#REF!</definedName>
    <definedName name="XRefPaste107Row" localSheetId="4" hidden="1">#REF!</definedName>
    <definedName name="XRefPaste107Row" hidden="1">#REF!</definedName>
    <definedName name="XRefPaste108Row" localSheetId="3" hidden="1">#REF!</definedName>
    <definedName name="XRefPaste108Row" localSheetId="6" hidden="1">#REF!</definedName>
    <definedName name="XRefPaste108Row" localSheetId="5" hidden="1">#REF!</definedName>
    <definedName name="XRefPaste108Row" localSheetId="4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6" hidden="1">#REF!</definedName>
    <definedName name="XRefPaste11" localSheetId="5" hidden="1">#REF!</definedName>
    <definedName name="XRefPaste11" localSheetId="4" hidden="1">#REF!</definedName>
    <definedName name="XRefPaste11" hidden="1">#REF!</definedName>
    <definedName name="XRefPaste111Row" localSheetId="3" hidden="1">#REF!</definedName>
    <definedName name="XRefPaste111Row" localSheetId="6" hidden="1">#REF!</definedName>
    <definedName name="XRefPaste111Row" localSheetId="5" hidden="1">#REF!</definedName>
    <definedName name="XRefPaste111Row" localSheetId="4" hidden="1">#REF!</definedName>
    <definedName name="XRefPaste111Row" hidden="1">#REF!</definedName>
    <definedName name="XRefPaste112Row" localSheetId="3" hidden="1">#REF!</definedName>
    <definedName name="XRefPaste112Row" localSheetId="6" hidden="1">#REF!</definedName>
    <definedName name="XRefPaste112Row" localSheetId="5" hidden="1">#REF!</definedName>
    <definedName name="XRefPaste112Row" localSheetId="4" hidden="1">#REF!</definedName>
    <definedName name="XRefPaste112Row" hidden="1">#REF!</definedName>
    <definedName name="XRefPaste117" localSheetId="3" hidden="1">'[50]Mapa de Resultado'!#REF!</definedName>
    <definedName name="XRefPaste117" localSheetId="6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6" hidden="1">#REF!</definedName>
    <definedName name="XRefPaste117Row" localSheetId="5" hidden="1">#REF!</definedName>
    <definedName name="XRefPaste117Row" localSheetId="4" hidden="1">#REF!</definedName>
    <definedName name="XRefPaste117Row" hidden="1">#REF!</definedName>
    <definedName name="XRefPaste118" localSheetId="3" hidden="1">'[50]Mapa de Resultado'!#REF!</definedName>
    <definedName name="XRefPaste118" localSheetId="6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6" hidden="1">#REF!</definedName>
    <definedName name="XRefPaste118Row" localSheetId="5" hidden="1">#REF!</definedName>
    <definedName name="XRefPaste118Row" localSheetId="4" hidden="1">#REF!</definedName>
    <definedName name="XRefPaste118Row" hidden="1">#REF!</definedName>
    <definedName name="XRefPaste119" localSheetId="3" hidden="1">'[50]Mapa de Resultado'!#REF!</definedName>
    <definedName name="XRefPaste119" localSheetId="6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6" hidden="1">#REF!</definedName>
    <definedName name="XRefPaste119Row" localSheetId="5" hidden="1">#REF!</definedName>
    <definedName name="XRefPaste119Row" localSheetId="4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6" hidden="1">#REF!</definedName>
    <definedName name="XRefPaste12" localSheetId="5" hidden="1">#REF!</definedName>
    <definedName name="XRefPaste12" localSheetId="4" hidden="1">#REF!</definedName>
    <definedName name="XRefPaste12" hidden="1">#REF!</definedName>
    <definedName name="XRefPaste120" localSheetId="3" hidden="1">#REF!</definedName>
    <definedName name="XRefPaste120" localSheetId="6" hidden="1">#REF!</definedName>
    <definedName name="XRefPaste120" localSheetId="5" hidden="1">#REF!</definedName>
    <definedName name="XRefPaste120" localSheetId="4" hidden="1">#REF!</definedName>
    <definedName name="XRefPaste120" hidden="1">#REF!</definedName>
    <definedName name="XRefPaste120Row" localSheetId="3" hidden="1">#REF!</definedName>
    <definedName name="XRefPaste120Row" localSheetId="6" hidden="1">#REF!</definedName>
    <definedName name="XRefPaste120Row" localSheetId="5" hidden="1">#REF!</definedName>
    <definedName name="XRefPaste120Row" localSheetId="4" hidden="1">#REF!</definedName>
    <definedName name="XRefPaste120Row" hidden="1">#REF!</definedName>
    <definedName name="XRefPaste121Row" localSheetId="3" hidden="1">#REF!</definedName>
    <definedName name="XRefPaste121Row" localSheetId="6" hidden="1">#REF!</definedName>
    <definedName name="XRefPaste121Row" localSheetId="5" hidden="1">#REF!</definedName>
    <definedName name="XRefPaste121Row" localSheetId="4" hidden="1">#REF!</definedName>
    <definedName name="XRefPaste121Row" hidden="1">#REF!</definedName>
    <definedName name="XRefPaste122Row" localSheetId="3" hidden="1">#REF!</definedName>
    <definedName name="XRefPaste122Row" localSheetId="6" hidden="1">#REF!</definedName>
    <definedName name="XRefPaste122Row" localSheetId="5" hidden="1">#REF!</definedName>
    <definedName name="XRefPaste122Row" localSheetId="4" hidden="1">#REF!</definedName>
    <definedName name="XRefPaste122Row" hidden="1">#REF!</definedName>
    <definedName name="XRefPaste123Row" localSheetId="3" hidden="1">#REF!</definedName>
    <definedName name="XRefPaste123Row" localSheetId="6" hidden="1">#REF!</definedName>
    <definedName name="XRefPaste123Row" localSheetId="5" hidden="1">#REF!</definedName>
    <definedName name="XRefPaste123Row" localSheetId="4" hidden="1">#REF!</definedName>
    <definedName name="XRefPaste123Row" hidden="1">#REF!</definedName>
    <definedName name="XRefPaste124Row" localSheetId="3" hidden="1">#REF!</definedName>
    <definedName name="XRefPaste124Row" localSheetId="6" hidden="1">#REF!</definedName>
    <definedName name="XRefPaste124Row" localSheetId="5" hidden="1">#REF!</definedName>
    <definedName name="XRefPaste124Row" localSheetId="4" hidden="1">#REF!</definedName>
    <definedName name="XRefPaste124Row" hidden="1">#REF!</definedName>
    <definedName name="XRefPaste126Row" localSheetId="3" hidden="1">#REF!</definedName>
    <definedName name="XRefPaste126Row" localSheetId="6" hidden="1">#REF!</definedName>
    <definedName name="XRefPaste126Row" localSheetId="5" hidden="1">#REF!</definedName>
    <definedName name="XRefPaste126Row" localSheetId="4" hidden="1">#REF!</definedName>
    <definedName name="XRefPaste126Row" hidden="1">#REF!</definedName>
    <definedName name="XRefPaste127Row" localSheetId="3" hidden="1">#REF!</definedName>
    <definedName name="XRefPaste127Row" localSheetId="6" hidden="1">#REF!</definedName>
    <definedName name="XRefPaste127Row" localSheetId="5" hidden="1">#REF!</definedName>
    <definedName name="XRefPaste127Row" localSheetId="4" hidden="1">#REF!</definedName>
    <definedName name="XRefPaste127Row" hidden="1">#REF!</definedName>
    <definedName name="XRefPaste128Row" localSheetId="3" hidden="1">#REF!</definedName>
    <definedName name="XRefPaste128Row" localSheetId="6" hidden="1">#REF!</definedName>
    <definedName name="XRefPaste128Row" localSheetId="5" hidden="1">#REF!</definedName>
    <definedName name="XRefPaste128Row" localSheetId="4" hidden="1">#REF!</definedName>
    <definedName name="XRefPaste128Row" hidden="1">#REF!</definedName>
    <definedName name="XRefPaste129Row" localSheetId="3" hidden="1">#REF!</definedName>
    <definedName name="XRefPaste129Row" localSheetId="6" hidden="1">#REF!</definedName>
    <definedName name="XRefPaste129Row" localSheetId="5" hidden="1">#REF!</definedName>
    <definedName name="XRefPaste129Row" localSheetId="4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6" hidden="1">#REF!</definedName>
    <definedName name="XRefPaste13" localSheetId="5" hidden="1">#REF!</definedName>
    <definedName name="XRefPaste13" localSheetId="4" hidden="1">#REF!</definedName>
    <definedName name="XRefPaste13" hidden="1">#REF!</definedName>
    <definedName name="XRefPaste130Row" localSheetId="3" hidden="1">#REF!</definedName>
    <definedName name="XRefPaste130Row" localSheetId="6" hidden="1">#REF!</definedName>
    <definedName name="XRefPaste130Row" localSheetId="5" hidden="1">#REF!</definedName>
    <definedName name="XRefPaste130Row" localSheetId="4" hidden="1">#REF!</definedName>
    <definedName name="XRefPaste130Row" hidden="1">#REF!</definedName>
    <definedName name="XRefPaste131Row" localSheetId="3" hidden="1">#REF!</definedName>
    <definedName name="XRefPaste131Row" localSheetId="6" hidden="1">#REF!</definedName>
    <definedName name="XRefPaste131Row" localSheetId="5" hidden="1">#REF!</definedName>
    <definedName name="XRefPaste131Row" localSheetId="4" hidden="1">#REF!</definedName>
    <definedName name="XRefPaste131Row" hidden="1">#REF!</definedName>
    <definedName name="XRefPaste132Row" localSheetId="3" hidden="1">#REF!</definedName>
    <definedName name="XRefPaste132Row" localSheetId="6" hidden="1">#REF!</definedName>
    <definedName name="XRefPaste132Row" localSheetId="5" hidden="1">#REF!</definedName>
    <definedName name="XRefPaste132Row" localSheetId="4" hidden="1">#REF!</definedName>
    <definedName name="XRefPaste132Row" hidden="1">#REF!</definedName>
    <definedName name="XRefPaste133Row" localSheetId="3" hidden="1">#REF!</definedName>
    <definedName name="XRefPaste133Row" localSheetId="6" hidden="1">#REF!</definedName>
    <definedName name="XRefPaste133Row" localSheetId="5" hidden="1">#REF!</definedName>
    <definedName name="XRefPaste133Row" localSheetId="4" hidden="1">#REF!</definedName>
    <definedName name="XRefPaste133Row" hidden="1">#REF!</definedName>
    <definedName name="XRefPaste134Row" localSheetId="3" hidden="1">#REF!</definedName>
    <definedName name="XRefPaste134Row" localSheetId="6" hidden="1">#REF!</definedName>
    <definedName name="XRefPaste134Row" localSheetId="5" hidden="1">#REF!</definedName>
    <definedName name="XRefPaste134Row" localSheetId="4" hidden="1">#REF!</definedName>
    <definedName name="XRefPaste134Row" hidden="1">#REF!</definedName>
    <definedName name="XRefPaste135Row" localSheetId="3" hidden="1">#REF!</definedName>
    <definedName name="XRefPaste135Row" localSheetId="6" hidden="1">#REF!</definedName>
    <definedName name="XRefPaste135Row" localSheetId="5" hidden="1">#REF!</definedName>
    <definedName name="XRefPaste135Row" localSheetId="4" hidden="1">#REF!</definedName>
    <definedName name="XRefPaste135Row" hidden="1">#REF!</definedName>
    <definedName name="XRefPaste136Row" localSheetId="3" hidden="1">#REF!</definedName>
    <definedName name="XRefPaste136Row" localSheetId="6" hidden="1">#REF!</definedName>
    <definedName name="XRefPaste136Row" localSheetId="5" hidden="1">#REF!</definedName>
    <definedName name="XRefPaste136Row" localSheetId="4" hidden="1">#REF!</definedName>
    <definedName name="XRefPaste136Row" hidden="1">#REF!</definedName>
    <definedName name="XRefPaste137Row" localSheetId="3" hidden="1">#REF!</definedName>
    <definedName name="XRefPaste137Row" localSheetId="6" hidden="1">#REF!</definedName>
    <definedName name="XRefPaste137Row" localSheetId="5" hidden="1">#REF!</definedName>
    <definedName name="XRefPaste137Row" localSheetId="4" hidden="1">#REF!</definedName>
    <definedName name="XRefPaste137Row" hidden="1">#REF!</definedName>
    <definedName name="XRefPaste138Row" localSheetId="3" hidden="1">#REF!</definedName>
    <definedName name="XRefPaste138Row" localSheetId="6" hidden="1">#REF!</definedName>
    <definedName name="XRefPaste138Row" localSheetId="5" hidden="1">#REF!</definedName>
    <definedName name="XRefPaste138Row" localSheetId="4" hidden="1">#REF!</definedName>
    <definedName name="XRefPaste138Row" hidden="1">#REF!</definedName>
    <definedName name="XRefPaste139" localSheetId="3" hidden="1">'[50]Mapa de Resultado'!#REF!</definedName>
    <definedName name="XRefPaste139" localSheetId="6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6" hidden="1">#REF!</definedName>
    <definedName name="XRefPaste139Row" localSheetId="5" hidden="1">#REF!</definedName>
    <definedName name="XRefPaste139Row" localSheetId="4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6" hidden="1">#REF!</definedName>
    <definedName name="XRefPaste14" localSheetId="5" hidden="1">#REF!</definedName>
    <definedName name="XRefPaste14" localSheetId="4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6" hidden="1">#REF!</definedName>
    <definedName name="XRefPaste15" localSheetId="5" hidden="1">#REF!</definedName>
    <definedName name="XRefPaste15" localSheetId="4" hidden="1">#REF!</definedName>
    <definedName name="XRefPaste15" hidden="1">#REF!</definedName>
    <definedName name="XRefPaste15Row" localSheetId="3" hidden="1">#REF!</definedName>
    <definedName name="XRefPaste15Row" localSheetId="6" hidden="1">#REF!</definedName>
    <definedName name="XRefPaste15Row" localSheetId="5" hidden="1">#REF!</definedName>
    <definedName name="XRefPaste15Row" localSheetId="4" hidden="1">#REF!</definedName>
    <definedName name="XRefPaste15Row" hidden="1">#REF!</definedName>
    <definedName name="XRefPaste16" localSheetId="3" hidden="1">#REF!</definedName>
    <definedName name="XRefPaste16" localSheetId="6" hidden="1">#REF!</definedName>
    <definedName name="XRefPaste16" localSheetId="5" hidden="1">#REF!</definedName>
    <definedName name="XRefPaste16" localSheetId="4" hidden="1">#REF!</definedName>
    <definedName name="XRefPaste16" hidden="1">#REF!</definedName>
    <definedName name="XRefPaste16Row" localSheetId="3" hidden="1">#REF!</definedName>
    <definedName name="XRefPaste16Row" localSheetId="6" hidden="1">#REF!</definedName>
    <definedName name="XRefPaste16Row" localSheetId="5" hidden="1">#REF!</definedName>
    <definedName name="XRefPaste16Row" localSheetId="4" hidden="1">#REF!</definedName>
    <definedName name="XRefPaste16Row" hidden="1">#REF!</definedName>
    <definedName name="XRefPaste17" localSheetId="3" hidden="1">#REF!</definedName>
    <definedName name="XRefPaste17" localSheetId="6" hidden="1">#REF!</definedName>
    <definedName name="XRefPaste17" localSheetId="5" hidden="1">#REF!</definedName>
    <definedName name="XRefPaste17" localSheetId="4" hidden="1">#REF!</definedName>
    <definedName name="XRefPaste17" hidden="1">#REF!</definedName>
    <definedName name="XRefPaste17Row" localSheetId="3" hidden="1">#REF!</definedName>
    <definedName name="XRefPaste17Row" localSheetId="6" hidden="1">#REF!</definedName>
    <definedName name="XRefPaste17Row" localSheetId="5" hidden="1">#REF!</definedName>
    <definedName name="XRefPaste17Row" localSheetId="4" hidden="1">#REF!</definedName>
    <definedName name="XRefPaste17Row" hidden="1">#REF!</definedName>
    <definedName name="XRefPaste18" localSheetId="3" hidden="1">#REF!</definedName>
    <definedName name="XRefPaste18" localSheetId="6" hidden="1">#REF!</definedName>
    <definedName name="XRefPaste18" localSheetId="5" hidden="1">#REF!</definedName>
    <definedName name="XRefPaste18" localSheetId="4" hidden="1">#REF!</definedName>
    <definedName name="XRefPaste18" hidden="1">#REF!</definedName>
    <definedName name="XRefPaste18Row" localSheetId="3" hidden="1">#REF!</definedName>
    <definedName name="XRefPaste18Row" localSheetId="6" hidden="1">#REF!</definedName>
    <definedName name="XRefPaste18Row" localSheetId="5" hidden="1">#REF!</definedName>
    <definedName name="XRefPaste18Row" localSheetId="4" hidden="1">#REF!</definedName>
    <definedName name="XRefPaste18Row" hidden="1">#REF!</definedName>
    <definedName name="XRefPaste19" localSheetId="3" hidden="1">#REF!</definedName>
    <definedName name="XRefPaste19" localSheetId="6" hidden="1">#REF!</definedName>
    <definedName name="XRefPaste19" localSheetId="5" hidden="1">#REF!</definedName>
    <definedName name="XRefPaste19" localSheetId="4" hidden="1">#REF!</definedName>
    <definedName name="XRefPaste19" hidden="1">#REF!</definedName>
    <definedName name="XRefPaste19Row" localSheetId="3" hidden="1">#REF!</definedName>
    <definedName name="XRefPaste19Row" localSheetId="6" hidden="1">#REF!</definedName>
    <definedName name="XRefPaste19Row" localSheetId="5" hidden="1">#REF!</definedName>
    <definedName name="XRefPaste19Row" localSheetId="4" hidden="1">#REF!</definedName>
    <definedName name="XRefPaste19Row" hidden="1">#REF!</definedName>
    <definedName name="XRefPaste1Row" localSheetId="3" hidden="1">#REF!</definedName>
    <definedName name="XRefPaste1Row" localSheetId="6" hidden="1">#REF!</definedName>
    <definedName name="XRefPaste1Row" localSheetId="5" hidden="1">#REF!</definedName>
    <definedName name="XRefPaste1Row" localSheetId="4" hidden="1">#REF!</definedName>
    <definedName name="XRefPaste1Row" hidden="1">#REF!</definedName>
    <definedName name="XRefPaste2" localSheetId="3" hidden="1">#REF!</definedName>
    <definedName name="XRefPaste2" localSheetId="6" hidden="1">#REF!</definedName>
    <definedName name="XRefPaste2" localSheetId="5" hidden="1">#REF!</definedName>
    <definedName name="XRefPaste2" localSheetId="4" hidden="1">#REF!</definedName>
    <definedName name="XRefPaste2" hidden="1">#REF!</definedName>
    <definedName name="XRefPaste20" localSheetId="3" hidden="1">#REF!</definedName>
    <definedName name="XRefPaste20" localSheetId="6" hidden="1">#REF!</definedName>
    <definedName name="XRefPaste20" localSheetId="5" hidden="1">#REF!</definedName>
    <definedName name="XRefPaste20" localSheetId="4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6" hidden="1">#REF!</definedName>
    <definedName name="XRefPaste26" localSheetId="5" hidden="1">#REF!</definedName>
    <definedName name="XRefPaste26" localSheetId="4" hidden="1">#REF!</definedName>
    <definedName name="XRefPaste26" hidden="1">#REF!</definedName>
    <definedName name="XRefPaste26Row" localSheetId="3" hidden="1">#REF!</definedName>
    <definedName name="XRefPaste26Row" localSheetId="6" hidden="1">#REF!</definedName>
    <definedName name="XRefPaste26Row" localSheetId="5" hidden="1">#REF!</definedName>
    <definedName name="XRefPaste26Row" localSheetId="4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6" hidden="1">#REF!</definedName>
    <definedName name="XRefPaste27Row" localSheetId="5" hidden="1">#REF!</definedName>
    <definedName name="XRefPaste27Row" localSheetId="4" hidden="1">#REF!</definedName>
    <definedName name="XRefPaste27Row" hidden="1">#REF!</definedName>
    <definedName name="XRefPaste28" localSheetId="3" hidden="1">#REF!</definedName>
    <definedName name="XRefPaste28" localSheetId="6" hidden="1">#REF!</definedName>
    <definedName name="XRefPaste28" localSheetId="5" hidden="1">#REF!</definedName>
    <definedName name="XRefPaste28" localSheetId="4" hidden="1">#REF!</definedName>
    <definedName name="XRefPaste28" hidden="1">#REF!</definedName>
    <definedName name="XRefPaste28Row" localSheetId="3" hidden="1">#REF!</definedName>
    <definedName name="XRefPaste28Row" localSheetId="6" hidden="1">#REF!</definedName>
    <definedName name="XRefPaste28Row" localSheetId="5" hidden="1">#REF!</definedName>
    <definedName name="XRefPaste28Row" localSheetId="4" hidden="1">#REF!</definedName>
    <definedName name="XRefPaste28Row" hidden="1">#REF!</definedName>
    <definedName name="XRefPaste29" localSheetId="3" hidden="1">#REF!</definedName>
    <definedName name="XRefPaste29" localSheetId="6" hidden="1">#REF!</definedName>
    <definedName name="XRefPaste29" localSheetId="5" hidden="1">#REF!</definedName>
    <definedName name="XRefPaste29" localSheetId="4" hidden="1">#REF!</definedName>
    <definedName name="XRefPaste29" hidden="1">#REF!</definedName>
    <definedName name="XRefPaste29Row" localSheetId="3" hidden="1">#REF!</definedName>
    <definedName name="XRefPaste29Row" localSheetId="6" hidden="1">#REF!</definedName>
    <definedName name="XRefPaste29Row" localSheetId="5" hidden="1">#REF!</definedName>
    <definedName name="XRefPaste29Row" localSheetId="4" hidden="1">#REF!</definedName>
    <definedName name="XRefPaste29Row" hidden="1">#REF!</definedName>
    <definedName name="XRefPaste2Row" localSheetId="3" hidden="1">#REF!</definedName>
    <definedName name="XRefPaste2Row" localSheetId="6" hidden="1">#REF!</definedName>
    <definedName name="XRefPaste2Row" localSheetId="5" hidden="1">#REF!</definedName>
    <definedName name="XRefPaste2Row" localSheetId="4" hidden="1">#REF!</definedName>
    <definedName name="XRefPaste2Row" hidden="1">#REF!</definedName>
    <definedName name="XRefPaste3" localSheetId="3" hidden="1">#REF!</definedName>
    <definedName name="XRefPaste3" localSheetId="6" hidden="1">#REF!</definedName>
    <definedName name="XRefPaste3" localSheetId="5" hidden="1">#REF!</definedName>
    <definedName name="XRefPaste3" localSheetId="4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6" hidden="1">#REF!</definedName>
    <definedName name="XRefPaste31" localSheetId="5" hidden="1">#REF!</definedName>
    <definedName name="XRefPaste31" localSheetId="4" hidden="1">#REF!</definedName>
    <definedName name="XRefPaste31" hidden="1">#REF!</definedName>
    <definedName name="XRefPaste31Row" localSheetId="3" hidden="1">#REF!</definedName>
    <definedName name="XRefPaste31Row" localSheetId="6" hidden="1">#REF!</definedName>
    <definedName name="XRefPaste31Row" localSheetId="5" hidden="1">#REF!</definedName>
    <definedName name="XRefPaste31Row" localSheetId="4" hidden="1">#REF!</definedName>
    <definedName name="XRefPaste31Row" hidden="1">#REF!</definedName>
    <definedName name="XRefPaste32" localSheetId="3" hidden="1">#REF!</definedName>
    <definedName name="XRefPaste32" localSheetId="6" hidden="1">#REF!</definedName>
    <definedName name="XRefPaste32" localSheetId="5" hidden="1">#REF!</definedName>
    <definedName name="XRefPaste32" localSheetId="4" hidden="1">#REF!</definedName>
    <definedName name="XRefPaste32" hidden="1">#REF!</definedName>
    <definedName name="XRefPaste32Row" localSheetId="3" hidden="1">#REF!</definedName>
    <definedName name="XRefPaste32Row" localSheetId="6" hidden="1">#REF!</definedName>
    <definedName name="XRefPaste32Row" localSheetId="5" hidden="1">#REF!</definedName>
    <definedName name="XRefPaste32Row" localSheetId="4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6" hidden="1">#REF!</definedName>
    <definedName name="XRefPaste35" localSheetId="5" hidden="1">#REF!</definedName>
    <definedName name="XRefPaste35" localSheetId="4" hidden="1">#REF!</definedName>
    <definedName name="XRefPaste35" hidden="1">#REF!</definedName>
    <definedName name="XRefPaste35Row" localSheetId="3" hidden="1">#REF!</definedName>
    <definedName name="XRefPaste35Row" localSheetId="6" hidden="1">#REF!</definedName>
    <definedName name="XRefPaste35Row" localSheetId="5" hidden="1">#REF!</definedName>
    <definedName name="XRefPaste35Row" localSheetId="4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6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6" hidden="1">#REF!</definedName>
    <definedName name="XRefPaste37Row" localSheetId="5" hidden="1">#REF!</definedName>
    <definedName name="XRefPaste37Row" localSheetId="4" hidden="1">#REF!</definedName>
    <definedName name="XRefPaste37Row" hidden="1">#REF!</definedName>
    <definedName name="XRefPaste38" localSheetId="3" hidden="1">#REF!</definedName>
    <definedName name="XRefPaste38" localSheetId="6" hidden="1">#REF!</definedName>
    <definedName name="XRefPaste38" localSheetId="5" hidden="1">#REF!</definedName>
    <definedName name="XRefPaste38" localSheetId="4" hidden="1">#REF!</definedName>
    <definedName name="XRefPaste38" hidden="1">#REF!</definedName>
    <definedName name="XRefPaste38Row" localSheetId="3" hidden="1">#REF!</definedName>
    <definedName name="XRefPaste38Row" localSheetId="6" hidden="1">#REF!</definedName>
    <definedName name="XRefPaste38Row" localSheetId="5" hidden="1">#REF!</definedName>
    <definedName name="XRefPaste38Row" localSheetId="4" hidden="1">#REF!</definedName>
    <definedName name="XRefPaste38Row" hidden="1">#REF!</definedName>
    <definedName name="XRefPaste39" localSheetId="3" hidden="1">#REF!</definedName>
    <definedName name="XRefPaste39" localSheetId="6" hidden="1">#REF!</definedName>
    <definedName name="XRefPaste39" localSheetId="5" hidden="1">#REF!</definedName>
    <definedName name="XRefPaste39" localSheetId="4" hidden="1">#REF!</definedName>
    <definedName name="XRefPaste39" hidden="1">#REF!</definedName>
    <definedName name="XRefPaste39Row" localSheetId="3" hidden="1">#REF!</definedName>
    <definedName name="XRefPaste39Row" localSheetId="6" hidden="1">#REF!</definedName>
    <definedName name="XRefPaste39Row" localSheetId="5" hidden="1">#REF!</definedName>
    <definedName name="XRefPaste39Row" localSheetId="4" hidden="1">#REF!</definedName>
    <definedName name="XRefPaste39Row" hidden="1">#REF!</definedName>
    <definedName name="XRefPaste3Row" localSheetId="3" hidden="1">#REF!</definedName>
    <definedName name="XRefPaste3Row" localSheetId="6" hidden="1">#REF!</definedName>
    <definedName name="XRefPaste3Row" localSheetId="5" hidden="1">#REF!</definedName>
    <definedName name="XRefPaste3Row" localSheetId="4" hidden="1">#REF!</definedName>
    <definedName name="XRefPaste3Row" hidden="1">#REF!</definedName>
    <definedName name="XRefPaste4" localSheetId="3" hidden="1">#REF!</definedName>
    <definedName name="XRefPaste4" localSheetId="6" hidden="1">#REF!</definedName>
    <definedName name="XRefPaste4" localSheetId="5" hidden="1">#REF!</definedName>
    <definedName name="XRefPaste4" localSheetId="4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6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6" hidden="1">[50]XREF!#REF!</definedName>
    <definedName name="XRefPaste44Row" localSheetId="5" hidden="1">[50]XREF!#REF!</definedName>
    <definedName name="XRefPaste44Row" localSheetId="4" hidden="1">[50]XREF!#REF!</definedName>
    <definedName name="XRefPaste44Row" hidden="1">[50]XREF!#REF!</definedName>
    <definedName name="XRefPaste45" localSheetId="3" hidden="1">#REF!</definedName>
    <definedName name="XRefPaste45" localSheetId="6" hidden="1">#REF!</definedName>
    <definedName name="XRefPaste45" localSheetId="5" hidden="1">#REF!</definedName>
    <definedName name="XRefPaste45" localSheetId="4" hidden="1">#REF!</definedName>
    <definedName name="XRefPaste45" hidden="1">#REF!</definedName>
    <definedName name="XRefPaste45Row" localSheetId="3" hidden="1">[50]XREF!#REF!</definedName>
    <definedName name="XRefPaste45Row" localSheetId="6" hidden="1">[50]XREF!#REF!</definedName>
    <definedName name="XRefPaste45Row" localSheetId="5" hidden="1">[50]XREF!#REF!</definedName>
    <definedName name="XRefPaste45Row" localSheetId="4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6" hidden="1">#REF!</definedName>
    <definedName name="XRefPaste4Row" localSheetId="5" hidden="1">#REF!</definedName>
    <definedName name="XRefPaste4Row" localSheetId="4" hidden="1">#REF!</definedName>
    <definedName name="XRefPaste4Row" hidden="1">#REF!</definedName>
    <definedName name="XRefPaste5" localSheetId="3" hidden="1">#REF!</definedName>
    <definedName name="XRefPaste5" localSheetId="6" hidden="1">#REF!</definedName>
    <definedName name="XRefPaste5" localSheetId="5" hidden="1">#REF!</definedName>
    <definedName name="XRefPaste5" localSheetId="4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6" hidden="1">#REF!</definedName>
    <definedName name="XRefPaste56Row" localSheetId="5" hidden="1">#REF!</definedName>
    <definedName name="XRefPaste56Row" localSheetId="4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6" hidden="1">#REF!</definedName>
    <definedName name="XRefPaste57Row" localSheetId="5" hidden="1">#REF!</definedName>
    <definedName name="XRefPaste57Row" localSheetId="4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6" hidden="1">#REF!</definedName>
    <definedName name="XRefPaste59Row" localSheetId="5" hidden="1">#REF!</definedName>
    <definedName name="XRefPaste59Row" localSheetId="4" hidden="1">#REF!</definedName>
    <definedName name="XRefPaste59Row" hidden="1">#REF!</definedName>
    <definedName name="XRefPaste5Row" localSheetId="3" hidden="1">#REF!</definedName>
    <definedName name="XRefPaste5Row" localSheetId="6" hidden="1">#REF!</definedName>
    <definedName name="XRefPaste5Row" localSheetId="5" hidden="1">#REF!</definedName>
    <definedName name="XRefPaste5Row" localSheetId="4" hidden="1">#REF!</definedName>
    <definedName name="XRefPaste5Row" hidden="1">#REF!</definedName>
    <definedName name="XRefPaste6" localSheetId="3" hidden="1">#REF!</definedName>
    <definedName name="XRefPaste6" localSheetId="6" hidden="1">#REF!</definedName>
    <definedName name="XRefPaste6" localSheetId="5" hidden="1">#REF!</definedName>
    <definedName name="XRefPaste6" localSheetId="4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6" hidden="1">#REF!</definedName>
    <definedName name="XRefPaste62Row" localSheetId="5" hidden="1">#REF!</definedName>
    <definedName name="XRefPaste62Row" localSheetId="4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6" hidden="1">#REF!</definedName>
    <definedName name="XRefPaste63Row" localSheetId="5" hidden="1">#REF!</definedName>
    <definedName name="XRefPaste63Row" localSheetId="4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6" hidden="1">#REF!</definedName>
    <definedName name="XRefPaste64Row" localSheetId="5" hidden="1">#REF!</definedName>
    <definedName name="XRefPaste64Row" localSheetId="4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6" hidden="1">#REF!</definedName>
    <definedName name="XRefPaste65Row" localSheetId="5" hidden="1">#REF!</definedName>
    <definedName name="XRefPaste65Row" localSheetId="4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6" hidden="1">#REF!</definedName>
    <definedName name="XRefPaste67Row" localSheetId="5" hidden="1">#REF!</definedName>
    <definedName name="XRefPaste67Row" localSheetId="4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6" hidden="1">#REF!</definedName>
    <definedName name="XRefPaste68Row" localSheetId="5" hidden="1">#REF!</definedName>
    <definedName name="XRefPaste68Row" localSheetId="4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6" hidden="1">#REF!</definedName>
    <definedName name="XRefPaste69Row" localSheetId="5" hidden="1">#REF!</definedName>
    <definedName name="XRefPaste69Row" localSheetId="4" hidden="1">#REF!</definedName>
    <definedName name="XRefPaste69Row" hidden="1">#REF!</definedName>
    <definedName name="XRefPaste6Row" localSheetId="3" hidden="1">#REF!</definedName>
    <definedName name="XRefPaste6Row" localSheetId="6" hidden="1">#REF!</definedName>
    <definedName name="XRefPaste6Row" localSheetId="5" hidden="1">#REF!</definedName>
    <definedName name="XRefPaste6Row" localSheetId="4" hidden="1">#REF!</definedName>
    <definedName name="XRefPaste6Row" hidden="1">#REF!</definedName>
    <definedName name="XRefPaste7" localSheetId="3" hidden="1">#REF!</definedName>
    <definedName name="XRefPaste7" localSheetId="6" hidden="1">#REF!</definedName>
    <definedName name="XRefPaste7" localSheetId="5" hidden="1">#REF!</definedName>
    <definedName name="XRefPaste7" localSheetId="4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6" hidden="1">#REF!</definedName>
    <definedName name="XRefPaste70Row" localSheetId="5" hidden="1">#REF!</definedName>
    <definedName name="XRefPaste70Row" localSheetId="4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6" hidden="1">#REF!</definedName>
    <definedName name="XRefPaste71Row" localSheetId="5" hidden="1">#REF!</definedName>
    <definedName name="XRefPaste71Row" localSheetId="4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6" hidden="1">#REF!</definedName>
    <definedName name="XRefPaste75Row" localSheetId="5" hidden="1">#REF!</definedName>
    <definedName name="XRefPaste75Row" localSheetId="4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6" hidden="1">#REF!</definedName>
    <definedName name="XRefPaste7Row" localSheetId="5" hidden="1">#REF!</definedName>
    <definedName name="XRefPaste7Row" localSheetId="4" hidden="1">#REF!</definedName>
    <definedName name="XRefPaste7Row" hidden="1">#REF!</definedName>
    <definedName name="XRefPaste8" localSheetId="3" hidden="1">#REF!</definedName>
    <definedName name="XRefPaste8" localSheetId="6" hidden="1">#REF!</definedName>
    <definedName name="XRefPaste8" localSheetId="5" hidden="1">#REF!</definedName>
    <definedName name="XRefPaste8" localSheetId="4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6" hidden="1">#REF!</definedName>
    <definedName name="XRefPaste9" localSheetId="5" hidden="1">#REF!</definedName>
    <definedName name="XRefPaste9" localSheetId="4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6" hidden="1">#REF!</definedName>
    <definedName name="XRefPaste99Row" localSheetId="5" hidden="1">#REF!</definedName>
    <definedName name="XRefPaste99Row" localSheetId="4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5" hidden="1">{#N/A,#N/A,FALSE,"CONTROLE"}</definedName>
    <definedName name="Xuxu" localSheetId="4" hidden="1">{#N/A,#N/A,FALSE,"CONTROLE"}</definedName>
    <definedName name="Xuxu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hidden="1">{#N/A,#N/A,FALSE,"CONTROLE"}</definedName>
    <definedName name="XXW" localSheetId="5" hidden="1">{#N/A,#N/A,FALSE,"SIM95"}</definedName>
    <definedName name="XXW" localSheetId="4" hidden="1">{#N/A,#N/A,FALSE,"SIM95"}</definedName>
    <definedName name="XXW" hidden="1">{#N/A,#N/A,FALSE,"SIM95"}</definedName>
    <definedName name="xxx" localSheetId="5" hidden="1">{"MULTIPLICAÇÃO",#N/A,FALSE,"Obras"}</definedName>
    <definedName name="xxx" localSheetId="4" hidden="1">{"MULTIPLICAÇÃO",#N/A,FALSE,"Obras"}</definedName>
    <definedName name="xxx" hidden="1">{"MULTIPLICAÇÃO",#N/A,FALSE,"Obras"}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5" hidden="1">{#N/A,#N/A,FALSE,"SIM95"}</definedName>
    <definedName name="xxy" localSheetId="4" hidden="1">{#N/A,#N/A,FALSE,"SIM95"}</definedName>
    <definedName name="xxy" hidden="1">{#N/A,#N/A,FALSE,"SIM95"}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hidden="1">{#N/A,#N/A,FALSE,"Extra2";#N/A,#N/A,FALSE,"Comp2";#N/A,#N/A,FALSE,"Ret-PL"}</definedName>
    <definedName name="yeuyu" localSheetId="5" hidden="1">{#N/A,#N/A,FALSE,"CONTROLE"}</definedName>
    <definedName name="yeuyu" localSheetId="4" hidden="1">{#N/A,#N/A,FALSE,"CONTROLE"}</definedName>
    <definedName name="yeuyu" hidden="1">{#N/A,#N/A,FALSE,"CONTROLE"}</definedName>
    <definedName name="yh" localSheetId="5" hidden="1">{#N/A,#N/A,FALSE,"CONTROLE"}</definedName>
    <definedName name="yh" localSheetId="4" hidden="1">{#N/A,#N/A,FALSE,"CONTROLE"}</definedName>
    <definedName name="yh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hidden="1">{#N/A,#N/A,FALSE,"CONTROLE"}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hidden="1">{#N/A,#N/A,FALSE,"CONTROLE";#N/A,#N/A,FALSE,"CONTROLE"}</definedName>
    <definedName name="yoyii" localSheetId="5" hidden="1">{#N/A,#N/A,FALSE,"CONTROLE"}</definedName>
    <definedName name="yoyii" localSheetId="4" hidden="1">{#N/A,#N/A,FALSE,"CONTROLE"}</definedName>
    <definedName name="yoyii" hidden="1">{#N/A,#N/A,FALSE,"CONTROLE"}</definedName>
    <definedName name="yr" localSheetId="5" hidden="1">{"MATRIZES",#N/A,FALSE,"Obras"}</definedName>
    <definedName name="yr" localSheetId="4" hidden="1">{"MATRIZES",#N/A,FALSE,"Obras"}</definedName>
    <definedName name="yr" hidden="1">{"MATRIZES",#N/A,FALSE,"Obras"}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hidden="1">{#N/A,#N/A,FALSE,"CONTROLE";#N/A,#N/A,FALSE,"CONTROLE"}</definedName>
    <definedName name="ythy" localSheetId="5" hidden="1">{#N/A,#N/A,FALSE,"CONTROLE"}</definedName>
    <definedName name="ythy" localSheetId="4" hidden="1">{#N/A,#N/A,FALSE,"CONTROLE"}</definedName>
    <definedName name="ythy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hidden="1">{#N/A,#N/A,FALSE,"CONTROLE"}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hidden="1">{#N/A,#N/A,FALSE,"CONTROLE";#N/A,#N/A,FALSE,"CONTROLE"}</definedName>
    <definedName name="ytwer" localSheetId="5" hidden="1">{#N/A,#N/A,FALSE,"CONTROLE"}</definedName>
    <definedName name="ytwer" localSheetId="4" hidden="1">{#N/A,#N/A,FALSE,"CONTROLE"}</definedName>
    <definedName name="ytwer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hidden="1">{#N/A,#N/A,FALSE,"CONTROLE"}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5" hidden="1">{#N/A,#N/A,FALSE,"SIM95"}</definedName>
    <definedName name="YYY" localSheetId="4" hidden="1">{#N/A,#N/A,FALSE,"SIM95"}</definedName>
    <definedName name="YYY" hidden="1">{#N/A,#N/A,FALSE,"SIM95"}</definedName>
    <definedName name="YYZ" localSheetId="5" hidden="1">{#N/A,#N/A,FALSE,"SIM95"}</definedName>
    <definedName name="YYZ" localSheetId="4" hidden="1">{#N/A,#N/A,FALSE,"SIM95"}</definedName>
    <definedName name="YYZ" hidden="1">{#N/A,#N/A,FALSE,"SIM95"}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hidden="1">{#N/A,#N/A,FALSE,"CONTROLE";#N/A,#N/A,FALSE,"CONTROLE"}</definedName>
    <definedName name="zxcz" localSheetId="5" hidden="1">{#N/A,#N/A,FALSE,"CONTROLE"}</definedName>
    <definedName name="zxcz" localSheetId="4" hidden="1">{#N/A,#N/A,FALSE,"CONTROLE"}</definedName>
    <definedName name="zxcz" hidden="1">{#N/A,#N/A,FALSE,"CONTROLE"}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5" i="6" l="1"/>
  <c r="AA44" i="6"/>
  <c r="T8" i="6"/>
  <c r="T6" i="6"/>
  <c r="T5" i="6" l="1"/>
  <c r="W32" i="4"/>
  <c r="W56" i="4" l="1"/>
  <c r="Z89" i="1" l="1"/>
  <c r="Z66" i="1"/>
  <c r="Z48" i="1"/>
  <c r="Z30" i="1"/>
  <c r="R74" i="6"/>
  <c r="R55" i="6"/>
  <c r="V29" i="5"/>
  <c r="V31" i="5" s="1"/>
  <c r="V21" i="5"/>
  <c r="R94" i="6"/>
  <c r="R96" i="6" s="1"/>
  <c r="W75" i="4"/>
  <c r="W66" i="4"/>
  <c r="R92" i="6" l="1"/>
  <c r="W77" i="4"/>
  <c r="W35" i="4"/>
  <c r="Q94" i="6"/>
  <c r="P94" i="6"/>
  <c r="O94" i="6"/>
  <c r="N94" i="6"/>
  <c r="M94" i="6"/>
  <c r="K94" i="6"/>
  <c r="J94" i="6"/>
  <c r="I94" i="6"/>
  <c r="H94" i="6"/>
  <c r="G94" i="6"/>
  <c r="F94" i="6"/>
  <c r="E94" i="6"/>
  <c r="D94" i="6"/>
  <c r="L94" i="6"/>
  <c r="U32" i="4" l="1"/>
  <c r="U35" i="4" l="1"/>
  <c r="Q96" i="6"/>
  <c r="Q88" i="6"/>
  <c r="Q74" i="6"/>
  <c r="Q55" i="6"/>
  <c r="U29" i="5"/>
  <c r="U31" i="5" s="1"/>
  <c r="U21" i="5"/>
  <c r="U8" i="5"/>
  <c r="U17" i="5" s="1"/>
  <c r="V75" i="4"/>
  <c r="V66" i="4"/>
  <c r="V56" i="4"/>
  <c r="V32" i="4"/>
  <c r="Q92" i="6" l="1"/>
  <c r="V77" i="4"/>
  <c r="V35" i="4"/>
  <c r="Q117" i="1" l="1"/>
  <c r="Q92" i="1"/>
  <c r="Q90" i="1"/>
  <c r="Q70" i="1"/>
  <c r="Q67" i="1"/>
  <c r="Q52" i="1"/>
  <c r="Q49" i="1"/>
  <c r="Q6" i="1"/>
  <c r="U4" i="2" l="1"/>
  <c r="Q77" i="1"/>
  <c r="Q61" i="1"/>
  <c r="Q62" i="1" s="1"/>
  <c r="Q40" i="1"/>
  <c r="Q43" i="1" s="1"/>
  <c r="Q44" i="1" s="1"/>
  <c r="Q18" i="1"/>
  <c r="Q23" i="1" s="1"/>
  <c r="Q48" i="1"/>
  <c r="Q66" i="1"/>
  <c r="Q89" i="1"/>
  <c r="Q105" i="1"/>
  <c r="P55" i="6"/>
  <c r="P74" i="6"/>
  <c r="P88" i="6"/>
  <c r="P96" i="6"/>
  <c r="T29" i="5"/>
  <c r="T31" i="5" s="1"/>
  <c r="T21" i="5"/>
  <c r="T8" i="5"/>
  <c r="T17" i="5" s="1"/>
  <c r="U75" i="4"/>
  <c r="U66" i="4"/>
  <c r="U56" i="4"/>
  <c r="P117" i="1"/>
  <c r="P92" i="1"/>
  <c r="P90" i="1"/>
  <c r="P100" i="1" s="1"/>
  <c r="P70" i="1"/>
  <c r="P67" i="1"/>
  <c r="P52" i="1"/>
  <c r="P49" i="1"/>
  <c r="P40" i="1"/>
  <c r="P43" i="1" s="1"/>
  <c r="P44" i="1" s="1"/>
  <c r="Q58" i="1" l="1"/>
  <c r="P81" i="1"/>
  <c r="P61" i="1"/>
  <c r="P62" i="1" s="1"/>
  <c r="P41" i="1"/>
  <c r="Q100" i="1"/>
  <c r="Q101" i="1" s="1"/>
  <c r="Q98" i="1"/>
  <c r="U77" i="4"/>
  <c r="Q81" i="1"/>
  <c r="Q84" i="1" s="1"/>
  <c r="Q85" i="1" s="1"/>
  <c r="Q41" i="1"/>
  <c r="Q19" i="1"/>
  <c r="Q24" i="1"/>
  <c r="Q26" i="1"/>
  <c r="Q27" i="1" s="1"/>
  <c r="P92" i="6"/>
  <c r="P77" i="1" l="1"/>
  <c r="P58" i="1"/>
  <c r="P84" i="1"/>
  <c r="P85" i="1" s="1"/>
  <c r="P82" i="1"/>
  <c r="Q82" i="1"/>
  <c r="P18" i="1"/>
  <c r="P6" i="1"/>
  <c r="P89" i="1" l="1"/>
  <c r="P66" i="1"/>
  <c r="P30" i="1"/>
  <c r="T4" i="2"/>
  <c r="P105" i="1"/>
  <c r="P48" i="1"/>
  <c r="P23" i="1"/>
  <c r="P19" i="1"/>
  <c r="O96" i="6"/>
  <c r="O88" i="6"/>
  <c r="O74" i="6"/>
  <c r="O55" i="6"/>
  <c r="S21" i="5"/>
  <c r="S8" i="5"/>
  <c r="S17" i="5" s="1"/>
  <c r="T75" i="4"/>
  <c r="T66" i="4"/>
  <c r="T56" i="4"/>
  <c r="T32" i="4"/>
  <c r="S29" i="5" l="1"/>
  <c r="S31" i="5" s="1"/>
  <c r="P26" i="1"/>
  <c r="P27" i="1" s="1"/>
  <c r="P24" i="1"/>
  <c r="O92" i="6"/>
  <c r="T77" i="4"/>
  <c r="T35" i="4"/>
  <c r="O92" i="1" l="1"/>
  <c r="O90" i="1"/>
  <c r="O70" i="1"/>
  <c r="O67" i="1"/>
  <c r="O52" i="1"/>
  <c r="O49" i="1"/>
  <c r="O6" i="1"/>
  <c r="O18" i="1" l="1"/>
  <c r="O117" i="1"/>
  <c r="O66" i="1"/>
  <c r="S4" i="2"/>
  <c r="O40" i="1"/>
  <c r="O23" i="1"/>
  <c r="O48" i="1"/>
  <c r="O105" i="1"/>
  <c r="O30" i="1"/>
  <c r="O89" i="1"/>
  <c r="L70" i="1"/>
  <c r="M70" i="1"/>
  <c r="K70" i="1"/>
  <c r="N70" i="1"/>
  <c r="N67" i="1"/>
  <c r="M67" i="1"/>
  <c r="L67" i="1"/>
  <c r="K67" i="1"/>
  <c r="L92" i="1"/>
  <c r="L90" i="1"/>
  <c r="N92" i="1"/>
  <c r="M92" i="1"/>
  <c r="K92" i="1"/>
  <c r="N90" i="1"/>
  <c r="M90" i="1"/>
  <c r="K90" i="1"/>
  <c r="L117" i="1"/>
  <c r="M117" i="1"/>
  <c r="N117" i="1"/>
  <c r="K117" i="1"/>
  <c r="K96" i="6"/>
  <c r="L96" i="6"/>
  <c r="N96" i="6"/>
  <c r="R21" i="5"/>
  <c r="R8" i="5"/>
  <c r="O19" i="1" l="1"/>
  <c r="O81" i="1"/>
  <c r="O100" i="1"/>
  <c r="N81" i="1"/>
  <c r="O43" i="1"/>
  <c r="O58" i="1"/>
  <c r="O77" i="1"/>
  <c r="O61" i="1"/>
  <c r="O41" i="1"/>
  <c r="O26" i="1"/>
  <c r="O24" i="1"/>
  <c r="L77" i="1"/>
  <c r="M77" i="1"/>
  <c r="K81" i="1"/>
  <c r="M100" i="1"/>
  <c r="N100" i="1"/>
  <c r="K98" i="1"/>
  <c r="M55" i="6"/>
  <c r="K55" i="6"/>
  <c r="L55" i="6"/>
  <c r="K74" i="6"/>
  <c r="L74" i="6"/>
  <c r="M74" i="6"/>
  <c r="M96" i="6"/>
  <c r="L88" i="6"/>
  <c r="K88" i="6"/>
  <c r="M88" i="6"/>
  <c r="N88" i="6"/>
  <c r="N74" i="6"/>
  <c r="N55" i="6"/>
  <c r="S66" i="4"/>
  <c r="S56" i="4"/>
  <c r="S75" i="4"/>
  <c r="S32" i="4"/>
  <c r="R17" i="5"/>
  <c r="M81" i="1" l="1"/>
  <c r="M84" i="1" s="1"/>
  <c r="M85" i="1" s="1"/>
  <c r="N77" i="1"/>
  <c r="O82" i="1"/>
  <c r="O84" i="1"/>
  <c r="O27" i="1"/>
  <c r="O62" i="1"/>
  <c r="O44" i="1"/>
  <c r="L92" i="6"/>
  <c r="N92" i="6"/>
  <c r="M92" i="6"/>
  <c r="K92" i="6"/>
  <c r="L81" i="1"/>
  <c r="L82" i="1" s="1"/>
  <c r="N84" i="1"/>
  <c r="N85" i="1" s="1"/>
  <c r="N82" i="1"/>
  <c r="K77" i="1"/>
  <c r="K82" i="1"/>
  <c r="K84" i="1"/>
  <c r="K85" i="1" s="1"/>
  <c r="L98" i="1"/>
  <c r="L100" i="1"/>
  <c r="L101" i="1" s="1"/>
  <c r="K100" i="1"/>
  <c r="K101" i="1" s="1"/>
  <c r="S77" i="4"/>
  <c r="S35" i="4"/>
  <c r="R23" i="5"/>
  <c r="M82" i="1" l="1"/>
  <c r="O85" i="1"/>
  <c r="L84" i="1"/>
  <c r="L85" i="1" s="1"/>
  <c r="R29" i="5"/>
  <c r="R31" i="5" l="1"/>
  <c r="P18" i="2"/>
  <c r="P9" i="2"/>
  <c r="Q9" i="2"/>
  <c r="R5" i="2"/>
  <c r="Q5" i="2"/>
  <c r="P5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C18" i="2"/>
  <c r="D15" i="2"/>
  <c r="E15" i="2"/>
  <c r="F15" i="2"/>
  <c r="G15" i="2"/>
  <c r="H15" i="2"/>
  <c r="I15" i="2"/>
  <c r="J15" i="2"/>
  <c r="K15" i="2"/>
  <c r="L15" i="2"/>
  <c r="M15" i="2"/>
  <c r="N15" i="2"/>
  <c r="P15" i="2"/>
  <c r="Q15" i="2"/>
  <c r="R15" i="2"/>
  <c r="C15" i="2"/>
  <c r="D9" i="2"/>
  <c r="E9" i="2"/>
  <c r="F9" i="2"/>
  <c r="G9" i="2"/>
  <c r="H9" i="2"/>
  <c r="I9" i="2"/>
  <c r="J9" i="2"/>
  <c r="K9" i="2"/>
  <c r="L9" i="2"/>
  <c r="M9" i="2"/>
  <c r="N9" i="2"/>
  <c r="C9" i="2"/>
  <c r="O5" i="2"/>
  <c r="N5" i="2"/>
  <c r="M5" i="2"/>
  <c r="L5" i="2"/>
  <c r="K5" i="2"/>
  <c r="J5" i="2"/>
  <c r="I5" i="2"/>
  <c r="H5" i="2"/>
  <c r="G5" i="2"/>
  <c r="F5" i="2"/>
  <c r="E5" i="2"/>
  <c r="D5" i="2"/>
  <c r="K52" i="1"/>
  <c r="L49" i="1"/>
  <c r="M49" i="1"/>
  <c r="K49" i="1"/>
  <c r="L52" i="1"/>
  <c r="M52" i="1"/>
  <c r="N52" i="1"/>
  <c r="N49" i="1"/>
  <c r="L18" i="1"/>
  <c r="L23" i="1" s="1"/>
  <c r="K58" i="1" l="1"/>
  <c r="L58" i="1"/>
  <c r="L40" i="1"/>
  <c r="L43" i="1" s="1"/>
  <c r="L44" i="1" s="1"/>
  <c r="K40" i="1"/>
  <c r="K43" i="1" s="1"/>
  <c r="K44" i="1" s="1"/>
  <c r="M58" i="1"/>
  <c r="K41" i="1"/>
  <c r="N58" i="1"/>
  <c r="N61" i="1"/>
  <c r="N62" i="1" s="1"/>
  <c r="N18" i="1"/>
  <c r="N23" i="1" s="1"/>
  <c r="N24" i="1" s="1"/>
  <c r="M18" i="1"/>
  <c r="M23" i="1" s="1"/>
  <c r="M26" i="1" s="1"/>
  <c r="M27" i="1" s="1"/>
  <c r="L24" i="1"/>
  <c r="L26" i="1"/>
  <c r="L27" i="1" s="1"/>
  <c r="L19" i="1"/>
  <c r="O15" i="2"/>
  <c r="R9" i="2"/>
  <c r="O9" i="2"/>
  <c r="K18" i="1"/>
  <c r="M61" i="1" l="1"/>
  <c r="M62" i="1" s="1"/>
  <c r="L41" i="1"/>
  <c r="L61" i="1"/>
  <c r="L62" i="1" s="1"/>
  <c r="K61" i="1"/>
  <c r="K62" i="1" s="1"/>
  <c r="M24" i="1"/>
  <c r="N19" i="1"/>
  <c r="M19" i="1"/>
  <c r="N26" i="1"/>
  <c r="N27" i="1" s="1"/>
  <c r="K19" i="1"/>
  <c r="K23" i="1"/>
  <c r="K24" i="1" l="1"/>
  <c r="K26" i="1"/>
  <c r="K27" i="1" s="1"/>
  <c r="N6" i="1" l="1"/>
  <c r="N105" i="1" l="1"/>
  <c r="R4" i="2"/>
  <c r="N30" i="1"/>
  <c r="N48" i="1"/>
  <c r="N66" i="1"/>
  <c r="N89" i="1"/>
  <c r="M6" i="1"/>
  <c r="M89" i="1" s="1"/>
  <c r="Q4" i="2" l="1"/>
  <c r="M30" i="1"/>
  <c r="M105" i="1"/>
  <c r="M48" i="1"/>
  <c r="M66" i="1"/>
  <c r="Y105" i="1" l="1"/>
  <c r="Y89" i="1"/>
  <c r="Y66" i="1"/>
  <c r="Y48" i="1"/>
  <c r="Y30" i="1"/>
  <c r="K6" i="1" l="1"/>
  <c r="K66" i="1" s="1"/>
  <c r="K89" i="1" l="1"/>
  <c r="K105" i="1"/>
  <c r="K48" i="1"/>
  <c r="K30" i="1"/>
  <c r="L6" i="1"/>
  <c r="L89" i="1" s="1"/>
  <c r="P4" i="2" l="1"/>
  <c r="L48" i="1"/>
  <c r="L66" i="1"/>
  <c r="L105" i="1"/>
  <c r="L30" i="1"/>
  <c r="B20" i="2" l="1"/>
  <c r="B19" i="2"/>
  <c r="B18" i="2"/>
  <c r="B17" i="2"/>
  <c r="B16" i="2"/>
  <c r="B15" i="2"/>
  <c r="B14" i="2"/>
  <c r="O4" i="2"/>
  <c r="J6" i="1" l="1"/>
  <c r="J30" i="1" s="1"/>
  <c r="I6" i="1"/>
  <c r="I48" i="1" s="1"/>
  <c r="H6" i="1"/>
  <c r="H66" i="1" s="1"/>
  <c r="G6" i="1"/>
  <c r="G89" i="1" s="1"/>
  <c r="F6" i="1"/>
  <c r="F89" i="1" s="1"/>
  <c r="E6" i="1"/>
  <c r="E66" i="1" s="1"/>
  <c r="D6" i="1"/>
  <c r="D48" i="1" s="1"/>
  <c r="C6" i="1"/>
  <c r="C105" i="1" s="1"/>
  <c r="X105" i="1"/>
  <c r="W105" i="1"/>
  <c r="X89" i="1"/>
  <c r="W89" i="1"/>
  <c r="X66" i="1"/>
  <c r="W66" i="1"/>
  <c r="X48" i="1"/>
  <c r="W48" i="1"/>
  <c r="X30" i="1"/>
  <c r="W30" i="1"/>
  <c r="B13" i="2"/>
  <c r="B12" i="2"/>
  <c r="B11" i="2"/>
  <c r="B10" i="2"/>
  <c r="B9" i="2"/>
  <c r="B8" i="2"/>
  <c r="B7" i="2"/>
  <c r="B6" i="2"/>
  <c r="B5" i="2"/>
  <c r="B4" i="2"/>
  <c r="B6" i="1"/>
  <c r="K4" i="2" l="1"/>
  <c r="M4" i="2"/>
  <c r="N4" i="2"/>
  <c r="L4" i="2"/>
  <c r="G4" i="2"/>
  <c r="H4" i="2"/>
  <c r="I4" i="2"/>
  <c r="J4" i="2"/>
  <c r="J89" i="1"/>
  <c r="D105" i="1"/>
  <c r="D30" i="1"/>
  <c r="J48" i="1"/>
  <c r="J66" i="1"/>
  <c r="J105" i="1"/>
  <c r="I66" i="1"/>
  <c r="I89" i="1"/>
  <c r="I30" i="1"/>
  <c r="I105" i="1"/>
  <c r="H30" i="1"/>
  <c r="H89" i="1"/>
  <c r="H48" i="1"/>
  <c r="H105" i="1"/>
  <c r="G30" i="1"/>
  <c r="G66" i="1"/>
  <c r="G105" i="1"/>
  <c r="G48" i="1"/>
  <c r="F66" i="1"/>
  <c r="F30" i="1"/>
  <c r="F48" i="1"/>
  <c r="F105" i="1"/>
  <c r="E48" i="1"/>
  <c r="E30" i="1"/>
  <c r="E105" i="1"/>
  <c r="E89" i="1"/>
  <c r="D89" i="1"/>
  <c r="D66" i="1"/>
  <c r="C30" i="1"/>
  <c r="C48" i="1"/>
  <c r="C66" i="1"/>
  <c r="C89" i="1"/>
  <c r="F4" i="2" l="1"/>
  <c r="E4" i="2"/>
  <c r="D4" i="2"/>
  <c r="C4" i="2"/>
  <c r="B118" i="1" l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5" i="1"/>
  <c r="B84" i="1"/>
  <c r="B83" i="1"/>
  <c r="B82" i="1"/>
  <c r="B81" i="1"/>
  <c r="B80" i="1"/>
  <c r="B79" i="1"/>
  <c r="B77" i="1"/>
  <c r="B76" i="1"/>
  <c r="B75" i="1"/>
  <c r="B74" i="1"/>
  <c r="B73" i="1"/>
  <c r="B72" i="1"/>
  <c r="B71" i="1"/>
  <c r="B70" i="1"/>
  <c r="B69" i="1"/>
  <c r="B68" i="1"/>
  <c r="B67" i="1"/>
  <c r="B66" i="1"/>
  <c r="B62" i="1"/>
  <c r="B61" i="1"/>
  <c r="B60" i="1"/>
  <c r="B58" i="1"/>
  <c r="B57" i="1"/>
  <c r="B56" i="1"/>
  <c r="B55" i="1"/>
  <c r="B54" i="1"/>
  <c r="B53" i="1"/>
  <c r="B52" i="1"/>
  <c r="B51" i="1"/>
  <c r="B50" i="1"/>
  <c r="B49" i="1"/>
  <c r="B48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76" i="3"/>
  <c r="B78" i="1" s="1"/>
  <c r="C57" i="3"/>
  <c r="B59" i="1" s="1"/>
  <c r="C18" i="3"/>
  <c r="B20" i="1" s="1"/>
  <c r="C5" i="2" l="1"/>
  <c r="N40" i="1" l="1"/>
  <c r="N41" i="1" l="1"/>
  <c r="N43" i="1"/>
  <c r="N44" i="1" s="1"/>
  <c r="M40" i="1"/>
  <c r="M41" i="1" l="1"/>
  <c r="M43" i="1"/>
  <c r="M44" i="1" l="1"/>
</calcChain>
</file>

<file path=xl/sharedStrings.xml><?xml version="1.0" encoding="utf-8"?>
<sst xmlns="http://schemas.openxmlformats.org/spreadsheetml/2006/main" count="629" uniqueCount="243">
  <si>
    <t>Consolidated</t>
  </si>
  <si>
    <t>Consolidado</t>
  </si>
  <si>
    <t>1Q19</t>
  </si>
  <si>
    <t>2Q19</t>
  </si>
  <si>
    <t>3Q19</t>
  </si>
  <si>
    <t>4Q19</t>
  </si>
  <si>
    <t>1Q20</t>
  </si>
  <si>
    <t>Net Revenue</t>
  </si>
  <si>
    <t>Receita Líquida</t>
  </si>
  <si>
    <t>Operating Net Revenue</t>
  </si>
  <si>
    <t>Receita Líquida Operacional</t>
  </si>
  <si>
    <t>OTM</t>
  </si>
  <si>
    <t>Hedge Accounting</t>
  </si>
  <si>
    <t>Operating Costs</t>
  </si>
  <si>
    <t>Custos Operacionais</t>
  </si>
  <si>
    <t>Operating Expenses</t>
  </si>
  <si>
    <t>Despesas Operacionais</t>
  </si>
  <si>
    <t>AFRMM &amp; Other Tax Credits</t>
  </si>
  <si>
    <t>AFRMM e Outros Créditos Fiscais</t>
  </si>
  <si>
    <t>Equity Accounting</t>
  </si>
  <si>
    <t>Equivalência Patrimonial</t>
  </si>
  <si>
    <t>Others</t>
  </si>
  <si>
    <t>Outros</t>
  </si>
  <si>
    <t>EBITDA</t>
  </si>
  <si>
    <t>Margin %</t>
  </si>
  <si>
    <t>Margem %</t>
  </si>
  <si>
    <t>Adjusted EBITDA</t>
  </si>
  <si>
    <t>EBITDA Ajustado</t>
  </si>
  <si>
    <t>Coastal Navigation</t>
  </si>
  <si>
    <t>Navegação Costeira</t>
  </si>
  <si>
    <t>South Corridor</t>
  </si>
  <si>
    <t>Corredor Sul</t>
  </si>
  <si>
    <t>Holding</t>
  </si>
  <si>
    <t>Non-recurring</t>
  </si>
  <si>
    <t>Não Recorrentes</t>
  </si>
  <si>
    <t>Volume (kt)</t>
  </si>
  <si>
    <t>Grains</t>
  </si>
  <si>
    <t>Fertilizers</t>
  </si>
  <si>
    <t>Bauxite</t>
  </si>
  <si>
    <t>Grãos</t>
  </si>
  <si>
    <t>Fertilizantes</t>
  </si>
  <si>
    <t>Bauxita</t>
  </si>
  <si>
    <t>Hidrovias do Brasil</t>
  </si>
  <si>
    <t>2Q20</t>
  </si>
  <si>
    <t>N/A</t>
  </si>
  <si>
    <t>1Q18</t>
  </si>
  <si>
    <t>2Q18</t>
  </si>
  <si>
    <t>3Q18</t>
  </si>
  <si>
    <t>4Q18</t>
  </si>
  <si>
    <t>Iron Ore</t>
  </si>
  <si>
    <t>Minério de Ferro</t>
  </si>
  <si>
    <t>JVs EBITDA</t>
  </si>
  <si>
    <t>EBITDA JVs</t>
  </si>
  <si>
    <t>EBITDA Including JVs impact</t>
  </si>
  <si>
    <t>EBITDA incluindo impacto das JVs</t>
  </si>
  <si>
    <t>Road Transportation (OTM)</t>
  </si>
  <si>
    <t>Transporte Rodoviário (OTM)</t>
  </si>
  <si>
    <t>Select Language / Escolha Idioma</t>
  </si>
  <si>
    <t>ENGLISH</t>
  </si>
  <si>
    <t>PORTUGUÊS</t>
  </si>
  <si>
    <t>RodoTUP</t>
  </si>
  <si>
    <t>Impostos diferido</t>
  </si>
  <si>
    <t>Santos Terminal</t>
  </si>
  <si>
    <t>Salt</t>
  </si>
  <si>
    <t>Terminal de Santos</t>
  </si>
  <si>
    <t>Sal</t>
  </si>
  <si>
    <t>3T20</t>
  </si>
  <si>
    <t>4T20</t>
  </si>
  <si>
    <t>North Corridor</t>
  </si>
  <si>
    <t>Corredor Norte</t>
  </si>
  <si>
    <t>Joint-Ventures (% HBSA)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</si>
  <si>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</si>
  <si>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</si>
  <si>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</si>
  <si>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</si>
  <si>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</si>
  <si>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</si>
  <si>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</si>
  <si>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</si>
  <si>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</si>
  <si>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 xml:space="preserve">                   - </t>
  </si>
  <si>
    <t>2023</t>
  </si>
  <si>
    <t>2T23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</si>
  <si>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</si>
  <si>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</si>
  <si>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</si>
  <si>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</si>
  <si>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</si>
  <si>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</si>
  <si>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</si>
  <si>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</si>
  <si>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</si>
  <si>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</si>
  <si>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</si>
  <si>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</si>
  <si>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Cash and cash equivalents</t>
  </si>
  <si>
    <t>Marketable securities</t>
  </si>
  <si>
    <t>Accounts receivable from customers</t>
  </si>
  <si>
    <t>Stocks</t>
  </si>
  <si>
    <t>Prepaid expenses and advances</t>
  </si>
  <si>
    <t>Credits with related parties</t>
  </si>
  <si>
    <t>Guarantees and security deposits</t>
  </si>
  <si>
    <t>Other credits</t>
  </si>
  <si>
    <t>Total current assets</t>
  </si>
  <si>
    <t>Recoverable taxes</t>
  </si>
  <si>
    <t>Dividends receivable</t>
  </si>
  <si>
    <t>Linked bonds and securities</t>
  </si>
  <si>
    <t>Related parts</t>
  </si>
  <si>
    <t>Judicial deposits</t>
  </si>
  <si>
    <t>Deferred tax assets</t>
  </si>
  <si>
    <t>Other assets</t>
  </si>
  <si>
    <t>Investments</t>
  </si>
  <si>
    <t>Immobilized</t>
  </si>
  <si>
    <t>Asset with right of use</t>
  </si>
  <si>
    <t>Intangible</t>
  </si>
  <si>
    <t>Total non-current assets</t>
  </si>
  <si>
    <t>Total assets</t>
  </si>
  <si>
    <t>Assets</t>
  </si>
  <si>
    <t>LIABILITIES AND SHAREHOLDERS' EQUITY</t>
  </si>
  <si>
    <t>Suppliers</t>
  </si>
  <si>
    <t>Drawee risk payable</t>
  </si>
  <si>
    <t>Loans, financing and debentures</t>
  </si>
  <si>
    <t>Social and labor obligations</t>
  </si>
  <si>
    <t>Provision for judicial and administrative demands</t>
  </si>
  <si>
    <t>Income tax and social contribution</t>
  </si>
  <si>
    <t>Provision for investment losses</t>
  </si>
  <si>
    <t>Tax obligations</t>
  </si>
  <si>
    <t>Advances from customers</t>
  </si>
  <si>
    <t>Dividends payable</t>
  </si>
  <si>
    <t>Lease liability</t>
  </si>
  <si>
    <t>Obligation with concession - obligation with grant</t>
  </si>
  <si>
    <t>Other bills to pay</t>
  </si>
  <si>
    <t>Total current liabilities</t>
  </si>
  <si>
    <t>Derivative financial instruments</t>
  </si>
  <si>
    <t>Loans , financing and debentures</t>
  </si>
  <si>
    <t>Obligation with concession - grant</t>
  </si>
  <si>
    <t>Taxes and contributions</t>
  </si>
  <si>
    <t>Accounts payable with related parties</t>
  </si>
  <si>
    <t>Total non-current liabilities</t>
  </si>
  <si>
    <t>Shareholders’ equity</t>
  </si>
  <si>
    <t>Capital</t>
  </si>
  <si>
    <t>Capital reserve</t>
  </si>
  <si>
    <t>Proposed additional dividends</t>
  </si>
  <si>
    <t>Asset valuation adjustment</t>
  </si>
  <si>
    <t>Accumulated loss</t>
  </si>
  <si>
    <t>Total shareholders’ equity</t>
  </si>
  <si>
    <t>Total liabilities and shareholders’ equity</t>
  </si>
  <si>
    <t>Net operating revenue</t>
  </si>
  <si>
    <t>Costs of services provided</t>
  </si>
  <si>
    <t>Gross profit</t>
  </si>
  <si>
    <t>OPERATIONAL EXPENSES</t>
  </si>
  <si>
    <t>Provision for credit risk</t>
  </si>
  <si>
    <t>General and administrative</t>
  </si>
  <si>
    <t>Equity Income</t>
  </si>
  <si>
    <t>Other Expenses/Revenues</t>
  </si>
  <si>
    <t>Operating income before financial income and taxes</t>
  </si>
  <si>
    <t>Impairment losses</t>
  </si>
  <si>
    <t>Financial income</t>
  </si>
  <si>
    <t>Financial expenses</t>
  </si>
  <si>
    <t>Financial result</t>
  </si>
  <si>
    <t>Operating income and before income tax and social contribution</t>
  </si>
  <si>
    <t>Chain</t>
  </si>
  <si>
    <t>Deferred</t>
  </si>
  <si>
    <t>Loss for the period</t>
  </si>
  <si>
    <t>Basic earnings per share - BRL</t>
  </si>
  <si>
    <t># Shares (thousand)</t>
  </si>
  <si>
    <t>Explanatory note</t>
  </si>
  <si>
    <t>DFC Accounting - Consolidated</t>
  </si>
  <si>
    <t>Cash flow from operating activities</t>
  </si>
  <si>
    <t>(Loss) / net income for the period</t>
  </si>
  <si>
    <t>Current and deferred IR and CS</t>
  </si>
  <si>
    <t>Loss on derivative financial instruments</t>
  </si>
  <si>
    <t>Provisions for bonuses and gratuities</t>
  </si>
  <si>
    <t>Income from derivative financial instruments</t>
  </si>
  <si>
    <t>Reversal of Provision for Risk</t>
  </si>
  <si>
    <t>Net effect of provision for lawsuits</t>
  </si>
  <si>
    <t>Interest incurred on loans</t>
  </si>
  <si>
    <t>Amortization of borrowing costs</t>
  </si>
  <si>
    <t>Monetary and exchange rate adjustment without debt</t>
  </si>
  <si>
    <t>Advantageous purchase result</t>
  </si>
  <si>
    <t>Appropriation of financial charges - leasing</t>
  </si>
  <si>
    <t>Long-term stock incentive plan with restricted stock</t>
  </si>
  <si>
    <t>(Gains) losses on financial investments</t>
  </si>
  <si>
    <t>Constitution of provision for losses</t>
  </si>
  <si>
    <t>Write-offs of fixed and intangible assets</t>
  </si>
  <si>
    <t>Depreciation of property, plant and equipment and amortization of intangible assets</t>
  </si>
  <si>
    <t>Amortization of the right of use</t>
  </si>
  <si>
    <t>Gain from the repurchase of securities - Bond</t>
  </si>
  <si>
    <t>Hedge realized income</t>
  </si>
  <si>
    <t>Hedge Accounting Adjustment</t>
  </si>
  <si>
    <t>Gain on acquired assets</t>
  </si>
  <si>
    <t>Mortgage - Risk withdrawn</t>
  </si>
  <si>
    <t>Yield from bonds and securities</t>
  </si>
  <si>
    <t>Earn-out reversal</t>
  </si>
  <si>
    <t>Provision for loss of prescribed taxes</t>
  </si>
  <si>
    <t>Write-off of assets due to loss</t>
  </si>
  <si>
    <t>Other adjustments</t>
  </si>
  <si>
    <t>Write-off of lease</t>
  </si>
  <si>
    <t>(Increase) decrease in operating assets:</t>
  </si>
  <si>
    <t>Bills to receive</t>
  </si>
  <si>
    <t>Increase (decrease) in operating liabilities:</t>
  </si>
  <si>
    <t>Risk payout</t>
  </si>
  <si>
    <t>Accounts payable with bank intermediation</t>
  </si>
  <si>
    <t>Payment of interest on loans and financing</t>
  </si>
  <si>
    <t>Income tax and social contribution paid</t>
  </si>
  <si>
    <t>Net cash (invested in) generated by operating activities</t>
  </si>
  <si>
    <t>Cash flows from investing activities</t>
  </si>
  <si>
    <t>Acquisition of fixed assets</t>
  </si>
  <si>
    <t>Acquisition of intangible assets</t>
  </si>
  <si>
    <t>Advances to suppliers.</t>
  </si>
  <si>
    <t>Write-off of intangible assets</t>
  </si>
  <si>
    <t>Write-off of fixed assets</t>
  </si>
  <si>
    <t>Acquisition of subsidiary, net of cash acquired in consolidated</t>
  </si>
  <si>
    <t>Application of bonds and securities</t>
  </si>
  <si>
    <t>Redemption of bonds and securities</t>
  </si>
  <si>
    <t>Receipt of dividends</t>
  </si>
  <si>
    <t>Mutual (granted) received from related parties</t>
  </si>
  <si>
    <t>Acquisition of the right of use</t>
  </si>
  <si>
    <t>Linked financial investments</t>
  </si>
  <si>
    <t>Acquisition of parent companies</t>
  </si>
  <si>
    <t>Acquisition of jointly controlled investment</t>
  </si>
  <si>
    <t>Asset valuation net of effects of derivative instruments</t>
  </si>
  <si>
    <t>Capital increase (decrease) in subsidiaries</t>
  </si>
  <si>
    <t>Net cash (invested in) generated by investment activities</t>
  </si>
  <si>
    <t>Cash flows from financing activities</t>
  </si>
  <si>
    <t>Loans, financing and debentures raised net of funding costs</t>
  </si>
  <si>
    <t>Concession lease payments</t>
  </si>
  <si>
    <t>Payment of lease agreements</t>
  </si>
  <si>
    <t>Settlement of derivative financial instruments - Hedge</t>
  </si>
  <si>
    <t>Payment of loans, financing and debentures</t>
  </si>
  <si>
    <t>Investments in long-term bonds and securities</t>
  </si>
  <si>
    <t>Dividend payment</t>
  </si>
  <si>
    <t>Repurchase of securities - Bond</t>
  </si>
  <si>
    <t>Loans between related parties</t>
  </si>
  <si>
    <t>Addition in the cost of funding on loans and financing</t>
  </si>
  <si>
    <t>Net cash generated by (used in) financing activities</t>
  </si>
  <si>
    <t>Effects of exchange rate changes on the cash balance held in foreign currency</t>
  </si>
  <si>
    <t>(Decrease) / increase in cash and cash equivalents</t>
  </si>
  <si>
    <t>Cash and cash equivalents at the beginning of the period</t>
  </si>
  <si>
    <t>Cash and cash equivalents at the end of the period</t>
  </si>
  <si>
    <t>3Q23</t>
  </si>
  <si>
    <t>-</t>
  </si>
  <si>
    <t>Estimation of expected losses with doubtful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</si>
</sst>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.0;\(#,##0.0\);&quot;-&quot;"/>
    <numFmt numFmtId="165" formatCode="#,##0.0"/>
    <numFmt numFmtId="166" formatCode="0%;\(0%\)"/>
    <numFmt numFmtId="167" formatCode="#,##0;\(#,##0\);&quot;-&quot;"/>
    <numFmt numFmtId="168" formatCode="_(* #,##0_);_(* \(#,##0\);_(* &quot;-&quot;_);_(@_)"/>
    <numFmt numFmtId="169" formatCode="_-* #,##0_-;\-* #,##0_-;_-* &quot;-&quot;??_-;_-@_-"/>
    <numFmt numFmtId="170" formatCode="_(* #,##0.0_);_(* \(#,##0.0\);_(* &quot;-&quot;_);_(@_)"/>
    <numFmt numFmtId="171" formatCode="#,##0;\(#,##0\);_-* &quot;-&quot;??_-;_-@_-"/>
    <numFmt numFmtId="172" formatCode="_-* #,##0.000_-;\-* #,##0.000_-;_-* &quot;-&quot;???_-;_-@_-"/>
    <numFmt numFmtId="173" formatCode="0_ ;\-0\ "/>
    <numFmt numFmtId="174" formatCode="_(* #,##0.000_);_(* \(#,##0.000\);_(* &quot;-&quot;_);_(@_)"/>
    <numFmt numFmtId="175" formatCode="_-* #,##0.0_-;\-* #,##0.0_-;_-* &quot;-&quot;?_-;_-@_-"/>
    <numFmt numFmtId="176" formatCode="#,##0.000"/>
    <numFmt numFmtId="177" formatCode="_-* #,##0.0000_-;\-* #,##0.00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b/>
      <sz val="11"/>
      <color theme="0" tint="-0.499984740745262"/>
      <name val="Segoe U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00FF"/>
      <name val="Arial"/>
      <family val="2"/>
    </font>
    <font>
      <b/>
      <sz val="9"/>
      <name val="Segoe UI"/>
      <family val="2"/>
    </font>
    <font>
      <i/>
      <sz val="9"/>
      <name val="Segoe UI"/>
      <family val="2"/>
    </font>
    <font>
      <i/>
      <sz val="11"/>
      <color theme="0"/>
      <name val="Segoe UI"/>
      <family val="2"/>
    </font>
    <font>
      <sz val="11"/>
      <color theme="0"/>
      <name val="Segoe UI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13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64" fontId="5" fillId="0" borderId="0" xfId="0" applyNumberFormat="1" applyFont="1"/>
    <xf numFmtId="0" fontId="1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7" fillId="2" borderId="0" xfId="0" applyFont="1" applyFill="1" applyAlignment="1">
      <alignment horizontal="left" indent="2"/>
    </xf>
    <xf numFmtId="164" fontId="6" fillId="0" borderId="0" xfId="0" applyNumberFormat="1" applyFont="1"/>
    <xf numFmtId="0" fontId="8" fillId="0" borderId="2" xfId="0" applyFont="1" applyBorder="1" applyAlignment="1">
      <alignment vertical="center"/>
    </xf>
    <xf numFmtId="167" fontId="4" fillId="0" borderId="0" xfId="0" applyNumberFormat="1" applyFont="1"/>
    <xf numFmtId="167" fontId="6" fillId="2" borderId="0" xfId="0" applyNumberFormat="1" applyFont="1" applyFill="1"/>
    <xf numFmtId="0" fontId="4" fillId="3" borderId="0" xfId="0" applyFont="1" applyFill="1"/>
    <xf numFmtId="0" fontId="1" fillId="3" borderId="0" xfId="0" applyFont="1" applyFill="1"/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168" fontId="11" fillId="0" borderId="0" xfId="0" applyNumberFormat="1" applyFont="1"/>
    <xf numFmtId="0" fontId="11" fillId="0" borderId="4" xfId="0" applyFont="1" applyBorder="1"/>
    <xf numFmtId="169" fontId="11" fillId="0" borderId="4" xfId="1" applyNumberFormat="1" applyFont="1" applyFill="1" applyBorder="1"/>
    <xf numFmtId="0" fontId="12" fillId="0" borderId="0" xfId="0" applyFont="1"/>
    <xf numFmtId="0" fontId="11" fillId="0" borderId="0" xfId="0" applyFont="1"/>
    <xf numFmtId="0" fontId="13" fillId="0" borderId="0" xfId="0" applyFont="1"/>
    <xf numFmtId="38" fontId="11" fillId="0" borderId="4" xfId="0" applyNumberFormat="1" applyFont="1" applyBorder="1"/>
    <xf numFmtId="38" fontId="11" fillId="0" borderId="0" xfId="0" applyNumberFormat="1" applyFont="1" applyAlignment="1">
      <alignment horizontal="center"/>
    </xf>
    <xf numFmtId="169" fontId="14" fillId="4" borderId="0" xfId="1" applyNumberFormat="1" applyFont="1" applyFill="1" applyBorder="1" applyAlignment="1">
      <alignment horizontal="center"/>
    </xf>
    <xf numFmtId="0" fontId="15" fillId="0" borderId="0" xfId="0" applyFont="1"/>
    <xf numFmtId="14" fontId="16" fillId="0" borderId="0" xfId="0" quotePrefix="1" applyNumberFormat="1" applyFont="1"/>
    <xf numFmtId="14" fontId="16" fillId="0" borderId="0" xfId="0" quotePrefix="1" applyNumberFormat="1" applyFont="1" applyAlignment="1">
      <alignment horizontal="center"/>
    </xf>
    <xf numFmtId="38" fontId="11" fillId="0" borderId="0" xfId="0" applyNumberFormat="1" applyFont="1" applyAlignment="1">
      <alignment horizontal="left"/>
    </xf>
    <xf numFmtId="38" fontId="11" fillId="0" borderId="0" xfId="0" applyNumberFormat="1" applyFont="1" applyAlignment="1">
      <alignment horizontal="right"/>
    </xf>
    <xf numFmtId="169" fontId="11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vertical="top"/>
    </xf>
    <xf numFmtId="168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168" fontId="17" fillId="0" borderId="0" xfId="1" applyNumberFormat="1" applyFont="1" applyFill="1" applyBorder="1" applyAlignment="1">
      <alignment horizontal="left" vertical="center"/>
    </xf>
    <xf numFmtId="168" fontId="17" fillId="0" borderId="0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169" fontId="17" fillId="0" borderId="0" xfId="1" applyNumberFormat="1" applyFont="1" applyFill="1" applyBorder="1" applyAlignment="1">
      <alignment horizontal="left" vertical="center"/>
    </xf>
    <xf numFmtId="169" fontId="11" fillId="0" borderId="0" xfId="1" applyNumberFormat="1" applyFont="1" applyFill="1"/>
    <xf numFmtId="169" fontId="11" fillId="0" borderId="0" xfId="1" applyNumberFormat="1" applyFont="1" applyFill="1" applyBorder="1" applyAlignment="1" applyProtection="1">
      <alignment horizontal="left" vertical="center"/>
    </xf>
    <xf numFmtId="168" fontId="11" fillId="0" borderId="0" xfId="0" applyNumberFormat="1" applyFont="1" applyAlignment="1">
      <alignment horizontal="left" vertical="center"/>
    </xf>
    <xf numFmtId="169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169" fontId="18" fillId="0" borderId="0" xfId="1" applyNumberFormat="1" applyFont="1" applyFill="1" applyBorder="1" applyAlignment="1">
      <alignment horizontal="left" vertical="center"/>
    </xf>
    <xf numFmtId="38" fontId="11" fillId="0" borderId="0" xfId="0" applyNumberFormat="1" applyFont="1"/>
    <xf numFmtId="169" fontId="13" fillId="0" borderId="0" xfId="1" applyNumberFormat="1" applyFont="1" applyFill="1"/>
    <xf numFmtId="1" fontId="11" fillId="0" borderId="0" xfId="0" applyNumberFormat="1" applyFont="1" applyAlignment="1">
      <alignment horizontal="left" wrapText="1"/>
    </xf>
    <xf numFmtId="38" fontId="11" fillId="0" borderId="0" xfId="0" applyNumberFormat="1" applyFont="1" applyAlignment="1">
      <alignment horizontal="left" wrapText="1"/>
    </xf>
    <xf numFmtId="170" fontId="11" fillId="0" borderId="0" xfId="0" applyNumberFormat="1" applyFont="1" applyAlignment="1">
      <alignment horizontal="left" vertical="center"/>
    </xf>
    <xf numFmtId="168" fontId="17" fillId="0" borderId="0" xfId="3" applyNumberFormat="1" applyFont="1" applyAlignment="1">
      <alignment horizontal="left" vertical="center"/>
    </xf>
    <xf numFmtId="168" fontId="11" fillId="0" borderId="0" xfId="0" quotePrefix="1" applyNumberFormat="1" applyFont="1" applyAlignment="1">
      <alignment horizontal="left" vertical="center"/>
    </xf>
    <xf numFmtId="168" fontId="17" fillId="0" borderId="0" xfId="0" applyNumberFormat="1" applyFont="1" applyAlignment="1">
      <alignment horizontal="left" vertical="center"/>
    </xf>
    <xf numFmtId="170" fontId="17" fillId="0" borderId="0" xfId="0" applyNumberFormat="1" applyFont="1" applyAlignment="1">
      <alignment horizontal="left" vertical="center"/>
    </xf>
    <xf numFmtId="168" fontId="11" fillId="0" borderId="0" xfId="3" applyNumberFormat="1" applyFont="1" applyAlignment="1">
      <alignment horizontal="left" vertical="center"/>
    </xf>
    <xf numFmtId="170" fontId="11" fillId="0" borderId="0" xfId="3" applyNumberFormat="1" applyFont="1" applyAlignment="1">
      <alignment horizontal="left" vertical="center"/>
    </xf>
    <xf numFmtId="0" fontId="12" fillId="0" borderId="0" xfId="0" applyFont="1" applyAlignment="1">
      <alignment horizontal="left" wrapText="1"/>
    </xf>
    <xf numFmtId="168" fontId="12" fillId="0" borderId="0" xfId="0" applyNumberFormat="1" applyFont="1"/>
    <xf numFmtId="170" fontId="18" fillId="0" borderId="0" xfId="0" applyNumberFormat="1" applyFont="1" applyAlignment="1">
      <alignment horizontal="left" vertical="center" indent="2"/>
    </xf>
    <xf numFmtId="0" fontId="11" fillId="0" borderId="0" xfId="3" applyFont="1" applyAlignment="1">
      <alignment vertical="top" wrapText="1"/>
    </xf>
    <xf numFmtId="3" fontId="12" fillId="0" borderId="0" xfId="0" applyNumberFormat="1" applyFont="1"/>
    <xf numFmtId="0" fontId="0" fillId="6" borderId="0" xfId="0" applyFill="1"/>
    <xf numFmtId="0" fontId="1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14" fontId="11" fillId="0" borderId="4" xfId="3" applyNumberFormat="1" applyFont="1" applyBorder="1" applyAlignment="1">
      <alignment horizontal="center" vertical="center"/>
    </xf>
    <xf numFmtId="170" fontId="17" fillId="0" borderId="0" xfId="3" applyNumberFormat="1" applyFont="1" applyAlignment="1">
      <alignment horizontal="left" vertical="center"/>
    </xf>
    <xf numFmtId="170" fontId="11" fillId="0" borderId="0" xfId="0" quotePrefix="1" applyNumberFormat="1" applyFont="1" applyAlignment="1">
      <alignment horizontal="left" vertical="center"/>
    </xf>
    <xf numFmtId="170" fontId="12" fillId="0" borderId="0" xfId="0" applyNumberFormat="1" applyFont="1"/>
    <xf numFmtId="2" fontId="11" fillId="0" borderId="0" xfId="3" applyNumberFormat="1" applyFont="1" applyAlignment="1">
      <alignment horizontal="left" vertical="center"/>
    </xf>
    <xf numFmtId="172" fontId="12" fillId="0" borderId="0" xfId="0" applyNumberFormat="1" applyFont="1"/>
    <xf numFmtId="173" fontId="14" fillId="4" borderId="0" xfId="1" applyNumberFormat="1" applyFont="1" applyFill="1" applyBorder="1" applyAlignment="1">
      <alignment horizontal="center"/>
    </xf>
    <xf numFmtId="169" fontId="21" fillId="4" borderId="0" xfId="1" applyNumberFormat="1" applyFont="1" applyFill="1" applyBorder="1" applyAlignment="1">
      <alignment horizontal="center"/>
    </xf>
    <xf numFmtId="173" fontId="21" fillId="4" borderId="0" xfId="1" applyNumberFormat="1" applyFont="1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71" fontId="23" fillId="0" borderId="0" xfId="0" applyNumberFormat="1" applyFont="1" applyAlignment="1">
      <alignment vertical="center"/>
    </xf>
    <xf numFmtId="171" fontId="22" fillId="0" borderId="0" xfId="0" applyNumberFormat="1" applyFont="1" applyAlignment="1">
      <alignment horizontal="right" vertical="center"/>
    </xf>
    <xf numFmtId="171" fontId="24" fillId="0" borderId="0" xfId="0" applyNumberFormat="1" applyFont="1" applyAlignment="1">
      <alignment vertical="center"/>
    </xf>
    <xf numFmtId="171" fontId="22" fillId="0" borderId="0" xfId="0" applyNumberFormat="1" applyFont="1" applyAlignment="1">
      <alignment vertical="center"/>
    </xf>
    <xf numFmtId="171" fontId="25" fillId="0" borderId="0" xfId="0" applyNumberFormat="1" applyFont="1" applyAlignment="1">
      <alignment horizontal="right" vertical="center"/>
    </xf>
    <xf numFmtId="0" fontId="26" fillId="0" borderId="0" xfId="0" applyFont="1"/>
    <xf numFmtId="171" fontId="25" fillId="0" borderId="5" xfId="0" applyNumberFormat="1" applyFont="1" applyBorder="1" applyAlignment="1">
      <alignment horizontal="right" vertical="center"/>
    </xf>
    <xf numFmtId="171" fontId="22" fillId="0" borderId="0" xfId="0" quotePrefix="1" applyNumberFormat="1" applyFont="1" applyAlignment="1">
      <alignment vertical="center"/>
    </xf>
    <xf numFmtId="3" fontId="27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71" fontId="24" fillId="0" borderId="0" xfId="0" applyNumberFormat="1" applyFont="1" applyAlignment="1">
      <alignment horizontal="left" vertical="center" indent="1"/>
    </xf>
    <xf numFmtId="171" fontId="22" fillId="0" borderId="0" xfId="0" applyNumberFormat="1" applyFont="1" applyAlignment="1">
      <alignment horizontal="left" vertical="center" indent="1"/>
    </xf>
    <xf numFmtId="171" fontId="24" fillId="5" borderId="0" xfId="0" applyNumberFormat="1" applyFont="1" applyFill="1" applyAlignment="1">
      <alignment horizontal="left" vertical="center" indent="1"/>
    </xf>
    <xf numFmtId="171" fontId="24" fillId="0" borderId="0" xfId="0" applyNumberFormat="1" applyFont="1" applyAlignment="1">
      <alignment horizontal="left" vertical="center" wrapText="1" indent="1"/>
    </xf>
    <xf numFmtId="171" fontId="24" fillId="5" borderId="0" xfId="0" applyNumberFormat="1" applyFont="1" applyFill="1" applyAlignment="1">
      <alignment horizontal="left" vertical="center" wrapText="1" indent="1"/>
    </xf>
    <xf numFmtId="174" fontId="11" fillId="0" borderId="0" xfId="0" applyNumberFormat="1" applyFont="1" applyAlignment="1">
      <alignment horizontal="left" vertical="center"/>
    </xf>
    <xf numFmtId="169" fontId="11" fillId="0" borderId="0" xfId="1" applyNumberFormat="1" applyFont="1" applyFill="1" applyBorder="1"/>
    <xf numFmtId="43" fontId="12" fillId="0" borderId="0" xfId="0" applyNumberFormat="1" applyFont="1"/>
    <xf numFmtId="164" fontId="5" fillId="0" borderId="6" xfId="0" applyNumberFormat="1" applyFont="1" applyBorder="1"/>
    <xf numFmtId="2" fontId="28" fillId="0" borderId="0" xfId="3" applyNumberFormat="1" applyFont="1" applyAlignment="1">
      <alignment horizontal="left" vertical="center"/>
    </xf>
    <xf numFmtId="3" fontId="28" fillId="0" borderId="0" xfId="0" applyNumberFormat="1" applyFont="1"/>
    <xf numFmtId="2" fontId="28" fillId="0" borderId="0" xfId="0" applyNumberFormat="1" applyFont="1" applyAlignment="1">
      <alignment horizontal="right"/>
    </xf>
    <xf numFmtId="2" fontId="28" fillId="0" borderId="0" xfId="0" applyNumberFormat="1" applyFont="1"/>
    <xf numFmtId="175" fontId="12" fillId="0" borderId="0" xfId="0" applyNumberFormat="1" applyFont="1"/>
    <xf numFmtId="177" fontId="12" fillId="0" borderId="0" xfId="0" applyNumberFormat="1" applyFont="1"/>
    <xf numFmtId="173" fontId="14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0" borderId="0" xfId="0" applyFont="1"/>
    <xf numFmtId="0" fontId="29" fillId="0" borderId="3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left" indent="2"/>
    </xf>
    <xf numFmtId="176" fontId="6" fillId="0" borderId="0" xfId="0" applyNumberFormat="1" applyFont="1"/>
    <xf numFmtId="0" fontId="30" fillId="0" borderId="2" xfId="0" applyFont="1" applyBorder="1" applyAlignment="1">
      <alignment vertical="center"/>
    </xf>
    <xf numFmtId="166" fontId="30" fillId="0" borderId="2" xfId="0" applyNumberFormat="1" applyFont="1" applyBorder="1" applyAlignment="1">
      <alignment horizontal="right" vertical="center"/>
    </xf>
    <xf numFmtId="165" fontId="6" fillId="0" borderId="0" xfId="0" applyNumberFormat="1" applyFont="1"/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3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right"/>
    </xf>
    <xf numFmtId="171" fontId="35" fillId="0" borderId="0" xfId="0" applyNumberFormat="1" applyFont="1" applyAlignment="1">
      <alignment horizontal="right"/>
    </xf>
    <xf numFmtId="168" fontId="11" fillId="0" borderId="0" xfId="1" applyNumberFormat="1" applyFont="1" applyFill="1" applyBorder="1" applyAlignment="1">
      <alignment horizontal="left" vertical="center" wrapText="1"/>
    </xf>
    <xf numFmtId="17" fontId="5" fillId="0" borderId="1" xfId="0" quotePrefix="1" applyNumberFormat="1" applyFont="1" applyBorder="1" applyAlignment="1">
      <alignment horizontal="center" vertical="center"/>
    </xf>
    <xf numFmtId="171" fontId="12" fillId="0" borderId="0" xfId="0" applyNumberFormat="1" applyFont="1"/>
    <xf numFmtId="164" fontId="6" fillId="0" borderId="0" xfId="0" quotePrefix="1" applyNumberFormat="1" applyFont="1" applyAlignment="1">
      <alignment horizontal="right"/>
    </xf>
    <xf numFmtId="0" fontId="11" fillId="0" borderId="5" xfId="0" applyFont="1" applyBorder="1"/>
    <xf numFmtId="171" fontId="22" fillId="5" borderId="0" xfId="0" applyNumberFormat="1" applyFont="1" applyFill="1" applyAlignment="1">
      <alignment horizontal="right" vertical="center"/>
    </xf>
    <xf numFmtId="171" fontId="25" fillId="5" borderId="0" xfId="0" applyNumberFormat="1" applyFont="1" applyFill="1" applyAlignment="1">
      <alignment horizontal="right" vertical="center"/>
    </xf>
    <xf numFmtId="171" fontId="25" fillId="5" borderId="5" xfId="0" applyNumberFormat="1" applyFont="1" applyFill="1" applyBorder="1" applyAlignment="1">
      <alignment horizontal="right" vertical="center"/>
    </xf>
    <xf numFmtId="0" fontId="12" fillId="5" borderId="0" xfId="0" applyFont="1" applyFill="1"/>
    <xf numFmtId="0" fontId="33" fillId="5" borderId="0" xfId="0" applyFont="1" applyFill="1"/>
  </cellXfs>
  <cellStyles count="4">
    <cellStyle name="Comma 2 7" xfId="2" xr:uid="{00000000-0005-0000-0000-000000000000}"/>
    <cellStyle name="Normal" xfId="0" builtinId="0"/>
    <cellStyle name="Normal 2 11" xfId="3" xr:uid="{00000000-0005-0000-0000-000002000000}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80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sharedStrings" Target="sharedStrings.xml"/><Relationship Id="rId8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C_Finance_Europe/2_TB/20_Revue_de_performance/2012/07%20-%202012/Sent/04%20-%20Poland/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PROGRAMA&#199;&#195;O%20FINANCEIRA/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Coligada/ELDORADO/2002/10_02/Diversos/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Planej/Corporate%20Development/Localiza/Modelos/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DOCUME~1/brbfe001/CONFIG~1/Temp/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ramos\Configura&#231;&#245;es%20locais\Temporary%20Internet%20Files\OLK66\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Applications/Microsoft%20Office%202011/Microsoft%20Excel.app/Contents/MacOS/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Applications/Microsoft%20Office%202011/Microsoft%20Excel.app/Contents/MacOS/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BR%20SP%20RI\2023-Q2\Quadros%20para%20RI%20-%202Q23%20v2.xlsx" TargetMode="External"/><Relationship Id="rId1" Type="http://schemas.openxmlformats.org/officeDocument/2006/relationships/externalLinkPath" Target="file:///G:\Drives%20compartilhados\BR%20SP%20RI\2023-Q2\Quadros%20para%20RI%20-%202Q23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  <sheetName val="Consol"/>
      <sheetName val="a. Restated LFL"/>
      <sheetName val="2"/>
      <sheetName val="Painel"/>
      <sheetName val="Análise submercado"/>
      <sheetName val="Balanço Consol."/>
      <sheetName val="Balanço Inc. 50%"/>
      <sheetName val="Balanço Inc. 100%"/>
      <sheetName val="Proinfa"/>
      <sheetName val="Exerc. Contratos"/>
      <sheetName val="Consumos"/>
      <sheetName val="Vol. 2020 conservador"/>
      <sheetName val="Vol. 2020 com redução"/>
      <sheetName val="Índice Correção"/>
      <sheetName val="Sheet3"/>
      <sheetName val="PARAM"/>
      <sheetName val="Classification"/>
      <sheetName val="CONS__PA"/>
      <sheetName val="_CONS_DRE"/>
      <sheetName val="DASA_BRASIL_PREVILAB"/>
      <sheetName val="ELIMINAÇÕES_I"/>
      <sheetName val="ELIMINAÇÕES_CERPE"/>
      <sheetName val="DRE_-_3T11"/>
      <sheetName val="DRE_-_MOV__4T11"/>
      <sheetName val="DRE_12_COL_POR_EMPRESA"/>
      <sheetName val="DRE_-_Movimento_03-2012"/>
      <sheetName val="DRE_-_02-2012"/>
      <sheetName val="Eliminações_antigo"/>
      <sheetName val="ATIVO_12_COL"/>
      <sheetName val="PASSIVO_12_COL"/>
      <sheetName val="DRE_12_COL_CONSOLIDADO"/>
      <sheetName val="Indices_de_Liquidez"/>
      <sheetName val="MD1-_combinado"/>
      <sheetName val="EMPRESAS_DE_MD1"/>
      <sheetName val="Relação_Estabelecimentos"/>
      <sheetName val="passage_CATTC"/>
      <sheetName val="Total_Lojas_Sergio"/>
      <sheetName val="Valores_Classificação"/>
      <sheetName val="Hyper_Esp"/>
      <sheetName val="Super_Esp"/>
      <sheetName val="C&amp;C_Fr"/>
      <sheetName val="Proxi_Fr"/>
      <sheetName val="Super_Fr"/>
      <sheetName val="Hyper_Bel)"/>
      <sheetName val="Hyper_Gr"/>
      <sheetName val="Hyper_It"/>
      <sheetName val="Super_Bel"/>
      <sheetName val="Super_Gr"/>
      <sheetName val="Super_It"/>
      <sheetName val="a__Restated_LFL"/>
      <sheetName val="Análise_submercado"/>
      <sheetName val="Balanço_Consol_"/>
      <sheetName val="Balanço_Inc__50%"/>
      <sheetName val="Balanço_Inc__100%"/>
      <sheetName val="Exerc__Contratos"/>
      <sheetName val="Vol__2020_conservador"/>
      <sheetName val="Vol__2020_com_redução"/>
      <sheetName val="Índice_Correção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  <sheetName val="Imob_custo"/>
      <sheetName val="Imob_dep"/>
      <sheetName val="france"/>
      <sheetName val="italy"/>
      <sheetName val="uk"/>
      <sheetName val="netherlands"/>
      <sheetName val="DFS Históricas"/>
      <sheetName val="Plan1"/>
      <sheetName val="H05 - CSLL"/>
      <sheetName val="Receita Preparatórios"/>
      <sheetName val="Receita IE Digital"/>
      <sheetName val="Receita EdCorp"/>
      <sheetName val="Receita  Canais"/>
      <sheetName val="Receita Cursos Livres"/>
      <sheetName val="Apoio"/>
      <sheetName val="Resumo"/>
      <sheetName val="Resumo Reunião"/>
      <sheetName val="Resumo_Meta Desafio"/>
      <sheetName val="Resumo Historico (Oficial)"/>
      <sheetName val="EDTECH"/>
      <sheetName val="Edtech Preparatórios"/>
      <sheetName val="Casa_Concurso"/>
      <sheetName val="MBA Certificações"/>
      <sheetName val="Edtech IE Digital"/>
      <sheetName val="POS"/>
      <sheetName val="Extensão"/>
      <sheetName val="Novos Negócios"/>
      <sheetName val="Edtech EdCorp"/>
      <sheetName val="Ciatech"/>
      <sheetName val="WebAula"/>
      <sheetName val="Edtech Canais"/>
      <sheetName val="Cresça"/>
      <sheetName val="Edtech Cursos Livres"/>
      <sheetName val="Portal"/>
      <sheetName val="UPFY"/>
      <sheetName val="Cursos"/>
      <sheetName val="Gestão"/>
      <sheetName val="Base Despesa BP19"/>
      <sheetName val="Base Despesa 19"/>
      <sheetName val="Contas - 2018"/>
      <sheetName val="CC - 2019"/>
      <sheetName val="Eliminação Cresça e Portal"/>
      <sheetName val="Critérios"/>
      <sheetName val="Edtech 1 - Corporativo"/>
      <sheetName val="Edtech 2 - Edcorp"/>
      <sheetName val="Edtech 3 - IE Digital"/>
      <sheetName val="Edtech 4 - Preparatórios"/>
      <sheetName val="Edtech 5 - Canais"/>
      <sheetName val="Edtech 6 - Cursos Livres"/>
      <sheetName val="Gráficos Macro"/>
      <sheetName val="Tabela suspensa"/>
      <sheetName val="icatu"/>
      <sheetName val="Tabelas e Gráficos"/>
      <sheetName val="Plano de Contas"/>
      <sheetName val="Balancetes"/>
      <sheetName val="UpFront"/>
      <sheetName val="GlobalVariables"/>
      <sheetName val="Consolidated"/>
      <sheetName val="CPFL FS 字段匹配"/>
      <sheetName val="M13_Diferido"/>
      <sheetName val="A07_Diferido"/>
      <sheetName val="Copertina"/>
      <sheetName val="Análise de Variação BS"/>
      <sheetName val="Análise de Variação IS"/>
      <sheetName val="IF"/>
      <sheetName val="Previsión"/>
      <sheetName val="BaseProcv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BKB"/>
      <sheetName val="Base Case"/>
      <sheetName val="Base Df's"/>
      <sheetName val="CHILE CLP"/>
      <sheetName val="ARGENTINA ARS"/>
      <sheetName val="PERU SOLES"/>
      <sheetName val="COLOMBIA COL"/>
      <sheetName val="Calendário de Reuniões"/>
      <sheetName val="21 - CMD"/>
      <sheetName val="Status"/>
      <sheetName val="05-RA"/>
      <sheetName val="05-Jurídico"/>
      <sheetName val="08-ES"/>
      <sheetName val="08-Jurídico"/>
      <sheetName val="Worksheet in  Analise do Ativo "/>
      <sheetName val="JAN-04"/>
      <sheetName val="_BANCO DE DADOS"/>
      <sheetName val="Corporative Expenses (2)"/>
      <sheetName val="DENT (2)"/>
      <sheetName val="IMP (2)"/>
      <sheetName val="Revenues (2)"/>
      <sheetName val="COGS (2)"/>
      <sheetName val="Consolidado"/>
      <sheetName val="Cover"/>
      <sheetName val="a) Análise de Variação BS"/>
      <sheetName val="b) Análise de Variação IS"/>
      <sheetName val="c) Indices Financeiros"/>
      <sheetName val="GRAFICOS PPT"/>
      <sheetName val="menu"/>
      <sheetName val="Control Panel"/>
      <sheetName val="Painel de controle"/>
      <sheetName val="Trabalhos_Assets"/>
      <sheetName val="PARAMETROS"/>
      <sheetName val="Lista"/>
      <sheetName val="PSS_10"/>
      <sheetName val="Assina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5">
          <cell r="M35">
            <v>10352.999999999998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5">
          <cell r="M35">
            <v>0</v>
          </cell>
        </row>
      </sheetData>
      <sheetData sheetId="27">
        <row r="35">
          <cell r="M35">
            <v>0</v>
          </cell>
        </row>
      </sheetData>
      <sheetData sheetId="28">
        <row r="35">
          <cell r="M3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  <sheetName val="ELETROPAULO capacidade nova"/>
      <sheetName val="Neutralidade"/>
      <sheetName val="vinc"/>
      <sheetName val="Classes_Custos"/>
      <sheetName val="CA e atividade"/>
      <sheetName val="Lookups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São_Paulo"/>
      <sheetName val="CVA_Projetada12meses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  <sheetName val="n"/>
      <sheetName val="Parque Gerador"/>
      <sheetName val="TOTCO"/>
      <sheetName val=" "/>
      <sheetName val="P&amp;L CCI Detail"/>
      <sheetName val="Cash CCI Detail"/>
      <sheetName val="Budget"/>
      <sheetName val="Current Year"/>
      <sheetName val="Previous Year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Formule"/>
      <sheetName val="revenues cp"/>
      <sheetName val="2010-2015"/>
      <sheetName val="Patrimonio 30.09.04"/>
      <sheetName val="ANEXO 1847 (2)"/>
      <sheetName val="1846 (ANEXOS)"/>
      <sheetName val="Sheet1"/>
      <sheetName val="OR AT2018"/>
      <sheetName val="Sheet2"/>
      <sheetName val="Service Offerings to Top-20"/>
      <sheetName val="Logistics Out. by Region"/>
      <sheetName val="Revenue by Segment"/>
      <sheetName val="Facilities Overview"/>
      <sheetName val="Control"/>
      <sheetName val="Title_Page4"/>
      <sheetName val="Inc__HR4"/>
      <sheetName val="DEC_FEC_02_BD4"/>
      <sheetName val="FLC_COMPL4"/>
      <sheetName val="PPA_Tariff4"/>
      <sheetName val="PLAN_MANUT4"/>
      <sheetName val="Reforma_Secundária4"/>
      <sheetName val="Customer_Lists4"/>
      <sheetName val="DE_PARA4"/>
      <sheetName val="RT_RI4"/>
      <sheetName val="Subsistemas_Andres4"/>
      <sheetName val="Ref__Materiales4"/>
      <sheetName val="Subsistemas_DPP4"/>
      <sheetName val="Compra_-_MWh4"/>
      <sheetName val="Demanda_nova_ou_edição2"/>
      <sheetName val="CA_por_Gerência2"/>
      <sheetName val="Categ_Valor___Classe_de_custo2"/>
      <sheetName val="Critérios_priorização2"/>
      <sheetName val="Centro_de_Planejamento2"/>
      <sheetName val="Centro_de_custo2"/>
      <sheetName val="Centro_de_Custos_e_Classes2"/>
      <sheetName val="99_cons_YTD3"/>
      <sheetName val="Returns_USD3"/>
      <sheetName val="AUT__TRSFT3"/>
      <sheetName val="São_Paulo2"/>
      <sheetName val="RP-101_2_1_2"/>
      <sheetName val="OBRA_VIAL_S22"/>
      <sheetName val="CCMM_Enap2"/>
      <sheetName val="Inicio_Análisis_Cuentas2"/>
      <sheetName val="General_Data2"/>
      <sheetName val="AMORT_20102"/>
      <sheetName val="RLI_(AII-1)2"/>
      <sheetName val="_AnexoOpDiv992"/>
      <sheetName val="AII-0_2"/>
      <sheetName val="Index_(2)2"/>
      <sheetName val="ANEXO_18472"/>
      <sheetName val="ANEXO_142"/>
      <sheetName val="Report_12"/>
      <sheetName val="ELETROPAULO_capacidade_nova2"/>
      <sheetName val="CA_e_atividade1"/>
      <sheetName val="Dados_de_Entrada_-_Planejament1"/>
      <sheetName val="0_&lt;_VCM_&lt;_1_3501"/>
      <sheetName val="_PIB_Brasil_(_R$_de_1996_)1"/>
      <sheetName val="Dados_mensais1"/>
      <sheetName val="Matriz_de_covariância1"/>
      <sheetName val="tar__media1"/>
      <sheetName val="Compra_de_Energia1"/>
      <sheetName val="FLASH_REN1"/>
      <sheetName val="Parque_Gerador"/>
      <sheetName val="Resumo_detalhado"/>
      <sheetName val="Patrimonio_30_09_04"/>
      <sheetName val="ANEXO_1847_(2)"/>
      <sheetName val="1846_(ANEXOS)"/>
      <sheetName val="OR_AT2018"/>
      <sheetName val="_"/>
      <sheetName val="P&amp;L_CCI_Detail"/>
      <sheetName val="Cash_CCI_Detail"/>
      <sheetName val="Current_Year"/>
      <sheetName val="Previous_Year"/>
      <sheetName val="ICATU"/>
      <sheetName val="AGENCIA DE COBRANÇA"/>
      <sheetName val="BADNETMini"/>
      <sheetName val="prop2"/>
      <sheetName val="consol"/>
      <sheetName val="cp121999"/>
      <sheetName val="1º semestre 99"/>
      <sheetName val="DCF Assumptions"/>
      <sheetName val="PV Calcs"/>
      <sheetName val="RP2"/>
      <sheetName val="GoSeven/"/>
      <sheetName val="GoEight/"/>
      <sheetName val="GrThree/"/>
      <sheetName val="GrFour/"/>
      <sheetName val="HOne/"/>
      <sheetName val="HTwo/"/>
      <sheetName val="JOne/"/>
      <sheetName val="JTwo/"/>
      <sheetName val="KOne/"/>
      <sheetName val="MOne/"/>
      <sheetName val="MTwo/"/>
      <sheetName val="Calc/"/>
      <sheetName val="DCF_Assumptions"/>
      <sheetName val="PV_Calcs"/>
      <sheetName val="DCF_Assumptions1"/>
      <sheetName val="PV_Calcs1"/>
      <sheetName val="DCF_Assumptions2"/>
      <sheetName val="PV_Calcs2"/>
      <sheetName val="DCF_Assumptions3"/>
      <sheetName val="PV_Calcs3"/>
      <sheetName val="Index_(2)3"/>
      <sheetName val="Title_Page5"/>
      <sheetName val="Inc__HR5"/>
      <sheetName val="DCF_Assumptions4"/>
      <sheetName val="PV_Calcs4"/>
      <sheetName val="Index_(2)4"/>
      <sheetName val="Title_Page6"/>
      <sheetName val="Inc__HR6"/>
      <sheetName val="DCF_Assumptions5"/>
      <sheetName val="PV_Calcs5"/>
      <sheetName val="Index_(2)5"/>
      <sheetName val="model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O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  <sheetName val="SIMULA BASE"/>
      <sheetName val="MACETE-1"/>
      <sheetName val="Base Config"/>
      <sheetName val="GDO DDD"/>
      <sheetName val="REDE DDD"/>
      <sheetName val="GDO KA"/>
      <sheetName val="AUX"/>
      <sheetName val="INDICADORES_PCTS"/>
      <sheetName val="AUXILIAR"/>
      <sheetName val="Inputs"/>
      <sheetName val="LOJA_CUSTCOLD_BU"/>
      <sheetName val="Sheet1"/>
      <sheetName val="SIMULA_BASE"/>
      <sheetName val="Base_Config"/>
      <sheetName val="GDO_DDD"/>
      <sheetName val="REDE_DDD"/>
      <sheetName val="GDO_KA"/>
      <sheetName val="MEX95IB"/>
      <sheetName val="Cash Flow"/>
      <sheetName val="Sales Forecasts"/>
      <sheetName val="Financial_Position"/>
      <sheetName val="Cash_Flow"/>
      <sheetName val="Sales_Forecasts"/>
      <sheetName val="C"/>
      <sheetName val="은행"/>
      <sheetName val="평가&amp;선급.미지급"/>
      <sheetName val="#REF"/>
      <sheetName val="building"/>
      <sheetName val="주주명부&lt;끝&gt;"/>
      <sheetName val="DataSheet"/>
      <sheetName val="PickList"/>
      <sheetName val="4. International Time Off"/>
      <sheetName val="análise"/>
      <sheetName val="Dropdown"/>
      <sheetName val="F3. Source - FX Rates"/>
      <sheetName val="F1. Source - Entity Data Now"/>
      <sheetName val="5.3 Dropdown"/>
      <sheetName val="F1.  Entity Data "/>
      <sheetName val="Info &amp; Print"/>
      <sheetName val="RAPS A PAGAR"/>
      <sheetName val="ENTRE CIA"/>
      <sheetName val="PIVOT"/>
      <sheetName val="GROSS_REAL_e_INFORMADO"/>
      <sheetName val="QUALIDADE_90"/>
      <sheetName val="Premissas"/>
      <sheetName val="Base Folha de Rosto (2)"/>
      <sheetName val="22410001-01_021"/>
      <sheetName val="1_-_Chart_Data1"/>
      <sheetName val="2_-_BMV_LAB_B__Volume_Data1"/>
      <sheetName val="SIMULA_BASE1"/>
      <sheetName val="Base_Config1"/>
      <sheetName val="GDO_DDD1"/>
      <sheetName val="REDE_DDD1"/>
      <sheetName val="GDO_KA1"/>
      <sheetName val="Financial_Position1"/>
      <sheetName val="Fin_LP1"/>
      <sheetName val="평가&amp;선급_미지급"/>
      <sheetName val="F3__Source_-_FX_Rates"/>
      <sheetName val="F1__Source_-_Entity_Data_Now"/>
      <sheetName val="5_3_Dropdown"/>
      <sheetName val="F1___Entity_Data_"/>
      <sheetName val="Info_&amp;_Print"/>
      <sheetName val="RAPS_A_PAGAR"/>
      <sheetName val="ENTRE_CIA"/>
      <sheetName val="4__International_Time_Off"/>
      <sheetName val="Base_Folha_de_Rosto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/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1">
          <cell r="A1" t="str">
            <v>Contrato</v>
          </cell>
        </row>
      </sheetData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  <sheetName val="Netearnanal"/>
      <sheetName val="Consolidate"/>
      <sheetName val="ACUMULADO"/>
      <sheetName val="DIF FAT FEV 01"/>
      <sheetName val="RETROPESCTIVA"/>
      <sheetName val="Estatísticas {pbc}"/>
      <sheetName val="Ajustes_Propostos"/>
      <sheetName val="A4.1-BRASFLEX "/>
      <sheetName val="charg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  <sheetName val="Validacao_Dados"/>
      <sheetName val="Consol. Energia Ger"/>
      <sheetName val="Aquisição"/>
      <sheetName val="ABRIL 2000"/>
      <sheetName val="FF3"/>
      <sheetName val="AA-10(Op.63)"/>
      <sheetName val="Inventário PA"/>
      <sheetName val="DRE_Cemar_Orçam"/>
      <sheetName val="  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UXILIAR"/>
      <sheetName val="AVC Garabi II Set18"/>
      <sheetName val="Listas e Tabelas"/>
      <sheetName val="Siglas e Legendas"/>
      <sheetName val="FATORES"/>
      <sheetName val="CSCCincSKR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Receivables"/>
      <sheetName val="Cash"/>
      <sheetName val="Avaliação"/>
      <sheetName val="#REF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OCRE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PROCV"/>
      <sheetName val="GASTOS LE2000"/>
      <sheetName val="SELIC"/>
      <sheetName val="Balancete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VALIDADOR"/>
      <sheetName val="Bancos"/>
      <sheetName val="Margem Carteiras"/>
      <sheetName val="Result Ind Carteiras"/>
      <sheetName val="Result Ind Resumido"/>
      <sheetName val="Módulo1"/>
      <sheetName val="Módulo2"/>
      <sheetName val="Módulo3"/>
      <sheetName val="MENSAL"/>
      <sheetName val="FX_RES"/>
      <sheetName val="TENSÃO"/>
      <sheetName val="1996"/>
      <sheetName val="Projeção Receita"/>
      <sheetName val="Simulação Mensal"/>
      <sheetName val="Cotação Areva SE's 2008"/>
      <sheetName val="Planilha1"/>
      <sheetName val="Drivers IAR 1 a 4 (3)"/>
      <sheetName val="Drivers IAR 1 a 4 (2)"/>
      <sheetName val="Drivers IAR 1 a 4"/>
      <sheetName val="Drivers IAR Global"/>
      <sheetName val="IAR Cepisa"/>
      <sheetName val="IAR Historico"/>
      <sheetName val="Simulação Anual"/>
      <sheetName val="PDD CNR"/>
      <sheetName val="Projeção CNR"/>
      <sheetName val="Dívida Serviço Publico (2)"/>
      <sheetName val="Dívida Serviço Publico"/>
      <sheetName val="CR CEPISA"/>
      <sheetName val="Planilha3"/>
      <sheetName val="Drivers 2"/>
      <sheetName val="Distribuidoras (2)"/>
      <sheetName val="Distribuidoras"/>
      <sheetName val="Plan7"/>
      <sheetName val="Evolução 2014 2015 2016"/>
      <sheetName val="IAR Longo Prazo Desafio"/>
      <sheetName val="IAR Longo Prazo Meta"/>
      <sheetName val="Drivers Novo"/>
      <sheetName val="Drivers Antigo"/>
      <sheetName val="Drivers"/>
      <sheetName val="Simuladores Desafio 45"/>
      <sheetName val="Simuladores Atual Plus"/>
      <sheetName val="Tarifas"/>
      <sheetName val="Arrecadação CNR Desafio"/>
      <sheetName val="Arrecadação CNR"/>
      <sheetName val="Evolução desde 2012 Desafio"/>
      <sheetName val="Gráficos"/>
      <sheetName val="Evolução 2014 2015 2016 Des"/>
      <sheetName val="Evolução 2014 2015 2016 Haiama"/>
      <sheetName val="Evolução 2014 2015 2016 Beto"/>
      <sheetName val="Evolução Anual"/>
      <sheetName val="Contas Aberto Com CNR"/>
      <sheetName val="Demais distribuidoras (2)"/>
      <sheetName val="Cemar x Celpa (2)"/>
      <sheetName val="Cemar x Celpa"/>
      <sheetName val="Cemar Liquido de PDD"/>
      <sheetName val="Demais distribuidoras"/>
      <sheetName val="Contas Comercial Com CNR Perdas"/>
      <sheetName val="Contas Comercial Com CNR"/>
      <sheetName val="Build Up_Celpa_Set"/>
      <sheetName val="Build Up_frentes_Comaprativo"/>
      <sheetName val="Mercado_Receita"/>
      <sheetName val="Cotação_Areva_SE's_2008"/>
      <sheetName val="Fatur__Bruto-Comercial4"/>
      <sheetName val="T_I_P4"/>
      <sheetName val="ICMS_Fat_4"/>
      <sheetName val="ICMS_Contábil4"/>
      <sheetName val="Tarifa_Comercial4"/>
      <sheetName val="Tarifa_Contabilidade4"/>
      <sheetName val="Arrec__Bruta4"/>
      <sheetName val="ICMS__Arrec_4"/>
      <sheetName val="Arrec_Líquida4"/>
      <sheetName val="_PIB_Brasil_(_R$_de_1996_)4"/>
      <sheetName val="tarifas_abertas_internet4"/>
      <sheetName val="Sist_Transm_Dist_Glob__4"/>
      <sheetName val="Base_FIN-NNG-PRE3"/>
      <sheetName val="Base_O&amp;M3"/>
      <sheetName val="DRE_e_FLUXO_CAIXA3"/>
      <sheetName val="Tabela_aux_3"/>
      <sheetName val="Comparativos_-_Abr-023"/>
      <sheetName val="Comparativos___Abr_023"/>
      <sheetName val="Comparativos_-_Fev-023"/>
      <sheetName val="Comparativos___Fev_023"/>
      <sheetName val="Comparativos_-_Jan-023"/>
      <sheetName val="Comparativos___Jan_023"/>
      <sheetName val="Comparativos_-_Mar-023"/>
      <sheetName val="Comparativos___Mar_023"/>
      <sheetName val="Comentários_Jan-02_3"/>
      <sheetName val="Comentários_Jan_02_3"/>
      <sheetName val="Consol__Energia_Ger3"/>
      <sheetName val="__3"/>
      <sheetName val="AA-10(Op_63)3"/>
      <sheetName val="Inventário_PA3"/>
      <sheetName val="ABRIL_20003"/>
      <sheetName val="OTR_CRED_2"/>
      <sheetName val="Plan1_(2)2"/>
      <sheetName val="BASE_RATEIO_DIRETORIA2"/>
      <sheetName val="Validação_de_Dados2"/>
      <sheetName val="AVC_Garabi_II_Set182"/>
      <sheetName val="Listas_e_Tabelas2"/>
      <sheetName val="Siglas_e_Legend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  <sheetName val="ACUMULADO"/>
      <sheetName val="Plan1"/>
      <sheetName val="ON e ADR - Volume"/>
      <sheetName val="World Steel Indexes"/>
      <sheetName val="Preços-Siderurgia Brasil"/>
      <sheetName val="lançamentos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  <sheetName val="ACUMULAD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  <sheetName val="DRE"/>
      <sheetName val="CUS Image"/>
      <sheetName val="Ownership Summary"/>
      <sheetName val="Transinputs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  <sheetName val="ADELPHIA"/>
      <sheetName val="D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  <sheetName val="Classif"/>
      <sheetName val="INFO"/>
      <sheetName val="A4"/>
      <sheetName val="DropDowns"/>
      <sheetName val="tutti"/>
      <sheetName val="OUT02.REPORT"/>
      <sheetName val="Particip"/>
      <sheetName val="Proventi e Oneri"/>
      <sheetName val="BAL_L1_OUT12"/>
      <sheetName val="DE_PARA"/>
      <sheetName val="1.6 TRS Data"/>
      <sheetName val="Base"/>
      <sheetName val="DRE"/>
      <sheetName val="Volume"/>
      <sheetName val="Informe"/>
      <sheetName val="BancoSegment"/>
      <sheetName val="Critérios"/>
      <sheetName val="EVOL REAL"/>
      <sheetName val="GRAFICO COMPARATIVA PARQUE"/>
      <sheetName val="Resumo Fatur."/>
      <sheetName val="Tabla Inversiones"/>
      <sheetName val="P P Financieros"/>
      <sheetName val="Tipo"/>
      <sheetName val="sum"/>
      <sheetName val="ANALI2001"/>
      <sheetName val="ELIM_FINANCEIRA"/>
      <sheetName val="ModEdit"/>
      <sheetName val="CDI"/>
      <sheetName val="Business segments"/>
      <sheetName val="Input Tab"/>
      <sheetName val="Mercado"/>
      <sheetName val="Auxiliar"/>
      <sheetName val="DADOS"/>
      <sheetName val="Sensib"/>
      <sheetName val=""/>
      <sheetName val="Conciliação Bancária"/>
      <sheetName val="Logos"/>
      <sheetName val="Capa"/>
      <sheetName val="Orden de Compra"/>
      <sheetName val="C-2Veloso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 refreshError="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  <sheetName val="EDC"/>
      <sheetName val="BASE DE DADOS"/>
      <sheetName val="Banco de Dados 2001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CRITERIA1"/>
      <sheetName val="ASSUMPTION"/>
      <sheetName val="Macroeconomics"/>
      <sheetName val="VEHICULOS"/>
      <sheetName val="EEFF"/>
      <sheetName val="Ind.TC"/>
      <sheetName val="Três Marias (TM)"/>
      <sheetName val="CMM"/>
      <sheetName val="Morro Agudo (MA)"/>
      <sheetName val="Plan69"/>
      <sheetName val="Properties"/>
      <sheetName val="Step_0_Team_CALENDAR"/>
      <sheetName val="Step2_Correlation"/>
      <sheetName val="Step2_Histogram"/>
      <sheetName val="Lists"/>
      <sheetName val="Treinamento mensal"/>
      <sheetName val="Treinamento e Desen. trimestral"/>
      <sheetName val="Captação"/>
      <sheetName val="BALANCE SHEET"/>
      <sheetName val="Vínculos Simulador - coluna"/>
      <sheetName val="Sheet1"/>
      <sheetName val="tutorial_Riscos"/>
      <sheetName val="Profit Centers"/>
      <sheetName val="Hoja2"/>
      <sheetName val="BROWZ Status Info"/>
      <sheetName val="Banco_de_Dados_2001"/>
      <sheetName val="Ind_TC"/>
      <sheetName val="Três_Marias_(TM)"/>
      <sheetName val="Morro_Agudo_(MA)"/>
      <sheetName val="Treinamento_mensal"/>
      <sheetName val="Treinamento_e_Desen__trimestral"/>
      <sheetName val="BALANCE_SHEET"/>
      <sheetName val="Vínculos_Simulador_-_coluna"/>
      <sheetName val="Costo-Venta"/>
      <sheetName val="Venta Auto"/>
      <sheetName val="PEND. 31-12-2003"/>
      <sheetName val="Listas"/>
      <sheetName val="Base"/>
      <sheetName val="Apoio"/>
      <sheetName val="PREMISSAS 2"/>
      <sheetName val="DADOS"/>
      <sheetName val="Contracts"/>
      <sheetName val="Support"/>
      <sheetName val="Aux"/>
      <sheetName val="Input - Racional de Ganho"/>
      <sheetName val="cuadro"/>
      <sheetName val="Hoja1"/>
      <sheetName val="DGEN"/>
      <sheetName val="Tablas"/>
      <sheetName val="ACUMULADO"/>
      <sheetName val="MOPE"/>
      <sheetName val="Banco Dados(Real) Consolidado"/>
      <sheetName val="Art96.IV.RIPI"/>
      <sheetName val="Lista"/>
      <sheetName val=""/>
      <sheetName val="Contadores"/>
      <sheetName val="Receitas 2016"/>
      <sheetName val="Receitas 2017 "/>
      <sheetName val="Entradas"/>
      <sheetName val="Receitas 2018"/>
      <sheetName val="Estornos"/>
      <sheetName val="Planilha1"/>
      <sheetName val="Planilha5"/>
      <sheetName val="Planilha3"/>
      <sheetName val="Plan1"/>
      <sheetName val="Planilha6"/>
      <sheetName val="Din.Receitas"/>
      <sheetName val="Planilha2"/>
      <sheetName val="Receitas 2019"/>
      <sheetName val="Contratos de Gestão "/>
      <sheetName val="Contratos de Patrocínios "/>
      <sheetName val="Receitas"/>
      <sheetName val="Investimentos "/>
      <sheetName val="FC"/>
      <sheetName val="Cenários"/>
      <sheetName val="2708"/>
      <sheetName val="DFC_Marcia"/>
      <sheetName val="DFC_RESERVA"/>
      <sheetName val="CONSOLIDADO (2)"/>
      <sheetName val="Projeção próximos anos "/>
      <sheetName val="4RV001"/>
      <sheetName val="5RV001"/>
      <sheetName val="4VD186"/>
      <sheetName val="Codigos"/>
      <sheetName val="MODELO"/>
      <sheetName val="Cash basis Ago-02"/>
      <sheetName val="Database"/>
      <sheetName val="Bridge Cement-Month L300"/>
      <sheetName val="Bridge Cement-YTD L300"/>
      <sheetName val="Bridge Cement-Act vs Flash"/>
      <sheetName val="CO"/>
      <sheetName val="Dimensionamento"/>
      <sheetName val="List"/>
      <sheetName val="Distribuição"/>
      <sheetName val="Comparativo"/>
      <sheetName val="Comparativo_W"/>
      <sheetName val="Atualização"/>
      <sheetName val="Grafico"/>
      <sheetName val="Indicadores"/>
      <sheetName val="Base Triagem"/>
      <sheetName val="GATE_FCOJ"/>
      <sheetName val="Resumo"/>
      <sheetName val="Vinculo volumes efetivos (in)"/>
      <sheetName val="Work"/>
      <sheetName val="GORD"/>
      <sheetName val="DRPL_NFC"/>
      <sheetName val="Link_Orig"/>
      <sheetName val="Transf_NFC_F"/>
      <sheetName val="Tabela"/>
      <sheetName val="Semana"/>
      <sheetName val="BLP"/>
      <sheetName val="CC (2)"/>
      <sheetName val="CC"/>
      <sheetName val="72"/>
      <sheetName val="73"/>
      <sheetName val="Capex 1920 Postergado"/>
      <sheetName val="Capex 2021"/>
      <sheetName val="Base_Preço"/>
      <sheetName val="4"/>
      <sheetName val="Fallas"/>
      <sheetName val="Max_D._2002"/>
      <sheetName val="P2000"/>
      <sheetName val="Data"/>
      <sheetName val="5.0. Hold. A"/>
      <sheetName val="2. Macro"/>
      <sheetName val="MASTER"/>
      <sheetName val="SCHEDULE"/>
      <sheetName val="Banco de dados"/>
      <sheetName val="Indicadores_Econômicos1"/>
      <sheetName val="Consumos_Específicos1"/>
      <sheetName val="Energia_Elétrica1"/>
      <sheetName val="Preços_Insumos1"/>
      <sheetName val="Vendas_US$1"/>
      <sheetName val="Custos_&amp;_Despesas1"/>
      <sheetName val="Custos_&amp;_Despesas_US$1"/>
      <sheetName val="DIF_FAT_FEV_011"/>
      <sheetName val="DRE-_20001"/>
      <sheetName val="Banco_de_Dados_20011"/>
      <sheetName val="Ind_TC1"/>
      <sheetName val="PEND__31-12-2003"/>
      <sheetName val="Venta_Auto"/>
      <sheetName val="Três_Marias_(TM)1"/>
      <sheetName val="Morro_Agudo_(MA)1"/>
      <sheetName val="Treinamento_mensal1"/>
      <sheetName val="Treinamento_e_Desen__trimestra1"/>
      <sheetName val="BALANCE_SHEET1"/>
      <sheetName val="Vínculos_Simulador_-_coluna1"/>
      <sheetName val="Profit_Centers"/>
      <sheetName val="BROWZ_Status_Info"/>
      <sheetName val="BASE_DE_DADOS1"/>
      <sheetName val="PREMISSAS_2"/>
      <sheetName val="Input_-_Racional_de_Ganho"/>
      <sheetName val="Banco_Dados(Real)_Consolidado"/>
      <sheetName val="Art96_IV_RIPI"/>
      <sheetName val="Cash_basis_Ago-02"/>
      <sheetName val="Receitas_2016"/>
      <sheetName val="Receitas_2017_"/>
      <sheetName val="Receitas_2018"/>
      <sheetName val="Din_Receitas"/>
      <sheetName val="Receitas_2019"/>
      <sheetName val="Contratos_de_Gestão_"/>
      <sheetName val="Contratos_de_Patrocínios_"/>
      <sheetName val="Investimentos_"/>
      <sheetName val="CONSOLIDADO_(2)"/>
      <sheetName val="Projeção_próximos_anos_"/>
      <sheetName val="Max_D__2002"/>
      <sheetName val="Macroecono antiga"/>
      <sheetName val="Indicadores_Econômicos2"/>
      <sheetName val="Consumos_Específicos2"/>
      <sheetName val="Energia_Elétrica2"/>
      <sheetName val="Preços_Insumos2"/>
      <sheetName val="Vendas_US$2"/>
      <sheetName val="Custos_&amp;_Despesas2"/>
      <sheetName val="Custos_&amp;_Despesas_US$2"/>
      <sheetName val="DIF_FAT_FEV_012"/>
      <sheetName val="DRE-_20002"/>
      <sheetName val="Banco_de_Dados_20012"/>
      <sheetName val="Ind_TC2"/>
      <sheetName val="Três_Marias_(TM)2"/>
      <sheetName val="Morro_Agudo_(MA)2"/>
      <sheetName val="Treinamento_mensal2"/>
      <sheetName val="Treinamento_e_Desen__trimestra2"/>
      <sheetName val="BALANCE_SHEET2"/>
      <sheetName val="Vínculos_Simulador_-_coluna2"/>
      <sheetName val="Profit_Centers1"/>
      <sheetName val="BROWZ_Status_Info1"/>
      <sheetName val="Venta_Auto1"/>
      <sheetName val="PEND__31-12-20031"/>
      <sheetName val="BASE_DE_DADOS2"/>
      <sheetName val="Bridge_Cement-Month_L300"/>
      <sheetName val="Bridge_Cement-YTD_L300"/>
      <sheetName val="Bridge_Cement-Act_vs_Flash"/>
      <sheetName val="Gás Fenosa - GATR"/>
      <sheetName val="Alíquotas"/>
      <sheetName val="Indicadores_Econômicos3"/>
      <sheetName val="Consumos_Específicos3"/>
      <sheetName val="Energia_Elétrica3"/>
      <sheetName val="Preços_Insumos3"/>
      <sheetName val="Vendas_US$3"/>
      <sheetName val="Custos_&amp;_Despesas3"/>
      <sheetName val="Custos_&amp;_Despesas_US$3"/>
      <sheetName val="DIF_FAT_FEV_013"/>
      <sheetName val="DRE-_20003"/>
      <sheetName val="Banco_de_Dados_20013"/>
      <sheetName val="Ind_TC3"/>
      <sheetName val="Três_Marias_(TM)3"/>
      <sheetName val="Morro_Agudo_(MA)3"/>
      <sheetName val="Treinamento_mensal3"/>
      <sheetName val="Treinamento_e_Desen__trimestra3"/>
      <sheetName val="BALANCE_SHEET3"/>
      <sheetName val="Vínculos_Simulador_-_coluna3"/>
      <sheetName val="Profit_Centers2"/>
      <sheetName val="BROWZ_Status_Info2"/>
      <sheetName val="Venta_Auto2"/>
      <sheetName val="PEND__31-12-20032"/>
      <sheetName val="BASE_DE_DADOS3"/>
      <sheetName val="PREMISSAS_21"/>
      <sheetName val="Input_-_Racional_de_Ganho1"/>
      <sheetName val="Banco_Dados(Real)_Consolidado1"/>
      <sheetName val="Art96_IV_RIPI1"/>
      <sheetName val="Receitas_20161"/>
      <sheetName val="Receitas_2017_1"/>
      <sheetName val="Receitas_20181"/>
      <sheetName val="Din_Receitas1"/>
      <sheetName val="Receitas_20191"/>
      <sheetName val="Contratos_de_Gestão_1"/>
      <sheetName val="Contratos_de_Patrocínios_1"/>
      <sheetName val="Investimentos_1"/>
      <sheetName val="CONSOLIDADO_(2)1"/>
      <sheetName val="Projeção_próximos_anos_1"/>
      <sheetName val="Bridge_Cement-Month_L3001"/>
      <sheetName val="Bridge_Cement-YTD_L3001"/>
      <sheetName val="Bridge_Cement-Act_vs_Flash1"/>
      <sheetName val="Base_Triagem"/>
      <sheetName val="Vinculo_volumes_efetivos_(in)"/>
      <sheetName val="5_0__Hold__A"/>
      <sheetName val="2__Macro"/>
      <sheetName val="Datos"/>
      <sheetName val="Slurry"/>
      <sheetName val="ANIM"/>
      <sheetName val="Controls"/>
      <sheetName val="CC_(2)"/>
      <sheetName val="Capex_1920_Postergado"/>
      <sheetName val="Capex_2021"/>
      <sheetName val="BSB"/>
      <sheetName val="Capex e Financiamentos (Fase 1)"/>
      <sheetName val="2. Parking"/>
      <sheetName val=" EEPN"/>
      <sheetName val="N"/>
      <sheetName val="BC"/>
      <sheetName val="AJBA2003"/>
      <sheetName val="Dados gerais"/>
      <sheetName val="INGRESO DATOS"/>
      <sheetName val="Table"/>
      <sheetName val="12_03"/>
      <sheetName val="Get_0704"/>
      <sheetName val="06_03"/>
      <sheetName val="Indicadores_Econômicos4"/>
      <sheetName val="Consumos_Específicos4"/>
      <sheetName val="Energia_Elétrica4"/>
      <sheetName val="Preços_Insumos4"/>
      <sheetName val="Vendas_US$4"/>
      <sheetName val="Custos_&amp;_Despesas4"/>
      <sheetName val="Custos_&amp;_Despesas_US$4"/>
      <sheetName val="DIF_FAT_FEV_014"/>
      <sheetName val="DRE-_20004"/>
      <sheetName val="Banco_de_Dados_20014"/>
      <sheetName val="Ind_TC4"/>
      <sheetName val="Três_Marias_(TM)4"/>
      <sheetName val="Morro_Agudo_(MA)4"/>
      <sheetName val="Treinamento_mensal4"/>
      <sheetName val="Treinamento_e_Desen__trimestra4"/>
      <sheetName val="BALANCE_SHEET4"/>
      <sheetName val="Vínculos_Simulador_-_coluna4"/>
      <sheetName val="Profit_Centers3"/>
      <sheetName val="BROWZ_Status_Info3"/>
      <sheetName val="Venta_Auto3"/>
      <sheetName val="PEND__31-12-20033"/>
      <sheetName val="BASE_DE_DADOS4"/>
      <sheetName val="PREMISSAS_22"/>
      <sheetName val="Input_-_Racional_de_Ganho2"/>
      <sheetName val="Banco_Dados(Real)_Consolidado2"/>
      <sheetName val="Art96_IV_RIPI2"/>
      <sheetName val="Receitas_20162"/>
      <sheetName val="Receitas_2017_2"/>
      <sheetName val="Receitas_20182"/>
      <sheetName val="Din_Receitas2"/>
      <sheetName val="Receitas_20192"/>
      <sheetName val="Contratos_de_Gestão_2"/>
      <sheetName val="Contratos_de_Patrocínios_2"/>
      <sheetName val="Investimentos_2"/>
      <sheetName val="CONSOLIDADO_(2)2"/>
      <sheetName val="Projeção_próximos_anos_2"/>
      <sheetName val="Bridge_Cement-Month_L3002"/>
      <sheetName val="Bridge_Cement-YTD_L3002"/>
      <sheetName val="Bridge_Cement-Act_vs_Flash2"/>
      <sheetName val="Indicadores_Econômicos7"/>
      <sheetName val="Consumos_Específicos7"/>
      <sheetName val="Energia_Elétrica7"/>
      <sheetName val="Preços_Insumos7"/>
      <sheetName val="Vendas_US$7"/>
      <sheetName val="Custos_&amp;_Despesas7"/>
      <sheetName val="Custos_&amp;_Despesas_US$7"/>
      <sheetName val="DIF_FAT_FEV_017"/>
      <sheetName val="DRE-_20007"/>
      <sheetName val="Banco_de_Dados_20017"/>
      <sheetName val="Ind_TC7"/>
      <sheetName val="Três_Marias_(TM)7"/>
      <sheetName val="Morro_Agudo_(MA)7"/>
      <sheetName val="Treinamento_mensal7"/>
      <sheetName val="Treinamento_e_Desen__trimestra7"/>
      <sheetName val="BALANCE_SHEET7"/>
      <sheetName val="Vínculos_Simulador_-_coluna7"/>
      <sheetName val="Profit_Centers6"/>
      <sheetName val="BROWZ_Status_Info6"/>
      <sheetName val="Venta_Auto6"/>
      <sheetName val="PEND__31-12-20036"/>
      <sheetName val="BASE_DE_DADOS7"/>
      <sheetName val="PREMISSAS_25"/>
      <sheetName val="Input_-_Racional_de_Ganho5"/>
      <sheetName val="Banco_Dados(Real)_Consolidado5"/>
      <sheetName val="Art96_IV_RIPI5"/>
      <sheetName val="Receitas_20164"/>
      <sheetName val="Receitas_2017_4"/>
      <sheetName val="Receitas_20184"/>
      <sheetName val="Din_Receitas4"/>
      <sheetName val="Receitas_20194"/>
      <sheetName val="Contratos_de_Gestão_4"/>
      <sheetName val="Contratos_de_Patrocínios_4"/>
      <sheetName val="Investimentos_4"/>
      <sheetName val="CONSOLIDADO_(2)4"/>
      <sheetName val="Projeção_próximos_anos_4"/>
      <sheetName val="Bridge_Cement-Month_L3004"/>
      <sheetName val="Bridge_Cement-YTD_L3004"/>
      <sheetName val="Bridge_Cement-Act_vs_Flash4"/>
      <sheetName val="Indicadores_Econômicos5"/>
      <sheetName val="Consumos_Específicos5"/>
      <sheetName val="Energia_Elétrica5"/>
      <sheetName val="Preços_Insumos5"/>
      <sheetName val="Vendas_US$5"/>
      <sheetName val="Custos_&amp;_Despesas5"/>
      <sheetName val="Custos_&amp;_Despesas_US$5"/>
      <sheetName val="DIF_FAT_FEV_015"/>
      <sheetName val="DRE-_20005"/>
      <sheetName val="Banco_de_Dados_20015"/>
      <sheetName val="Ind_TC5"/>
      <sheetName val="Três_Marias_(TM)5"/>
      <sheetName val="Morro_Agudo_(MA)5"/>
      <sheetName val="Treinamento_mensal5"/>
      <sheetName val="Treinamento_e_Desen__trimestra5"/>
      <sheetName val="BALANCE_SHEET5"/>
      <sheetName val="Vínculos_Simulador_-_coluna5"/>
      <sheetName val="Profit_Centers4"/>
      <sheetName val="BROWZ_Status_Info4"/>
      <sheetName val="Venta_Auto4"/>
      <sheetName val="PEND__31-12-20034"/>
      <sheetName val="BASE_DE_DADOS5"/>
      <sheetName val="PREMISSAS_23"/>
      <sheetName val="Input_-_Racional_de_Ganho3"/>
      <sheetName val="Banco_Dados(Real)_Consolidado3"/>
      <sheetName val="Art96_IV_RIPI3"/>
      <sheetName val="Indicadores_Econômicos6"/>
      <sheetName val="Consumos_Específicos6"/>
      <sheetName val="Energia_Elétrica6"/>
      <sheetName val="Preços_Insumos6"/>
      <sheetName val="Vendas_US$6"/>
      <sheetName val="Custos_&amp;_Despesas6"/>
      <sheetName val="Custos_&amp;_Despesas_US$6"/>
      <sheetName val="DIF_FAT_FEV_016"/>
      <sheetName val="DRE-_20006"/>
      <sheetName val="Banco_de_Dados_20016"/>
      <sheetName val="Ind_TC6"/>
      <sheetName val="Três_Marias_(TM)6"/>
      <sheetName val="Morro_Agudo_(MA)6"/>
      <sheetName val="Treinamento_mensal6"/>
      <sheetName val="Treinamento_e_Desen__trimestra6"/>
      <sheetName val="BALANCE_SHEET6"/>
      <sheetName val="Vínculos_Simulador_-_coluna6"/>
      <sheetName val="Profit_Centers5"/>
      <sheetName val="BROWZ_Status_Info5"/>
      <sheetName val="Venta_Auto5"/>
      <sheetName val="PEND__31-12-20035"/>
      <sheetName val="BASE_DE_DADOS6"/>
      <sheetName val="PREMISSAS_24"/>
      <sheetName val="Input_-_Racional_de_Ganho4"/>
      <sheetName val="Banco_Dados(Real)_Consolidado4"/>
      <sheetName val="Art96_IV_RIPI4"/>
      <sheetName val="Receitas_20163"/>
      <sheetName val="Receitas_2017_3"/>
      <sheetName val="Receitas_20183"/>
      <sheetName val="Din_Receitas3"/>
      <sheetName val="Receitas_20193"/>
      <sheetName val="Contratos_de_Gestão_3"/>
      <sheetName val="Contratos_de_Patrocínios_3"/>
      <sheetName val="Investimentos_3"/>
      <sheetName val="CONSOLIDADO_(2)3"/>
      <sheetName val="Projeção_próximos_anos_3"/>
      <sheetName val="Bridge_Cement-Month_L3003"/>
      <sheetName val="Bridge_Cement-YTD_L3003"/>
      <sheetName val="Bridge_Cement-Act_vs_Flash3"/>
      <sheetName val="Cash_basis_Ago-021"/>
      <sheetName val="Base_Triagem1"/>
      <sheetName val="Vinculo_volumes_efetivos_(in)1"/>
      <sheetName val="5_0__Hold__A1"/>
      <sheetName val="2__Macro1"/>
      <sheetName val="Max_D__20021"/>
      <sheetName val="TABLA DE VALORES"/>
      <sheetName val="TPNuevo"/>
      <sheetName val="Capacity"/>
      <sheetName val="A"/>
      <sheetName val="0"/>
      <sheetName val="PH"/>
      <sheetName val="PRAcu"/>
      <sheetName val="RH"/>
      <sheetName val="RRAc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9">
          <cell r="B19" t="str">
            <v>(-) EXPORT.NÃO EMBARCADAS</v>
          </cell>
        </row>
      </sheetData>
      <sheetData sheetId="58">
        <row r="19">
          <cell r="B19" t="str">
            <v>(-) EXPORT.NÃO EMBARCADAS</v>
          </cell>
        </row>
      </sheetData>
      <sheetData sheetId="59">
        <row r="19">
          <cell r="B19" t="str">
            <v>(-) EXPORT.NÃO EMBARCADAS</v>
          </cell>
        </row>
      </sheetData>
      <sheetData sheetId="60">
        <row r="19">
          <cell r="B19" t="str">
            <v>(-) EXPORT.NÃO EMBARCADAS</v>
          </cell>
        </row>
      </sheetData>
      <sheetData sheetId="61">
        <row r="19">
          <cell r="B19" t="str">
            <v>(-) EXPORT.NÃO EMBARCADAS</v>
          </cell>
        </row>
      </sheetData>
      <sheetData sheetId="62">
        <row r="19">
          <cell r="B19" t="str">
            <v>(-) EXPORT.NÃO EMBARCADAS</v>
          </cell>
        </row>
      </sheetData>
      <sheetData sheetId="63">
        <row r="19">
          <cell r="B19" t="str">
            <v>(-) EXPORT.NÃO EMBARCADAS</v>
          </cell>
        </row>
      </sheetData>
      <sheetData sheetId="64">
        <row r="19">
          <cell r="B19" t="str">
            <v>(-) EXPORT.NÃO EMBARCADAS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>
        <row r="13">
          <cell r="X13">
            <v>0</v>
          </cell>
        </row>
      </sheetData>
      <sheetData sheetId="90"/>
      <sheetData sheetId="91">
        <row r="13">
          <cell r="X13">
            <v>0</v>
          </cell>
        </row>
      </sheetData>
      <sheetData sheetId="92">
        <row r="13">
          <cell r="X13">
            <v>0</v>
          </cell>
        </row>
      </sheetData>
      <sheetData sheetId="93"/>
      <sheetData sheetId="94">
        <row r="13">
          <cell r="X13">
            <v>0</v>
          </cell>
        </row>
      </sheetData>
      <sheetData sheetId="95">
        <row r="13">
          <cell r="X13">
            <v>0</v>
          </cell>
        </row>
      </sheetData>
      <sheetData sheetId="96"/>
      <sheetData sheetId="97">
        <row r="13">
          <cell r="X13">
            <v>0</v>
          </cell>
        </row>
      </sheetData>
      <sheetData sheetId="98">
        <row r="13">
          <cell r="X13">
            <v>0</v>
          </cell>
        </row>
      </sheetData>
      <sheetData sheetId="99"/>
      <sheetData sheetId="100">
        <row r="13">
          <cell r="X13">
            <v>0</v>
          </cell>
        </row>
      </sheetData>
      <sheetData sheetId="101">
        <row r="13">
          <cell r="X13">
            <v>0</v>
          </cell>
        </row>
      </sheetData>
      <sheetData sheetId="102"/>
      <sheetData sheetId="103">
        <row r="13">
          <cell r="X13">
            <v>0</v>
          </cell>
        </row>
      </sheetData>
      <sheetData sheetId="104">
        <row r="13">
          <cell r="X13">
            <v>0</v>
          </cell>
        </row>
      </sheetData>
      <sheetData sheetId="105"/>
      <sheetData sheetId="106">
        <row r="13">
          <cell r="X13">
            <v>0</v>
          </cell>
        </row>
      </sheetData>
      <sheetData sheetId="107">
        <row r="13">
          <cell r="X13">
            <v>0</v>
          </cell>
        </row>
      </sheetData>
      <sheetData sheetId="108"/>
      <sheetData sheetId="109">
        <row r="13">
          <cell r="X13">
            <v>0</v>
          </cell>
        </row>
      </sheetData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13">
          <cell r="X13">
            <v>0</v>
          </cell>
        </row>
      </sheetData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3">
          <cell r="X13">
            <v>0</v>
          </cell>
        </row>
      </sheetData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3">
          <cell r="F3">
            <v>36923</v>
          </cell>
        </row>
      </sheetData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3">
          <cell r="X13">
            <v>0</v>
          </cell>
        </row>
      </sheetData>
      <sheetData sheetId="191"/>
      <sheetData sheetId="192">
        <row r="13">
          <cell r="X13">
            <v>0</v>
          </cell>
        </row>
      </sheetData>
      <sheetData sheetId="193"/>
      <sheetData sheetId="194">
        <row r="13">
          <cell r="X13">
            <v>0</v>
          </cell>
        </row>
      </sheetData>
      <sheetData sheetId="195"/>
      <sheetData sheetId="196"/>
      <sheetData sheetId="197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3">
          <cell r="X13">
            <v>0</v>
          </cell>
        </row>
      </sheetData>
      <sheetData sheetId="254"/>
      <sheetData sheetId="255">
        <row r="13">
          <cell r="X13">
            <v>0</v>
          </cell>
        </row>
      </sheetData>
      <sheetData sheetId="256"/>
      <sheetData sheetId="257">
        <row r="13">
          <cell r="X13">
            <v>0</v>
          </cell>
        </row>
      </sheetData>
      <sheetData sheetId="258"/>
      <sheetData sheetId="259">
        <row r="13">
          <cell r="X13">
            <v>0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/>
      <sheetData sheetId="274">
        <row r="13">
          <cell r="X13">
            <v>0</v>
          </cell>
        </row>
      </sheetData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>
        <row r="3">
          <cell r="F3">
            <v>36923</v>
          </cell>
        </row>
      </sheetData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>
        <row r="13">
          <cell r="X13">
            <v>0</v>
          </cell>
        </row>
      </sheetData>
      <sheetData sheetId="317"/>
      <sheetData sheetId="318">
        <row r="13">
          <cell r="X13">
            <v>0</v>
          </cell>
        </row>
      </sheetData>
      <sheetData sheetId="319"/>
      <sheetData sheetId="320">
        <row r="13">
          <cell r="X13">
            <v>0</v>
          </cell>
        </row>
      </sheetData>
      <sheetData sheetId="321"/>
      <sheetData sheetId="322">
        <row r="13">
          <cell r="X13">
            <v>0</v>
          </cell>
        </row>
      </sheetData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>
        <row r="13">
          <cell r="X13">
            <v>0</v>
          </cell>
        </row>
      </sheetData>
      <sheetData sheetId="356"/>
      <sheetData sheetId="357">
        <row r="13">
          <cell r="X13">
            <v>0</v>
          </cell>
        </row>
      </sheetData>
      <sheetData sheetId="358"/>
      <sheetData sheetId="359">
        <row r="13">
          <cell r="X13">
            <v>0</v>
          </cell>
        </row>
      </sheetData>
      <sheetData sheetId="360"/>
      <sheetData sheetId="361">
        <row r="13">
          <cell r="X13">
            <v>0</v>
          </cell>
        </row>
      </sheetData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>
        <row r="3">
          <cell r="F3">
            <v>36923</v>
          </cell>
        </row>
      </sheetData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>
        <row r="13">
          <cell r="X13">
            <v>0</v>
          </cell>
        </row>
      </sheetData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  <sheetName val=""/>
      <sheetName val="WL"/>
      <sheetName val="Fev"/>
      <sheetName val="ce"/>
      <sheetName val="H.MUNDIAL - 27.01.06 - Ajustado"/>
      <sheetName val="n"/>
      <sheetName val="Plano de Contas"/>
      <sheetName val="EUR GM"/>
      <sheetName val="R$ Trator"/>
      <sheetName val="U_P&amp;L"/>
      <sheetName val="#¡REF"/>
      <sheetName val="Board Owners"/>
      <sheetName val="O productivity"/>
      <sheetName val=" Produção_Calcário"/>
      <sheetName val="Conciliação Custos - Guarani"/>
      <sheetName val="SispecPSAP"/>
      <sheetName val="ANALI2001"/>
      <sheetName val="RELATA"/>
      <sheetName val="Differences USGAAP"/>
      <sheetName val="Future Weighted Income"/>
      <sheetName val="Mercado"/>
      <sheetName val="Issuance by Subsector"/>
      <sheetName val="MLP PIPES"/>
      <sheetName val="Issuance by Type"/>
      <sheetName val="League Tables"/>
      <sheetName val="MLPs"/>
      <sheetName val="Budget"/>
      <sheetName val="Ctz Chile Ltda 19.02.12"/>
      <sheetName val="VENDAS"/>
      <sheetName val="Volume"/>
      <sheetName val="Resumo Real"/>
      <sheetName val="CONS-LS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consolidada 09_03"/>
      <sheetName val="Consolidação ativo_ passivo"/>
      <sheetName val="DRE Consolidada 09_02"/>
      <sheetName val="Resultado trimestral"/>
      <sheetName val="XREF"/>
      <sheetName val="Tickmarks"/>
      <sheetName val="Accounts receivable"/>
      <sheetName val="Control Sheet"/>
      <sheetName val="Worksheet in (C) 2274 Mapa de c"/>
      <sheetName val="BI-MC"/>
      <sheetName val="BI - Depreciação "/>
      <sheetName val="BD_NOVO_DRE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  <sheetName val="DMPL03"/>
      <sheetName val="DOAR"/>
      <sheetName val="Ratings &amp; Targets"/>
      <sheetName val="Forecast"/>
      <sheetName val="Impostos a recuperar"/>
      <sheetName val="Precios"/>
      <sheetName val="13. salário"/>
      <sheetName val="Mercado DTT 12'01"/>
      <sheetName val="ce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mpl"/>
      <sheetName val="DFC2"/>
      <sheetName val="D.V.A."/>
      <sheetName val="Energy Yield"/>
      <sheetName val="SPAL"/>
      <sheetName val="Dados"/>
      <sheetName val="Dados1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>
        <row r="252">
          <cell r="G252">
            <v>1003</v>
          </cell>
        </row>
      </sheetData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s Cèdres"/>
      <sheetName val="DADPS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  <sheetName val="Partes Relacionadas"/>
      <sheetName val="201904 ATIVO"/>
      <sheetName val="201904 PASSIVO"/>
      <sheetName val="201904 RESULTADO"/>
      <sheetName val="042019 Balancete"/>
      <sheetName val="Julho"/>
      <sheetName val="Teste"/>
      <sheetName val="Mov. Aplicação"/>
      <sheetName val="Compra Energia CP"/>
      <sheetName val="Movimentação"/>
      <sheetName val="Contingências "/>
      <sheetName val="DMPL"/>
      <sheetName val="Sispec99"/>
      <sheetName val="STATO "/>
      <sheetName val="OutrosCreditos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XLR_NoRangeSheet"/>
      <sheetName val="Razao manual"/>
      <sheetName val="Razao SIS"/>
      <sheetName val="Calculo global Depr.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 Global fopag"/>
      <sheetName val=" DOE model"/>
      <sheetName val="cathayforecasts"/>
      <sheetName val="Quarters"/>
      <sheetName val="oldSEG"/>
      <sheetName val="RES"/>
      <sheetName val="Global PIS  Cofins"/>
      <sheetName val="Passivo"/>
      <sheetName val="Empresas"/>
      <sheetName val="REVISÃO COML"/>
      <sheetName val="VENDA LÍQ"/>
      <sheetName val="BANDEIRAS"/>
      <sheetName val="MERCEARIA"/>
      <sheetName val="NÃO ALIMENTOS"/>
      <sheetName val="PERECIVEIS"/>
      <sheetName val="REGIÕES"/>
      <sheetName val="Acomp"/>
      <sheetName val="DRE_OUTPUT"/>
      <sheetName val="Goodwill"/>
      <sheetName val="Apoio"/>
      <sheetName val="CMAI 04_08_04"/>
      <sheetName val="Chemsystem"/>
      <sheetName val="Análisis IVA"/>
      <sheetName val="SFC-5D"/>
      <sheetName val="ICMS LIQ"/>
      <sheetName val="Global Férias"/>
      <sheetName val="Global 13  Salário"/>
      <sheetName val="Auxiliar"/>
      <sheetName val="MUG"/>
      <sheetName val="sapactivexlhiddensheet"/>
      <sheetName val="Painel de controle"/>
      <sheetName val="Vente d'elec A "/>
      <sheetName val="Library Procedures"/>
      <sheetName val="Entity &amp; Environment"/>
      <sheetName val="Minutes review"/>
      <sheetName val="Contracts review "/>
      <sheetName val="A"/>
      <sheetName val="Operações West LB"/>
      <sheetName val="Plan2"/>
      <sheetName val="Posição financeira"/>
      <sheetName val="Posição de pagamentos"/>
      <sheetName val="Index Extratos"/>
      <sheetName val="Index"/>
      <sheetName val="Expenses Details DOTCOM"/>
      <sheetName val="DIN TOTAL DOTCOM"/>
      <sheetName val="TOTAL DOTCOM"/>
      <sheetName val="Citibank DOTCOM"/>
      <sheetName val="Bradesco DOTCOM"/>
      <sheetName val="Santander DOTCOM"/>
      <sheetName val="ITAU"/>
      <sheetName val="BNP DOTCOM"/>
      <sheetName val="DIN SALDOS BANCARIOS DOTCOM"/>
      <sheetName val="DOTCOM Actual"/>
      <sheetName val="DOTCOM Forecast"/>
      <sheetName val="Actual X Forecast "/>
      <sheetName val="Interest Expenses "/>
      <sheetName val="DOTCOM Projection"/>
      <sheetName val="July Total"/>
      <sheetName val="Folha JULHO"/>
      <sheetName val="SYRUS CONGELADO"/>
      <sheetName val="DOTCOM Forecast Congelado"/>
      <sheetName val="Teste de Adiçõ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 refreshError="1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  <sheetName val="Teste"/>
      <sheetName val="Movimentação"/>
      <sheetName val="Mapa de Resultado"/>
      <sheetName val="Deposito Judicial"/>
      <sheetName val="RGR Semesa"/>
      <sheetName val="Prov Activo Fijo Jun-2002"/>
      <sheetName val="Dados BLP"/>
      <sheetName val="bal12"/>
      <sheetName val="Differences USGAAP"/>
      <sheetName val="DRE"/>
      <sheetName val="BP"/>
      <sheetName val="Tickmarks "/>
      <sheetName val="Resumo"/>
      <sheetName val="Mapa Imobilizado"/>
      <sheetName val="filtr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  <sheetName val="Mov_Ações"/>
      <sheetName val="Apropriações ao Custo - Out"/>
      <sheetName val="Apropriações ao Custo - Dez"/>
      <sheetName val="DRE_ano"/>
      <sheetName val="Depreciação"/>
      <sheetName val="Adiantamento_Clientes"/>
      <sheetName val="Movimentação_Qtdes"/>
      <sheetName val="Mapa_Imobilizado"/>
      <sheetName val="Mapa_de_Resultado"/>
      <sheetName val="Deposito_Judicial"/>
      <sheetName val="tabela"/>
      <sheetName val="integral"/>
      <sheetName val="Old Lead"/>
      <sheetName val="con96-1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  <sheetName val="Sumário"/>
      <sheetName val="Conc. Bancária Intervet 2008"/>
      <sheetName val="Conc. Bancária SPAH 2008"/>
      <sheetName val="Conc. Bancária Intervet 2007"/>
      <sheetName val="Conc. Bancária SPAH 2007"/>
      <sheetName val="1. Conciliação (Set'10)"/>
      <sheetName val="2. Conciliação (Dez'10)"/>
      <sheetName val="Conciliação (Dez'09)"/>
      <sheetName val="Conciliação (Set'09)"/>
      <sheetName val="Fianças Bancárias"/>
      <sheetName val="Conciliação (Set 08)"/>
      <sheetName val="Conciliação (Dez 08)"/>
      <sheetName val="Conciliação (Dez.07)"/>
      <sheetName val="Influência na Contab.(DEZ 07)"/>
      <sheetName val="Circularizações"/>
      <sheetName val="Conciliacao (Set.07)"/>
      <sheetName val="Conciliação 31.12"/>
      <sheetName val="Conciliação 30.09"/>
      <sheetName val="Variação - Set a Dez"/>
      <sheetName val="Sheet1"/>
      <sheetName val="#REF"/>
      <sheetName val="Conciliacao 30.09.07"/>
      <sheetName val="Rollforward"/>
      <sheetName val="Variação"/>
      <sheetName val="Conciliação Bancária"/>
      <sheetName val="Conciliação (Set 09)"/>
      <sheetName val="Conciliação "/>
      <sheetName val="3. Fianças Bancárias"/>
      <sheetName val="1. Conciliação (I)"/>
      <sheetName val="Conciliação 31.12.2003"/>
      <sheetName val="Resumo das Circulariz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21</v>
          </cell>
        </row>
      </sheetData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  <sheetName val="Mer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DRA"/>
      <sheetName val="DFC"/>
      <sheetName val="DVA"/>
      <sheetName val="DMPL"/>
      <sheetName val="BP EN"/>
      <sheetName val="DRE EN"/>
      <sheetName val="DRA EN"/>
      <sheetName val="DFC EN"/>
      <sheetName val="DMPL EN"/>
      <sheetName val="DVA EN"/>
    </sheetNames>
    <sheetDataSet>
      <sheetData sheetId="0"/>
      <sheetData sheetId="1"/>
      <sheetData sheetId="2"/>
      <sheetData sheetId="3">
        <row r="9">
          <cell r="L9">
            <v>137931</v>
          </cell>
        </row>
        <row r="11">
          <cell r="L11">
            <v>14545</v>
          </cell>
        </row>
        <row r="12">
          <cell r="L12">
            <v>12580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  <sheetName val="1 - Chart Data"/>
      <sheetName val="2 - BOVESPA_HYPE3  Vol... Data"/>
      <sheetName val="IMPUT2"/>
      <sheetName val="Aux"/>
      <sheetName val="Aux Tributos"/>
      <sheetName val="Aux Investimento"/>
      <sheetName val="Aux M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</sheetNames>
    <sheetDataSet>
      <sheetData sheetId="0"/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A121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A2" sqref="AA2"/>
    </sheetView>
  </sheetViews>
  <sheetFormatPr defaultColWidth="8.85546875" defaultRowHeight="16.5" x14ac:dyDescent="0.3"/>
  <cols>
    <col min="1" max="1" width="3" style="105" customWidth="1"/>
    <col min="2" max="2" width="37.42578125" style="106" customWidth="1"/>
    <col min="3" max="26" width="9.85546875" style="106" customWidth="1"/>
    <col min="27" max="27" width="9.42578125" style="106" bestFit="1" customWidth="1"/>
    <col min="28" max="16384" width="8.85546875" style="106"/>
  </cols>
  <sheetData>
    <row r="1" spans="2:27" x14ac:dyDescent="0.3">
      <c r="C1" s="121">
        <v>2019</v>
      </c>
      <c r="D1" s="121">
        <v>2019</v>
      </c>
      <c r="E1" s="121">
        <v>2019</v>
      </c>
      <c r="F1" s="121">
        <v>2019</v>
      </c>
      <c r="G1" s="121">
        <v>2020</v>
      </c>
      <c r="H1" s="121">
        <v>2020</v>
      </c>
      <c r="I1" s="121">
        <v>2020</v>
      </c>
      <c r="J1" s="121">
        <v>2020</v>
      </c>
      <c r="K1" s="121">
        <v>2021</v>
      </c>
      <c r="L1" s="121">
        <v>2021</v>
      </c>
      <c r="M1" s="121">
        <v>2021</v>
      </c>
      <c r="N1" s="121">
        <v>2021</v>
      </c>
      <c r="O1" s="121">
        <v>2022</v>
      </c>
      <c r="P1" s="121">
        <v>2022</v>
      </c>
      <c r="Q1" s="121">
        <v>2022</v>
      </c>
      <c r="R1" s="121"/>
      <c r="S1" s="121">
        <v>2022</v>
      </c>
      <c r="T1" s="121"/>
      <c r="U1" s="121"/>
    </row>
    <row r="2" spans="2:27" x14ac:dyDescent="0.3">
      <c r="B2" s="107" t="s">
        <v>42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08"/>
      <c r="W2" s="108"/>
      <c r="X2" s="108"/>
      <c r="Y2" s="108"/>
      <c r="Z2" s="108"/>
    </row>
    <row r="3" spans="2:27" x14ac:dyDescent="0.3">
      <c r="B3" s="105"/>
      <c r="C3" s="121">
        <v>1</v>
      </c>
      <c r="D3" s="121">
        <v>2</v>
      </c>
      <c r="E3" s="121">
        <v>3</v>
      </c>
      <c r="F3" s="121">
        <v>4</v>
      </c>
      <c r="G3" s="121">
        <v>1</v>
      </c>
      <c r="H3" s="121">
        <v>2</v>
      </c>
      <c r="I3" s="121">
        <v>3</v>
      </c>
      <c r="J3" s="121">
        <v>4</v>
      </c>
      <c r="K3" s="121">
        <v>1</v>
      </c>
      <c r="L3" s="121">
        <v>2</v>
      </c>
      <c r="M3" s="121">
        <v>3</v>
      </c>
      <c r="N3" s="121">
        <v>4</v>
      </c>
      <c r="O3" s="121">
        <v>1</v>
      </c>
      <c r="P3" s="121">
        <v>2</v>
      </c>
      <c r="Q3" s="121">
        <v>3</v>
      </c>
      <c r="R3" s="121"/>
      <c r="S3" s="121">
        <v>3</v>
      </c>
      <c r="T3" s="121"/>
      <c r="U3" s="121"/>
    </row>
    <row r="4" spans="2:27" x14ac:dyDescent="0.3">
      <c r="B4" s="109" t="s">
        <v>57</v>
      </c>
      <c r="C4" s="110" t="s">
        <v>58</v>
      </c>
    </row>
    <row r="5" spans="2:27" x14ac:dyDescent="0.3">
      <c r="B5" s="105"/>
    </row>
    <row r="6" spans="2:27" ht="17.25" thickBot="1" x14ac:dyDescent="0.35">
      <c r="B6" s="111" t="str">
        <f>INDEX(Control!$B$3:$C$116,ROW(B6)-4,MATCH($C$4,Control!$B$3:$C$3,0))</f>
        <v>Consolidated</v>
      </c>
      <c r="C6" s="112" t="str">
        <f t="shared" ref="C6:J6" si="0">CONCATENATE(C3,IF($C$4="Português","T","Q"),RIGHT(C1,2))</f>
        <v>1Q19</v>
      </c>
      <c r="D6" s="112" t="str">
        <f t="shared" si="0"/>
        <v>2Q19</v>
      </c>
      <c r="E6" s="112" t="str">
        <f t="shared" si="0"/>
        <v>3Q19</v>
      </c>
      <c r="F6" s="112" t="str">
        <f t="shared" si="0"/>
        <v>4Q19</v>
      </c>
      <c r="G6" s="112" t="str">
        <f t="shared" si="0"/>
        <v>1Q20</v>
      </c>
      <c r="H6" s="112" t="str">
        <f t="shared" si="0"/>
        <v>2Q20</v>
      </c>
      <c r="I6" s="112" t="str">
        <f t="shared" si="0"/>
        <v>3Q20</v>
      </c>
      <c r="J6" s="112" t="str">
        <f t="shared" si="0"/>
        <v>4Q20</v>
      </c>
      <c r="K6" s="112" t="str">
        <f t="shared" ref="K6:P6" si="1">CONCATENATE(K3,IF($C$4="Português","T","Q"),RIGHT(K1,2))</f>
        <v>1Q21</v>
      </c>
      <c r="L6" s="112" t="str">
        <f t="shared" si="1"/>
        <v>2Q21</v>
      </c>
      <c r="M6" s="112" t="str">
        <f t="shared" si="1"/>
        <v>3Q21</v>
      </c>
      <c r="N6" s="112" t="str">
        <f t="shared" si="1"/>
        <v>4Q21</v>
      </c>
      <c r="O6" s="112" t="str">
        <f t="shared" si="1"/>
        <v>1Q22</v>
      </c>
      <c r="P6" s="112" t="str">
        <f t="shared" si="1"/>
        <v>2Q22</v>
      </c>
      <c r="Q6" s="112" t="str">
        <f t="shared" ref="Q6" si="2">CONCATENATE(Q3,IF($C$4="Português","T","Q"),RIGHT(Q1,2))</f>
        <v>3Q22</v>
      </c>
      <c r="R6" s="112" t="s">
        <v>92</v>
      </c>
      <c r="S6" s="112" t="s">
        <v>93</v>
      </c>
      <c r="T6" s="112" t="s">
        <v>94</v>
      </c>
      <c r="U6" s="112" t="s">
        <v>240</v>
      </c>
      <c r="W6" s="113">
        <v>2019</v>
      </c>
      <c r="X6" s="113">
        <v>2020</v>
      </c>
      <c r="Y6" s="113">
        <v>2021</v>
      </c>
      <c r="Z6" s="113">
        <v>2022</v>
      </c>
      <c r="AA6" s="113">
        <v>2023</v>
      </c>
    </row>
    <row r="7" spans="2:27" x14ac:dyDescent="0.3">
      <c r="B7" s="109" t="str">
        <f>INDEX(Control!$B$3:$C$116,ROW(B7)-4,MATCH($C$4,Control!$B$3:$C$3,0))</f>
        <v>Net Revenue</v>
      </c>
      <c r="C7" s="7">
        <v>191.07216957197809</v>
      </c>
      <c r="D7" s="7">
        <v>253.67503958067272</v>
      </c>
      <c r="E7" s="7">
        <v>272</v>
      </c>
      <c r="F7" s="7">
        <v>221.20000000000002</v>
      </c>
      <c r="G7" s="7">
        <v>213.5224031567883</v>
      </c>
      <c r="H7" s="7">
        <v>426.19422485005992</v>
      </c>
      <c r="I7" s="7">
        <v>464.73879434284771</v>
      </c>
      <c r="J7" s="7">
        <v>357.64801685927256</v>
      </c>
      <c r="K7" s="7">
        <v>199.57843601684081</v>
      </c>
      <c r="L7" s="7">
        <v>466.90123473214476</v>
      </c>
      <c r="M7" s="7">
        <v>266.81083488115928</v>
      </c>
      <c r="N7" s="7">
        <v>182.12649436985515</v>
      </c>
      <c r="O7" s="7">
        <v>456.68899999999996</v>
      </c>
      <c r="P7" s="7">
        <v>412.28700000000003</v>
      </c>
      <c r="Q7" s="7">
        <v>453.31297435680153</v>
      </c>
      <c r="R7" s="7">
        <v>445.61143873558512</v>
      </c>
      <c r="S7" s="7">
        <v>478.0934066698037</v>
      </c>
      <c r="T7" s="7">
        <v>597.47844318388661</v>
      </c>
      <c r="U7" s="7">
        <v>486.97355569281996</v>
      </c>
      <c r="W7" s="7">
        <v>937.94720915265088</v>
      </c>
      <c r="X7" s="7">
        <v>1462.1034392089684</v>
      </c>
      <c r="Y7" s="7">
        <v>1115.4169999999999</v>
      </c>
      <c r="Z7" s="7">
        <v>1767.9004130923868</v>
      </c>
      <c r="AA7" s="7">
        <v>1562.5454055465102</v>
      </c>
    </row>
    <row r="8" spans="2:27" x14ac:dyDescent="0.3">
      <c r="B8" s="114" t="str">
        <f>INDEX(Control!$B$3:$C$116,ROW(B8)-4,MATCH($C$4,Control!$B$3:$C$3,0))</f>
        <v>Operating Net Revenue</v>
      </c>
      <c r="C8" s="9">
        <v>195.71934657345975</v>
      </c>
      <c r="D8" s="9">
        <v>236.83260372441345</v>
      </c>
      <c r="E8" s="9">
        <v>267.38156703999999</v>
      </c>
      <c r="F8" s="9">
        <v>220.30533942000002</v>
      </c>
      <c r="G8" s="9">
        <v>237.88087720522179</v>
      </c>
      <c r="H8" s="9">
        <v>349.02041065396855</v>
      </c>
      <c r="I8" s="9">
        <v>364.75576544647748</v>
      </c>
      <c r="J8" s="9">
        <v>296.6637441027097</v>
      </c>
      <c r="K8" s="9">
        <v>272.1295281080429</v>
      </c>
      <c r="L8" s="9">
        <v>411.76451965320416</v>
      </c>
      <c r="M8" s="9">
        <v>338.61121854352712</v>
      </c>
      <c r="N8" s="9">
        <v>224.20773369522581</v>
      </c>
      <c r="O8" s="9">
        <v>360.30799999999999</v>
      </c>
      <c r="P8" s="9">
        <v>503.02800000000002</v>
      </c>
      <c r="Q8" s="9">
        <v>500.84997435680151</v>
      </c>
      <c r="R8" s="9">
        <v>435.76172512558514</v>
      </c>
      <c r="S8" s="9">
        <v>473.67310512980367</v>
      </c>
      <c r="T8" s="9">
        <v>566.96141584298152</v>
      </c>
      <c r="U8" s="9">
        <v>539.72790007658216</v>
      </c>
      <c r="W8" s="9">
        <v>920.23885675787312</v>
      </c>
      <c r="X8" s="9">
        <v>1248.3207974083775</v>
      </c>
      <c r="Y8" s="9">
        <v>1246.713</v>
      </c>
      <c r="Z8" s="9">
        <v>1799.9476994823867</v>
      </c>
      <c r="AA8" s="9">
        <v>1580.3624210493672</v>
      </c>
    </row>
    <row r="9" spans="2:27" x14ac:dyDescent="0.3">
      <c r="B9" s="114" t="str">
        <f>INDEX(Control!$B$3:$C$116,ROW(B9)-4,MATCH($C$4,Control!$B$3:$C$3,0))</f>
        <v>Road Transportation (OTM)</v>
      </c>
      <c r="C9" s="9">
        <v>6.56180399999991E-2</v>
      </c>
      <c r="D9" s="9">
        <v>20.873934580000011</v>
      </c>
      <c r="E9" s="9">
        <v>23.618432959999996</v>
      </c>
      <c r="F9" s="9">
        <v>-0.10533941999999999</v>
      </c>
      <c r="G9" s="9">
        <v>64.611120739999961</v>
      </c>
      <c r="H9" s="9">
        <v>115.77294795999939</v>
      </c>
      <c r="I9" s="9">
        <v>131.9128545799997</v>
      </c>
      <c r="J9" s="9">
        <v>40.578297330000083</v>
      </c>
      <c r="K9" s="9">
        <v>1.3569538900000027</v>
      </c>
      <c r="L9" s="9">
        <v>0</v>
      </c>
      <c r="M9" s="9">
        <v>0.67648451999999992</v>
      </c>
      <c r="N9" s="9">
        <v>-1.4384100000026656E-3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W9" s="9">
        <v>44.452646160000008</v>
      </c>
      <c r="X9" s="9">
        <v>352.87522060999913</v>
      </c>
      <c r="Y9" s="9">
        <v>2.032</v>
      </c>
      <c r="Z9" s="9">
        <v>0</v>
      </c>
      <c r="AA9" s="9">
        <v>0</v>
      </c>
    </row>
    <row r="10" spans="2:27" x14ac:dyDescent="0.3">
      <c r="B10" s="114" t="str">
        <f>INDEX(Control!$B$3:$C$116,ROW(B10)-4,MATCH($C$4,Control!$B$3:$C$3,0))</f>
        <v>Hedge Accounting</v>
      </c>
      <c r="C10" s="9">
        <v>-4.7127950414816651</v>
      </c>
      <c r="D10" s="9">
        <v>-4.0314987237407642</v>
      </c>
      <c r="E10" s="9">
        <v>-19</v>
      </c>
      <c r="F10" s="9">
        <v>1</v>
      </c>
      <c r="G10" s="9">
        <v>-88.969594788433497</v>
      </c>
      <c r="H10" s="9">
        <v>-38.599133763907993</v>
      </c>
      <c r="I10" s="9">
        <v>-31.92982568362946</v>
      </c>
      <c r="J10" s="9">
        <v>20.405975426562762</v>
      </c>
      <c r="K10" s="9">
        <v>-73.908045981202093</v>
      </c>
      <c r="L10" s="9">
        <v>55.136715078940583</v>
      </c>
      <c r="M10" s="9">
        <v>-72.476868182367824</v>
      </c>
      <c r="N10" s="9">
        <v>-42.079800915370654</v>
      </c>
      <c r="O10" s="9">
        <v>96.381</v>
      </c>
      <c r="P10" s="9">
        <v>-90.741</v>
      </c>
      <c r="Q10" s="9">
        <v>-47.537000000000006</v>
      </c>
      <c r="R10" s="9">
        <v>9.8497136100000091</v>
      </c>
      <c r="S10" s="9">
        <v>4.4203015399999996</v>
      </c>
      <c r="T10" s="9">
        <v>30.517027340905042</v>
      </c>
      <c r="U10" s="9">
        <v>-52.754344383762202</v>
      </c>
      <c r="W10" s="9">
        <v>-26.74429376522243</v>
      </c>
      <c r="X10" s="9">
        <v>-139.09257880940822</v>
      </c>
      <c r="Y10" s="9">
        <v>-133.32799999999997</v>
      </c>
      <c r="Z10" s="9">
        <v>-32.047286389999996</v>
      </c>
      <c r="AA10" s="9">
        <v>-17.81701550285716</v>
      </c>
    </row>
    <row r="11" spans="2:27" x14ac:dyDescent="0.3">
      <c r="B11" s="106" t="str">
        <f>INDEX(Control!$B$3:$C$116,ROW(B11)-4,MATCH($C$4,Control!$B$3:$C$3,0))</f>
        <v>Operating Costs</v>
      </c>
      <c r="C11" s="11">
        <v>-94.542877469528918</v>
      </c>
      <c r="D11" s="11">
        <v>-109.19713662447678</v>
      </c>
      <c r="E11" s="11">
        <v>-149.130698833959</v>
      </c>
      <c r="F11" s="11">
        <v>-122.10213601518454</v>
      </c>
      <c r="G11" s="11">
        <v>-186.2762448677893</v>
      </c>
      <c r="H11" s="11">
        <v>-275.66082644051698</v>
      </c>
      <c r="I11" s="11">
        <v>-279.95983799828002</v>
      </c>
      <c r="J11" s="11">
        <v>-154.91886642115264</v>
      </c>
      <c r="K11" s="11">
        <v>-129.22878376754466</v>
      </c>
      <c r="L11" s="11">
        <v>-178.45027484118532</v>
      </c>
      <c r="M11" s="11">
        <v>-164.68312059576567</v>
      </c>
      <c r="N11" s="11">
        <v>-167.58882079550435</v>
      </c>
      <c r="O11" s="11">
        <v>-180.13000000000002</v>
      </c>
      <c r="P11" s="11">
        <v>-215.273</v>
      </c>
      <c r="Q11" s="11">
        <v>-241.15483344812174</v>
      </c>
      <c r="R11" s="11">
        <v>-252.17581238978795</v>
      </c>
      <c r="S11" s="11">
        <v>-220.26897409949274</v>
      </c>
      <c r="T11" s="11">
        <v>-235.65827817769053</v>
      </c>
      <c r="U11" s="11">
        <v>-236.29860819864891</v>
      </c>
      <c r="W11" s="11">
        <v>-474.97284894314924</v>
      </c>
      <c r="X11" s="11">
        <v>-896.81577572773904</v>
      </c>
      <c r="Y11" s="11">
        <v>-639.95100000000002</v>
      </c>
      <c r="Z11" s="11">
        <v>-888.73364583790976</v>
      </c>
      <c r="AA11" s="11">
        <v>-692.22586047583218</v>
      </c>
    </row>
    <row r="12" spans="2:27" x14ac:dyDescent="0.3">
      <c r="B12" s="114" t="str">
        <f>INDEX(Control!$B$3:$C$116,ROW(B12)-4,MATCH($C$4,Control!$B$3:$C$3,0))</f>
        <v>Operating Costs</v>
      </c>
      <c r="C12" s="9">
        <v>-94.194263459528912</v>
      </c>
      <c r="D12" s="9">
        <v>-93.646868704476788</v>
      </c>
      <c r="E12" s="9">
        <v>-127.46237785395901</v>
      </c>
      <c r="F12" s="9">
        <v>-122.18278166518454</v>
      </c>
      <c r="G12" s="9">
        <v>-121.42223682778929</v>
      </c>
      <c r="H12" s="9">
        <v>-158.12359966051702</v>
      </c>
      <c r="I12" s="9">
        <v>-148.22051498828017</v>
      </c>
      <c r="J12" s="9">
        <v>-116.47703657115271</v>
      </c>
      <c r="K12" s="9">
        <v>-128.06095590754467</v>
      </c>
      <c r="L12" s="9">
        <v>-178.45027484118532</v>
      </c>
      <c r="M12" s="9">
        <v>-164.79599560576568</v>
      </c>
      <c r="N12" s="9">
        <v>-167.58977364550435</v>
      </c>
      <c r="O12" s="9">
        <v>-180.10700000000003</v>
      </c>
      <c r="P12" s="9">
        <v>-215.245</v>
      </c>
      <c r="Q12" s="9">
        <v>-241.20603014812173</v>
      </c>
      <c r="R12" s="9">
        <v>-252.17600374978795</v>
      </c>
      <c r="S12" s="9">
        <v>-220.26897409949274</v>
      </c>
      <c r="T12" s="9">
        <v>-235.65827817769053</v>
      </c>
      <c r="U12" s="9">
        <v>-236.29860819864891</v>
      </c>
      <c r="W12" s="9">
        <v>-437.48629168314926</v>
      </c>
      <c r="X12" s="9">
        <v>-544.24338804773913</v>
      </c>
      <c r="Y12" s="9">
        <v>-638.89700000000005</v>
      </c>
      <c r="Z12" s="9">
        <v>-888.73403389790974</v>
      </c>
      <c r="AA12" s="9">
        <v>-692.22586047583218</v>
      </c>
    </row>
    <row r="13" spans="2:27" x14ac:dyDescent="0.3">
      <c r="B13" s="114" t="str">
        <f>INDEX(Control!$B$3:$C$116,ROW(B13)-4,MATCH($C$4,Control!$B$3:$C$3,0))</f>
        <v>Road Transportation (OTM)</v>
      </c>
      <c r="C13" s="9">
        <v>-0.34861401000000003</v>
      </c>
      <c r="D13" s="9">
        <v>-15.55026792</v>
      </c>
      <c r="E13" s="9">
        <v>-21.668320980000001</v>
      </c>
      <c r="F13" s="9">
        <v>8.064564999999857E-2</v>
      </c>
      <c r="G13" s="9">
        <v>-64.854008040000011</v>
      </c>
      <c r="H13" s="9">
        <v>-117.53722677999998</v>
      </c>
      <c r="I13" s="9">
        <v>-131.73932300999999</v>
      </c>
      <c r="J13" s="9">
        <v>-38.44182984999992</v>
      </c>
      <c r="K13" s="9">
        <v>-1.1678278600000005</v>
      </c>
      <c r="L13" s="9">
        <v>0</v>
      </c>
      <c r="M13" s="9">
        <v>0.11287501000000021</v>
      </c>
      <c r="N13" s="9">
        <v>9.5285000000022713E-4</v>
      </c>
      <c r="O13" s="9">
        <v>-2.3E-2</v>
      </c>
      <c r="P13" s="9">
        <v>-2.8000000000000001E-2</v>
      </c>
      <c r="Q13" s="9">
        <v>5.1196700000000012E-2</v>
      </c>
      <c r="R13" s="9">
        <v>1.9136000000000652E-4</v>
      </c>
      <c r="S13" s="9">
        <v>0</v>
      </c>
      <c r="T13" s="9">
        <v>0</v>
      </c>
      <c r="U13" s="9">
        <v>0</v>
      </c>
      <c r="V13" s="115"/>
      <c r="W13" s="9">
        <v>-37.486557259999998</v>
      </c>
      <c r="X13" s="9">
        <v>-352.57238767999991</v>
      </c>
      <c r="Y13" s="9">
        <v>-1.054</v>
      </c>
      <c r="Z13" s="9">
        <v>3.880600000000145E-4</v>
      </c>
      <c r="AA13" s="9">
        <v>0</v>
      </c>
    </row>
    <row r="14" spans="2:27" x14ac:dyDescent="0.3">
      <c r="B14" s="106" t="str">
        <f>INDEX(Control!$B$3:$C$116,ROW(B14)-4,MATCH($C$4,Control!$B$3:$C$3,0))</f>
        <v>Operating Expenses</v>
      </c>
      <c r="C14" s="11">
        <v>-18.092301353464009</v>
      </c>
      <c r="D14" s="11">
        <v>-23.054312457162208</v>
      </c>
      <c r="E14" s="11">
        <v>-21.9</v>
      </c>
      <c r="F14" s="11">
        <v>-6.2000000000000011</v>
      </c>
      <c r="G14" s="11">
        <v>-30.576947576968191</v>
      </c>
      <c r="H14" s="11">
        <v>-29.207277179754001</v>
      </c>
      <c r="I14" s="11">
        <v>-53.817532785705353</v>
      </c>
      <c r="J14" s="11">
        <v>-53.777879328020781</v>
      </c>
      <c r="K14" s="11">
        <v>-28.390136561650245</v>
      </c>
      <c r="L14" s="11">
        <v>-31.087214821820762</v>
      </c>
      <c r="M14" s="11">
        <v>-44.018314077074145</v>
      </c>
      <c r="N14" s="11">
        <v>-39.766334539454839</v>
      </c>
      <c r="O14" s="11">
        <v>-35.000999999999998</v>
      </c>
      <c r="P14" s="11">
        <v>-42.274000000000001</v>
      </c>
      <c r="Q14" s="11">
        <v>-53.047679686020956</v>
      </c>
      <c r="R14" s="11">
        <v>-100.92432031397904</v>
      </c>
      <c r="S14" s="11">
        <v>-48.372454113490349</v>
      </c>
      <c r="T14" s="11">
        <v>-44.285207978988126</v>
      </c>
      <c r="U14" s="11">
        <v>-53.971631786850509</v>
      </c>
      <c r="W14" s="11">
        <v>-69.246613810626215</v>
      </c>
      <c r="X14" s="11">
        <v>-167.37963687044834</v>
      </c>
      <c r="Y14" s="11">
        <v>-143.262</v>
      </c>
      <c r="Z14" s="11">
        <v>-231.24700000000001</v>
      </c>
      <c r="AA14" s="11">
        <v>-146.629293879329</v>
      </c>
    </row>
    <row r="15" spans="2:27" x14ac:dyDescent="0.3">
      <c r="B15" s="106" t="str">
        <f>INDEX(Control!$B$3:$C$116,ROW(B15)-4,MATCH($C$4,Control!$B$3:$C$3,0))</f>
        <v>AFRMM &amp; Other Tax Credits</v>
      </c>
      <c r="C15" s="11">
        <v>-0.63783154454978463</v>
      </c>
      <c r="D15" s="11">
        <v>22.300502234917641</v>
      </c>
      <c r="E15" s="11">
        <v>13.7</v>
      </c>
      <c r="F15" s="11">
        <v>27.599999999999998</v>
      </c>
      <c r="G15" s="11">
        <v>10.457557545499998</v>
      </c>
      <c r="H15" s="11">
        <v>9.1040318737999986</v>
      </c>
      <c r="I15" s="11">
        <v>5.2918121277891439</v>
      </c>
      <c r="J15" s="11">
        <v>9.0169576299999949</v>
      </c>
      <c r="K15" s="11">
        <v>20.996012818151993</v>
      </c>
      <c r="L15" s="11">
        <v>3.9310603900000016</v>
      </c>
      <c r="M15" s="11">
        <v>4.4536056599999991</v>
      </c>
      <c r="N15" s="11">
        <v>49.422321131848001</v>
      </c>
      <c r="O15" s="11">
        <v>3.8759999999999999</v>
      </c>
      <c r="P15" s="11">
        <v>4.6340000000000003</v>
      </c>
      <c r="Q15" s="11">
        <v>3.5172852612139587</v>
      </c>
      <c r="R15" s="11">
        <v>24.565539238786037</v>
      </c>
      <c r="S15" s="11">
        <v>3.1411356980571901</v>
      </c>
      <c r="T15" s="11">
        <v>3.2997799183658034</v>
      </c>
      <c r="U15" s="11">
        <v>-1.035831971452351</v>
      </c>
      <c r="W15" s="11">
        <v>62.962670690367858</v>
      </c>
      <c r="X15" s="11">
        <v>33.870359177089135</v>
      </c>
      <c r="Y15" s="11">
        <v>78.802999999999997</v>
      </c>
      <c r="Z15" s="11">
        <v>36.592824499999992</v>
      </c>
      <c r="AA15" s="11">
        <v>5.4050836449706416</v>
      </c>
    </row>
    <row r="16" spans="2:27" x14ac:dyDescent="0.3">
      <c r="B16" s="106" t="str">
        <f>INDEX(Control!$B$3:$C$116,ROW(B16)-4,MATCH($C$4,Control!$B$3:$C$3,0))</f>
        <v>Equity Accounting</v>
      </c>
      <c r="C16" s="11">
        <v>-4.471213355345097</v>
      </c>
      <c r="D16" s="11">
        <v>1.1219512932273594</v>
      </c>
      <c r="E16" s="11">
        <v>0.54884239443332428</v>
      </c>
      <c r="F16" s="11">
        <v>-3.9044276055370668</v>
      </c>
      <c r="G16" s="11">
        <v>-2.2952569799956555</v>
      </c>
      <c r="H16" s="11">
        <v>1.8202890779513992</v>
      </c>
      <c r="I16" s="11">
        <v>-1.8185403064436614</v>
      </c>
      <c r="J16" s="11">
        <v>-3.0688321274950328</v>
      </c>
      <c r="K16" s="11">
        <v>-2.8318134868448199</v>
      </c>
      <c r="L16" s="11">
        <v>4.453687405019239</v>
      </c>
      <c r="M16" s="11">
        <v>-0.18851924947659682</v>
      </c>
      <c r="N16" s="11">
        <v>-2.1043546686978649</v>
      </c>
      <c r="O16" s="11">
        <v>1.3040000000000049</v>
      </c>
      <c r="P16" s="11">
        <v>12.267000000000003</v>
      </c>
      <c r="Q16" s="11">
        <v>4.1735569338658696</v>
      </c>
      <c r="R16" s="11">
        <v>-3.7045569338658737</v>
      </c>
      <c r="S16" s="11">
        <v>-1.377440958954157</v>
      </c>
      <c r="T16" s="11">
        <v>6.6218800460251321</v>
      </c>
      <c r="U16" s="11">
        <v>0.90999830000471871</v>
      </c>
      <c r="W16" s="11">
        <v>-6.7048472732214801</v>
      </c>
      <c r="X16" s="11">
        <v>-5.3623403359829505</v>
      </c>
      <c r="Y16" s="11">
        <v>-0.67100000000004267</v>
      </c>
      <c r="Z16" s="11">
        <v>14.040000000000006</v>
      </c>
      <c r="AA16" s="11">
        <v>6.1544373870756939</v>
      </c>
    </row>
    <row r="17" spans="1:27" x14ac:dyDescent="0.3">
      <c r="B17" s="106" t="str">
        <f>INDEX(Control!$B$3:$C$116,ROW(B17)-4,MATCH($C$4,Control!$B$3:$C$3,0))</f>
        <v>Others</v>
      </c>
      <c r="C17" s="11">
        <v>-2.5784987159090909E-3</v>
      </c>
      <c r="D17" s="11">
        <v>-6.3663279893210439E-2</v>
      </c>
      <c r="E17" s="11">
        <v>-0.23201273540860987</v>
      </c>
      <c r="F17" s="11">
        <v>-0.42975226271705252</v>
      </c>
      <c r="G17" s="11">
        <v>0</v>
      </c>
      <c r="H17" s="11">
        <v>0</v>
      </c>
      <c r="I17" s="11">
        <v>0</v>
      </c>
      <c r="J17" s="11">
        <v>0</v>
      </c>
      <c r="K17" s="11">
        <v>-0.39235271815199319</v>
      </c>
      <c r="L17" s="11">
        <v>7.3174551130398724</v>
      </c>
      <c r="M17" s="11">
        <v>39.998478469392765</v>
      </c>
      <c r="N17" s="11">
        <v>-29.637580864280643</v>
      </c>
      <c r="O17" s="11">
        <v>0</v>
      </c>
      <c r="P17" s="11">
        <v>0</v>
      </c>
      <c r="Q17" s="11">
        <v>0</v>
      </c>
      <c r="R17" s="11">
        <v>-24.888563689999998</v>
      </c>
      <c r="S17" s="7">
        <v>0</v>
      </c>
      <c r="T17" s="7">
        <v>0</v>
      </c>
      <c r="U17" s="7">
        <v>0</v>
      </c>
      <c r="W17" s="11">
        <v>-0.72800677673478198</v>
      </c>
      <c r="X17" s="11">
        <v>0</v>
      </c>
      <c r="Y17" s="11">
        <v>17.286000000000001</v>
      </c>
      <c r="Z17" s="11">
        <v>-24.888563689999998</v>
      </c>
      <c r="AA17" s="11">
        <v>0</v>
      </c>
    </row>
    <row r="18" spans="1:27" x14ac:dyDescent="0.3">
      <c r="B18" s="109" t="str">
        <f>INDEX(Control!$B$3:$C$116,ROW(B18)-4,MATCH($C$4,Control!$B$3:$C$3,0))</f>
        <v>EBITDA</v>
      </c>
      <c r="C18" s="7">
        <v>73.325367350374378</v>
      </c>
      <c r="D18" s="7">
        <v>144.78238074728552</v>
      </c>
      <c r="E18" s="7">
        <v>114.9861308250657</v>
      </c>
      <c r="F18" s="7">
        <v>116.16368411656134</v>
      </c>
      <c r="G18" s="7">
        <v>4.8315112775351503</v>
      </c>
      <c r="H18" s="7">
        <v>132.25044218154034</v>
      </c>
      <c r="I18" s="7">
        <v>134.43469538020773</v>
      </c>
      <c r="J18" s="7">
        <v>154.89939661260411</v>
      </c>
      <c r="K18" s="7">
        <f>SUM(K7,K11,K14,K15,K16,K17)</f>
        <v>59.731362300801088</v>
      </c>
      <c r="L18" s="7">
        <f t="shared" ref="L18:N18" si="3">SUM(L7,L11,L14,L15,L16,L17)</f>
        <v>273.06594797719788</v>
      </c>
      <c r="M18" s="7">
        <f t="shared" si="3"/>
        <v>102.37296508823563</v>
      </c>
      <c r="N18" s="7">
        <f t="shared" si="3"/>
        <v>-7.5482753662345417</v>
      </c>
      <c r="O18" s="7">
        <f t="shared" ref="O18:P18" si="4">SUM(O7,O11,O14,O15,O16,O17)</f>
        <v>246.73799999999997</v>
      </c>
      <c r="P18" s="7">
        <f t="shared" si="4"/>
        <v>171.64100000000002</v>
      </c>
      <c r="Q18" s="7">
        <f t="shared" ref="Q18" si="5">SUM(Q7,Q11,Q14,Q15,Q16,Q17)</f>
        <v>166.80130341773869</v>
      </c>
      <c r="R18" s="7">
        <v>88.482463153288492</v>
      </c>
      <c r="S18" s="7">
        <v>211.21567319592361</v>
      </c>
      <c r="T18" s="7">
        <v>327.45661699159888</v>
      </c>
      <c r="U18" s="7">
        <v>196.57748203587292</v>
      </c>
      <c r="W18" s="7">
        <v>449.25756303928694</v>
      </c>
      <c r="X18" s="7">
        <v>426.41604545188733</v>
      </c>
      <c r="Y18" s="7">
        <v>427.62200000000007</v>
      </c>
      <c r="Z18" s="7">
        <v>673.66276657102719</v>
      </c>
      <c r="AA18" s="7">
        <v>735.24977222339544</v>
      </c>
    </row>
    <row r="19" spans="1:27" ht="17.25" thickBot="1" x14ac:dyDescent="0.35">
      <c r="B19" s="116" t="str">
        <f>INDEX(Control!$B$3:$C$116,ROW(B19)-4,MATCH($C$4,Control!$B$3:$C$3,0))</f>
        <v>Margin %</v>
      </c>
      <c r="C19" s="117">
        <v>0.37464547391002562</v>
      </c>
      <c r="D19" s="117">
        <v>0.61132791039091594</v>
      </c>
      <c r="E19" s="117">
        <v>0.4300450928536293</v>
      </c>
      <c r="F19" s="117">
        <v>0.52728492383519432</v>
      </c>
      <c r="G19" s="117">
        <v>2.0310633348501424E-2</v>
      </c>
      <c r="H19" s="117">
        <v>0.37891893466556659</v>
      </c>
      <c r="I19" s="117">
        <v>0.36856085116476117</v>
      </c>
      <c r="J19" s="117">
        <v>0.52213794132853486</v>
      </c>
      <c r="K19" s="117">
        <f>K18/K8</f>
        <v>0.21949607128663412</v>
      </c>
      <c r="L19" s="117">
        <f t="shared" ref="L19:N19" si="6">L18/L8</f>
        <v>0.66316045930129963</v>
      </c>
      <c r="M19" s="117">
        <f t="shared" si="6"/>
        <v>0.30233187644689924</v>
      </c>
      <c r="N19" s="117">
        <f t="shared" si="6"/>
        <v>-3.3666436218900468E-2</v>
      </c>
      <c r="O19" s="117">
        <f t="shared" ref="O19:P19" si="7">O18/O8</f>
        <v>0.68479745106964041</v>
      </c>
      <c r="P19" s="117">
        <f t="shared" si="7"/>
        <v>0.34121559833647436</v>
      </c>
      <c r="Q19" s="117">
        <f t="shared" ref="Q19" si="8">Q18/Q8</f>
        <v>0.33303646193043585</v>
      </c>
      <c r="R19" s="117">
        <v>0.20305239779328516</v>
      </c>
      <c r="S19" s="117">
        <v>0.21121567319592399</v>
      </c>
      <c r="T19" s="117">
        <v>0.5775642007396975</v>
      </c>
      <c r="U19" s="117">
        <v>0.36421589843322993</v>
      </c>
      <c r="W19" s="117">
        <v>0.4881966890879641</v>
      </c>
      <c r="X19" s="117">
        <v>0.34159171771964714</v>
      </c>
      <c r="Y19" s="117">
        <v>0.34299955162094248</v>
      </c>
      <c r="Z19" s="117">
        <v>0.37426796721079908</v>
      </c>
      <c r="AA19" s="117">
        <v>0.46524123987660154</v>
      </c>
    </row>
    <row r="20" spans="1:27" ht="17.25" thickTop="1" x14ac:dyDescent="0.3">
      <c r="B20" s="106" t="str">
        <f>INDEX(Control!$B$3:$C$116,ROW(B20)-4,MATCH($C$4,Control!$B$3:$C$3,0))</f>
        <v>Hedge Accounting</v>
      </c>
      <c r="C20" s="11">
        <v>4.7127950414816651</v>
      </c>
      <c r="D20" s="11">
        <v>4.0314987237407642</v>
      </c>
      <c r="E20" s="11">
        <v>19</v>
      </c>
      <c r="F20" s="11">
        <v>-1</v>
      </c>
      <c r="G20" s="11">
        <v>88.969594788433497</v>
      </c>
      <c r="H20" s="11">
        <v>38.599133763907993</v>
      </c>
      <c r="I20" s="11">
        <v>31.92982568362946</v>
      </c>
      <c r="J20" s="11">
        <v>-20.405975426562762</v>
      </c>
      <c r="K20" s="11">
        <v>73.908045981202093</v>
      </c>
      <c r="L20" s="11">
        <v>-55.136715078940583</v>
      </c>
      <c r="M20" s="11">
        <v>72.476868182367824</v>
      </c>
      <c r="N20" s="11">
        <v>42.079800915370654</v>
      </c>
      <c r="O20" s="11">
        <v>-96.381</v>
      </c>
      <c r="P20" s="11">
        <v>90.741</v>
      </c>
      <c r="Q20" s="11">
        <v>47.537000000000006</v>
      </c>
      <c r="R20" s="11">
        <v>-9.8500000000000121</v>
      </c>
      <c r="S20" s="11">
        <v>-4.4203015399999996</v>
      </c>
      <c r="T20" s="11">
        <v>-30.517027340905042</v>
      </c>
      <c r="U20" s="11">
        <v>53.971631786850502</v>
      </c>
      <c r="W20" s="11">
        <v>26.74429376522243</v>
      </c>
      <c r="X20" s="11">
        <v>139.09257880940822</v>
      </c>
      <c r="Y20" s="11">
        <v>133.32799999999997</v>
      </c>
      <c r="Z20" s="11">
        <v>32.046999999999997</v>
      </c>
      <c r="AA20" s="11">
        <v>19.034302905945459</v>
      </c>
    </row>
    <row r="21" spans="1:27" x14ac:dyDescent="0.3">
      <c r="B21" s="106" t="str">
        <f>INDEX(Control!$B$3:$C$116,ROW(B21)-4,MATCH($C$4,Control!$B$3:$C$3,0))</f>
        <v>Equity Accounting</v>
      </c>
      <c r="C21" s="11">
        <v>4.471213355345097</v>
      </c>
      <c r="D21" s="11">
        <v>-1.1219512932273594</v>
      </c>
      <c r="E21" s="11">
        <v>-0.54884239443332428</v>
      </c>
      <c r="F21" s="11">
        <v>3.9044276055370668</v>
      </c>
      <c r="G21" s="11">
        <v>2.2952569799956555</v>
      </c>
      <c r="H21" s="11">
        <v>-1.8202890779513992</v>
      </c>
      <c r="I21" s="11">
        <v>1.8185403064436614</v>
      </c>
      <c r="J21" s="11">
        <v>3.0688321274950328</v>
      </c>
      <c r="K21" s="11">
        <v>2.8318134868448199</v>
      </c>
      <c r="L21" s="11">
        <v>-4.453687405019239</v>
      </c>
      <c r="M21" s="11">
        <v>0.18851924947659682</v>
      </c>
      <c r="N21" s="11">
        <v>2.1043546686978649</v>
      </c>
      <c r="O21" s="11">
        <v>-1.3040000000000049</v>
      </c>
      <c r="P21" s="11">
        <v>-12.267000000000003</v>
      </c>
      <c r="Q21" s="11">
        <v>-4.1735569338658696</v>
      </c>
      <c r="R21" s="11">
        <v>3.7055176013287943</v>
      </c>
      <c r="S21" s="11">
        <v>1.377440958954157</v>
      </c>
      <c r="T21" s="11">
        <v>6.6218800460251606</v>
      </c>
      <c r="U21" s="11">
        <v>-0.90999830000471871</v>
      </c>
      <c r="W21" s="11">
        <v>6.7048472732214801</v>
      </c>
      <c r="X21" s="11">
        <v>5.3623403359829505</v>
      </c>
      <c r="Y21" s="11">
        <v>0.67100000000004267</v>
      </c>
      <c r="Z21" s="11">
        <v>-14.039039332537087</v>
      </c>
      <c r="AA21" s="11">
        <v>7.0893227049745988</v>
      </c>
    </row>
    <row r="22" spans="1:27" x14ac:dyDescent="0.3">
      <c r="B22" s="106" t="str">
        <f>INDEX(Control!$B$3:$C$116,ROW(B22)-4,MATCH($C$4,Control!$B$3:$C$3,0))</f>
        <v>Non-recurring</v>
      </c>
      <c r="C22" s="11">
        <v>-1.630140809046523</v>
      </c>
      <c r="D22" s="11">
        <v>-19.642826283722428</v>
      </c>
      <c r="E22" s="11">
        <v>-0.94510811678603091</v>
      </c>
      <c r="F22" s="11">
        <v>-15.374129324955405</v>
      </c>
      <c r="G22" s="11">
        <v>7.0802660960929273</v>
      </c>
      <c r="H22" s="11">
        <v>8.124926423599959</v>
      </c>
      <c r="I22" s="11">
        <v>29.909879770000003</v>
      </c>
      <c r="J22" s="11">
        <v>4.6053653499999996</v>
      </c>
      <c r="K22" s="11">
        <v>0.16183062999999959</v>
      </c>
      <c r="L22" s="11">
        <v>0.91313669999999991</v>
      </c>
      <c r="M22" s="11">
        <v>0.79336070999999619</v>
      </c>
      <c r="N22" s="11">
        <v>48.214838501918919</v>
      </c>
      <c r="O22" s="11">
        <v>1.827977950000002</v>
      </c>
      <c r="P22" s="11">
        <v>1.106010230000001</v>
      </c>
      <c r="Q22" s="11">
        <v>2.4227422499999998</v>
      </c>
      <c r="R22" s="11">
        <v>26.768139330000004</v>
      </c>
      <c r="S22" s="11">
        <v>2.2204460492503131E-15</v>
      </c>
      <c r="T22" s="11">
        <v>0</v>
      </c>
      <c r="U22" s="11">
        <v>7.5011925199999991</v>
      </c>
      <c r="W22" s="11">
        <v>-37.592204534510387</v>
      </c>
      <c r="X22" s="11">
        <v>49.720437639692889</v>
      </c>
      <c r="Y22" s="11">
        <v>50.083166541918914</v>
      </c>
      <c r="Z22" s="11">
        <v>32.12486976000001</v>
      </c>
      <c r="AA22" s="11">
        <v>7.5011925200000018</v>
      </c>
    </row>
    <row r="23" spans="1:27" x14ac:dyDescent="0.3">
      <c r="B23" s="109" t="str">
        <f>INDEX(Control!$B$3:$C$116,ROW(B23)-4,MATCH($C$4,Control!$B$3:$C$3,0))</f>
        <v>Adjusted EBITDA</v>
      </c>
      <c r="C23" s="7">
        <v>80.879234938154625</v>
      </c>
      <c r="D23" s="7">
        <v>128.0491018940765</v>
      </c>
      <c r="E23" s="7">
        <v>132.49218031384635</v>
      </c>
      <c r="F23" s="7">
        <v>103.693982397143</v>
      </c>
      <c r="G23" s="7">
        <v>103.17662914205724</v>
      </c>
      <c r="H23" s="7">
        <v>177.15421329109688</v>
      </c>
      <c r="I23" s="7">
        <v>198.09294114028086</v>
      </c>
      <c r="J23" s="7">
        <v>142.16761866353639</v>
      </c>
      <c r="K23" s="7">
        <f>K18+SUM(K20:K22)</f>
        <v>136.63305239884801</v>
      </c>
      <c r="L23" s="7">
        <f t="shared" ref="L23:N23" si="9">L18+SUM(L20:L22)</f>
        <v>214.38868219323805</v>
      </c>
      <c r="M23" s="7">
        <f t="shared" si="9"/>
        <v>175.83171323008006</v>
      </c>
      <c r="N23" s="7">
        <f t="shared" si="9"/>
        <v>84.850718719752905</v>
      </c>
      <c r="O23" s="7">
        <f t="shared" ref="O23:P23" si="10">O18+SUM(O20:O22)</f>
        <v>150.88097794999999</v>
      </c>
      <c r="P23" s="7">
        <f t="shared" si="10"/>
        <v>251.22101022999999</v>
      </c>
      <c r="Q23" s="7">
        <f t="shared" ref="Q23" si="11">Q18+SUM(Q20:Q22)</f>
        <v>212.58748873387282</v>
      </c>
      <c r="R23" s="7">
        <v>109.10612008461727</v>
      </c>
      <c r="S23" s="7">
        <v>208.17281261487778</v>
      </c>
      <c r="T23" s="7">
        <v>287.98744515466876</v>
      </c>
      <c r="U23" s="7">
        <v>255.92302063963041</v>
      </c>
      <c r="W23" s="7">
        <v>445.11449954322052</v>
      </c>
      <c r="X23" s="7">
        <v>620.59140223697136</v>
      </c>
      <c r="Y23" s="7">
        <v>611.70416654191899</v>
      </c>
      <c r="Z23" s="7">
        <v>723.79559699849005</v>
      </c>
      <c r="AA23" s="7">
        <v>752.08327840917696</v>
      </c>
    </row>
    <row r="24" spans="1:27" ht="17.25" thickBot="1" x14ac:dyDescent="0.35">
      <c r="B24" s="116" t="str">
        <f>INDEX(Control!$B$3:$C$116,ROW(B24)-4,MATCH($C$4,Control!$B$3:$C$3,0))</f>
        <v>Margin %</v>
      </c>
      <c r="C24" s="117">
        <v>0.41324087962759498</v>
      </c>
      <c r="D24" s="117">
        <v>0.54067345407847156</v>
      </c>
      <c r="E24" s="117">
        <v>0.49551725566043098</v>
      </c>
      <c r="F24" s="117">
        <v>0.47068301962239839</v>
      </c>
      <c r="G24" s="117">
        <v>0.4337323384470535</v>
      </c>
      <c r="H24" s="117">
        <v>0.5075755110114003</v>
      </c>
      <c r="I24" s="117">
        <v>0.54308378346756536</v>
      </c>
      <c r="J24" s="117">
        <v>0.47922141309696309</v>
      </c>
      <c r="K24" s="117">
        <f>K23/K8</f>
        <v>0.50208830092337842</v>
      </c>
      <c r="L24" s="117">
        <f t="shared" ref="L24:N24" si="12">L23/L8</f>
        <v>0.52065846366219271</v>
      </c>
      <c r="M24" s="117">
        <f t="shared" si="12"/>
        <v>0.51927314749460252</v>
      </c>
      <c r="N24" s="117">
        <f t="shared" si="12"/>
        <v>0.37844688638213408</v>
      </c>
      <c r="O24" s="117">
        <f t="shared" ref="O24:P24" si="13">O23/O8</f>
        <v>0.41875555899397182</v>
      </c>
      <c r="P24" s="117">
        <f t="shared" si="13"/>
        <v>0.49941754779058023</v>
      </c>
      <c r="Q24" s="117">
        <f t="shared" ref="Q24" si="14">Q23/Q8</f>
        <v>0.42445342840813882</v>
      </c>
      <c r="R24" s="117">
        <v>0.25038022798623089</v>
      </c>
      <c r="S24" s="117">
        <v>0.43948624137701647</v>
      </c>
      <c r="T24" s="117">
        <v>0.50794893110402795</v>
      </c>
      <c r="U24" s="117">
        <v>0.4741704488563912</v>
      </c>
      <c r="W24" s="117">
        <v>0.48369452808308872</v>
      </c>
      <c r="X24" s="117">
        <v>0.49714096210314934</v>
      </c>
      <c r="Y24" s="117">
        <v>0.49065355582392983</v>
      </c>
      <c r="Z24" s="117">
        <v>0.40212034894493481</v>
      </c>
      <c r="AA24" s="117">
        <v>0.47589291443021692</v>
      </c>
    </row>
    <row r="25" spans="1:27" ht="17.25" thickTop="1" x14ac:dyDescent="0.3">
      <c r="B25" s="106" t="str">
        <f>INDEX(Control!$B$3:$C$116,ROW(B25)-4,MATCH($C$4,Control!$B$3:$C$3,0))</f>
        <v>JVs EBITDA</v>
      </c>
      <c r="C25" s="118">
        <v>1.0196810636826248</v>
      </c>
      <c r="D25" s="118">
        <v>6.7258377262303117</v>
      </c>
      <c r="E25" s="118">
        <v>5.439838109816387</v>
      </c>
      <c r="F25" s="118">
        <v>2.7141657039745191</v>
      </c>
      <c r="G25" s="118">
        <v>1.1678373576068588</v>
      </c>
      <c r="H25" s="118">
        <v>10.112350264303581</v>
      </c>
      <c r="I25" s="118">
        <v>3.9096253856970669</v>
      </c>
      <c r="J25" s="118">
        <v>1.6221843921398116</v>
      </c>
      <c r="K25" s="118">
        <v>1.8014492772745676</v>
      </c>
      <c r="L25" s="118">
        <v>9.5300425719969279</v>
      </c>
      <c r="M25" s="118">
        <v>4.4068167344816249</v>
      </c>
      <c r="N25" s="118">
        <v>2.7991423704100526</v>
      </c>
      <c r="O25" s="118">
        <v>5.9167185151557469</v>
      </c>
      <c r="P25" s="118">
        <v>16.532050383567416</v>
      </c>
      <c r="Q25" s="118">
        <v>9.1379893026679415</v>
      </c>
      <c r="R25" s="118">
        <v>1.5649298948173058</v>
      </c>
      <c r="S25" s="118">
        <v>3.1138932178903351</v>
      </c>
      <c r="T25" s="118">
        <v>10.994145795093171</v>
      </c>
      <c r="U25" s="118">
        <v>6.2646105619208354</v>
      </c>
      <c r="W25" s="11">
        <v>15.899522603703844</v>
      </c>
      <c r="X25" s="11">
        <v>16.81199739974732</v>
      </c>
      <c r="Y25" s="11">
        <v>18.537450954163173</v>
      </c>
      <c r="Z25" s="11">
        <v>33.15168809620841</v>
      </c>
      <c r="AA25" s="11">
        <v>20.372649574904344</v>
      </c>
    </row>
    <row r="26" spans="1:27" x14ac:dyDescent="0.3">
      <c r="B26" s="109" t="str">
        <f>INDEX(Control!$B$3:$C$116,ROW(B26)-4,MATCH($C$4,Control!$B$3:$C$3,0))</f>
        <v>EBITDA Including JVs impact</v>
      </c>
      <c r="C26" s="119">
        <v>81.89891600183725</v>
      </c>
      <c r="D26" s="119">
        <v>134.77493962030681</v>
      </c>
      <c r="E26" s="119">
        <v>137.93201842366273</v>
      </c>
      <c r="F26" s="119">
        <v>106.40814810111752</v>
      </c>
      <c r="G26" s="119">
        <v>104.34446649966409</v>
      </c>
      <c r="H26" s="119">
        <v>187.26656355540047</v>
      </c>
      <c r="I26" s="119">
        <v>202.00256652597793</v>
      </c>
      <c r="J26" s="119">
        <v>143.7898030556762</v>
      </c>
      <c r="K26" s="119">
        <f>K23+K25</f>
        <v>138.43450167612258</v>
      </c>
      <c r="L26" s="119">
        <f t="shared" ref="L26:N26" si="15">L23+L25</f>
        <v>223.91872476523497</v>
      </c>
      <c r="M26" s="119">
        <f t="shared" si="15"/>
        <v>180.23852996456168</v>
      </c>
      <c r="N26" s="119">
        <f t="shared" si="15"/>
        <v>87.649861090162958</v>
      </c>
      <c r="O26" s="119">
        <f t="shared" ref="O26:P26" si="16">O23+O25</f>
        <v>156.79769646515572</v>
      </c>
      <c r="P26" s="119">
        <f t="shared" si="16"/>
        <v>267.75306061356741</v>
      </c>
      <c r="Q26" s="119">
        <f t="shared" ref="Q26" si="17">Q23+Q25</f>
        <v>221.72547803654075</v>
      </c>
      <c r="R26" s="119">
        <v>110.67104997943458</v>
      </c>
      <c r="S26" s="119">
        <v>211.28670583276812</v>
      </c>
      <c r="T26" s="119">
        <v>298.98159094976194</v>
      </c>
      <c r="U26" s="119">
        <v>262.18763120155126</v>
      </c>
      <c r="W26" s="7">
        <v>461.01402214692428</v>
      </c>
      <c r="X26" s="7">
        <v>637.40339963671875</v>
      </c>
      <c r="Y26" s="7">
        <v>630.2416174960822</v>
      </c>
      <c r="Z26" s="7">
        <v>756.94728509469837</v>
      </c>
      <c r="AA26" s="7">
        <v>772.45592798408131</v>
      </c>
    </row>
    <row r="27" spans="1:27" ht="17.25" thickBot="1" x14ac:dyDescent="0.35">
      <c r="B27" s="116" t="str">
        <f>INDEX(Control!$B$3:$C$116,ROW(B27)-4,MATCH($C$4,Control!$B$3:$C$3,0))</f>
        <v>Margin %</v>
      </c>
      <c r="C27" s="117">
        <v>0.41845079413801312</v>
      </c>
      <c r="D27" s="117">
        <v>0.56907257489401908</v>
      </c>
      <c r="E27" s="117">
        <v>0.51586210654165343</v>
      </c>
      <c r="F27" s="117">
        <v>0.48300303742641587</v>
      </c>
      <c r="G27" s="117">
        <v>0.43864167530223652</v>
      </c>
      <c r="H27" s="117">
        <v>0.53654903220277084</v>
      </c>
      <c r="I27" s="117">
        <v>0.55380225800877392</v>
      </c>
      <c r="J27" s="117">
        <v>0.48468950424185941</v>
      </c>
      <c r="K27" s="117">
        <f>K26/K8</f>
        <v>0.50870812380624963</v>
      </c>
      <c r="L27" s="117">
        <f t="shared" ref="L27:N27" si="18">L26/L8</f>
        <v>0.54380286323314975</v>
      </c>
      <c r="M27" s="117">
        <f t="shared" si="18"/>
        <v>0.5322875324090679</v>
      </c>
      <c r="N27" s="117">
        <f t="shared" si="18"/>
        <v>0.39093147968441083</v>
      </c>
      <c r="O27" s="117">
        <f t="shared" ref="O27:P27" si="19">O26/O8</f>
        <v>0.43517683888549719</v>
      </c>
      <c r="P27" s="117">
        <f t="shared" si="19"/>
        <v>0.53228261769437768</v>
      </c>
      <c r="Q27" s="117">
        <f t="shared" ref="Q27" si="20">Q26/Q8</f>
        <v>0.4426983915119167</v>
      </c>
      <c r="R27" s="117">
        <v>0.25397147936189102</v>
      </c>
      <c r="S27" s="117">
        <v>0.44606017007207505</v>
      </c>
      <c r="T27" s="117">
        <v>0.52734027853592791</v>
      </c>
      <c r="U27" s="117">
        <v>0.48577742815286995</v>
      </c>
      <c r="W27" s="117">
        <v>0.50097213213875746</v>
      </c>
      <c r="X27" s="117">
        <v>0.51060865200677874</v>
      </c>
      <c r="Y27" s="117">
        <v>0.50552261626860573</v>
      </c>
      <c r="Z27" s="117">
        <v>0.42053848859740461</v>
      </c>
      <c r="AA27" s="117">
        <v>0.48878403946809074</v>
      </c>
    </row>
    <row r="28" spans="1:27" ht="17.25" thickTop="1" x14ac:dyDescent="0.3"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W28" s="118"/>
      <c r="X28" s="118"/>
      <c r="Y28" s="118"/>
      <c r="Z28" s="118"/>
    </row>
    <row r="29" spans="1:27" x14ac:dyDescent="0.3"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W29" s="118"/>
      <c r="X29" s="118"/>
      <c r="Y29" s="118"/>
      <c r="Z29" s="118"/>
    </row>
    <row r="30" spans="1:27" s="109" customFormat="1" ht="17.25" thickBot="1" x14ac:dyDescent="0.35">
      <c r="A30" s="120"/>
      <c r="B30" s="111" t="str">
        <f>INDEX(Control!$B$3:$C$116,ROW(B30)-4,MATCH($C$4,Control!$B$3:$C$3,0))</f>
        <v>North Corridor</v>
      </c>
      <c r="C30" s="112" t="str">
        <f>C$6</f>
        <v>1Q19</v>
      </c>
      <c r="D30" s="112" t="str">
        <f t="shared" ref="D30:Z30" si="21">D$6</f>
        <v>2Q19</v>
      </c>
      <c r="E30" s="112" t="str">
        <f t="shared" si="21"/>
        <v>3Q19</v>
      </c>
      <c r="F30" s="112" t="str">
        <f t="shared" si="21"/>
        <v>4Q19</v>
      </c>
      <c r="G30" s="112" t="str">
        <f t="shared" si="21"/>
        <v>1Q20</v>
      </c>
      <c r="H30" s="112" t="str">
        <f t="shared" si="21"/>
        <v>2Q20</v>
      </c>
      <c r="I30" s="112" t="str">
        <f t="shared" si="21"/>
        <v>3Q20</v>
      </c>
      <c r="J30" s="112" t="str">
        <f t="shared" si="21"/>
        <v>4Q20</v>
      </c>
      <c r="K30" s="112" t="str">
        <f t="shared" si="21"/>
        <v>1Q21</v>
      </c>
      <c r="L30" s="112" t="str">
        <f t="shared" si="21"/>
        <v>2Q21</v>
      </c>
      <c r="M30" s="112" t="str">
        <f t="shared" si="21"/>
        <v>3Q21</v>
      </c>
      <c r="N30" s="112" t="str">
        <f t="shared" si="21"/>
        <v>4Q21</v>
      </c>
      <c r="O30" s="112" t="str">
        <f t="shared" si="21"/>
        <v>1Q22</v>
      </c>
      <c r="P30" s="112" t="str">
        <f t="shared" si="21"/>
        <v>2Q22</v>
      </c>
      <c r="Q30" s="112" t="s">
        <v>91</v>
      </c>
      <c r="R30" s="112" t="s">
        <v>92</v>
      </c>
      <c r="S30" s="112" t="s">
        <v>93</v>
      </c>
      <c r="T30" s="112" t="s">
        <v>94</v>
      </c>
      <c r="U30" s="112" t="s">
        <v>240</v>
      </c>
      <c r="W30" s="113">
        <f t="shared" si="21"/>
        <v>2019</v>
      </c>
      <c r="X30" s="113">
        <f t="shared" si="21"/>
        <v>2020</v>
      </c>
      <c r="Y30" s="113">
        <f t="shared" si="21"/>
        <v>2021</v>
      </c>
      <c r="Z30" s="113">
        <f t="shared" si="21"/>
        <v>2022</v>
      </c>
      <c r="AA30" s="113">
        <v>2023</v>
      </c>
    </row>
    <row r="31" spans="1:27" x14ac:dyDescent="0.3">
      <c r="B31" s="109" t="str">
        <f>INDEX(Control!$B$3:$C$116,ROW(B31)-4,MATCH($C$4,Control!$B$3:$C$3,0))</f>
        <v>Net Revenue</v>
      </c>
      <c r="C31" s="7">
        <v>73.98419351000004</v>
      </c>
      <c r="D31" s="7">
        <v>121.89780614134921</v>
      </c>
      <c r="E31" s="7">
        <v>155.63171071000002</v>
      </c>
      <c r="F31" s="7">
        <v>73.479376619999996</v>
      </c>
      <c r="G31" s="7">
        <v>163.18449955</v>
      </c>
      <c r="H31" s="7">
        <v>275.76613575999994</v>
      </c>
      <c r="I31" s="7">
        <v>288.66147377000016</v>
      </c>
      <c r="J31" s="7">
        <v>128.55368470999997</v>
      </c>
      <c r="K31" s="97">
        <v>124.05432827000004</v>
      </c>
      <c r="L31" s="97">
        <v>176.35792845999993</v>
      </c>
      <c r="M31" s="97">
        <v>162.88642482999998</v>
      </c>
      <c r="N31" s="97">
        <v>105.71831844000006</v>
      </c>
      <c r="O31" s="97">
        <v>175.82300000000001</v>
      </c>
      <c r="P31" s="97">
        <v>200.35300000000001</v>
      </c>
      <c r="Q31" s="97">
        <v>217.67500000000001</v>
      </c>
      <c r="R31" s="97">
        <v>164.71144489999983</v>
      </c>
      <c r="S31" s="97">
        <v>213.74819393999994</v>
      </c>
      <c r="T31" s="7">
        <v>227.97961751999998</v>
      </c>
      <c r="U31" s="7">
        <v>233.27424350999999</v>
      </c>
      <c r="W31" s="7">
        <v>424.99308698134922</v>
      </c>
      <c r="X31" s="7">
        <v>856.16579379000007</v>
      </c>
      <c r="Y31" s="7">
        <v>569.01700000000005</v>
      </c>
      <c r="Z31" s="7">
        <v>758.56244489999995</v>
      </c>
      <c r="AA31" s="7">
        <v>675.0020549699999</v>
      </c>
    </row>
    <row r="32" spans="1:27" x14ac:dyDescent="0.3">
      <c r="B32" s="114" t="str">
        <f>INDEX(Control!$B$3:$C$116,ROW(B32)-4,MATCH($C$4,Control!$B$3:$C$3,0))</f>
        <v>Operating Net Revenue</v>
      </c>
      <c r="C32" s="9">
        <v>73.918575470000036</v>
      </c>
      <c r="D32" s="9">
        <v>101.0238715613492</v>
      </c>
      <c r="E32" s="9">
        <v>132.01327775000001</v>
      </c>
      <c r="F32" s="9">
        <v>73.584716040000004</v>
      </c>
      <c r="G32" s="9">
        <v>98.573378810000037</v>
      </c>
      <c r="H32" s="9">
        <v>159.99318780000056</v>
      </c>
      <c r="I32" s="9">
        <v>156.74861919000045</v>
      </c>
      <c r="J32" s="9">
        <v>87.975387379999887</v>
      </c>
      <c r="K32" s="9">
        <v>122.69737438000004</v>
      </c>
      <c r="L32" s="9">
        <v>176.35792845999993</v>
      </c>
      <c r="M32" s="9">
        <v>162.20994030999998</v>
      </c>
      <c r="N32" s="9">
        <v>105.71975685000007</v>
      </c>
      <c r="O32" s="9">
        <v>175.82300000000001</v>
      </c>
      <c r="P32" s="9">
        <v>200.35300000000001</v>
      </c>
      <c r="Q32" s="9">
        <v>217.67500000000001</v>
      </c>
      <c r="R32" s="9">
        <v>164.71144489999983</v>
      </c>
      <c r="S32" s="9">
        <v>213.74819393999994</v>
      </c>
      <c r="T32" s="9">
        <v>227.97961751999998</v>
      </c>
      <c r="U32" s="9">
        <v>233.27424350999999</v>
      </c>
      <c r="W32" s="9">
        <v>380.54044082134919</v>
      </c>
      <c r="X32" s="9">
        <v>503.29057318000093</v>
      </c>
      <c r="Y32" s="9">
        <v>566.98500000000001</v>
      </c>
      <c r="Z32" s="9">
        <v>758.56244489999995</v>
      </c>
      <c r="AA32" s="9">
        <v>675.0020549699999</v>
      </c>
    </row>
    <row r="33" spans="1:27" x14ac:dyDescent="0.3">
      <c r="B33" s="114" t="str">
        <f>INDEX(Control!$B$3:$C$116,ROW(B33)-4,MATCH($C$4,Control!$B$3:$C$3,0))</f>
        <v>OTM</v>
      </c>
      <c r="C33" s="9">
        <v>6.56180399999991E-2</v>
      </c>
      <c r="D33" s="9">
        <v>20.873934580000011</v>
      </c>
      <c r="E33" s="9">
        <v>23.618432959999996</v>
      </c>
      <c r="F33" s="9">
        <v>-0.10533941999999999</v>
      </c>
      <c r="G33" s="9">
        <v>64.611120739999961</v>
      </c>
      <c r="H33" s="9">
        <v>115.77294795999939</v>
      </c>
      <c r="I33" s="9">
        <v>131.9128545799997</v>
      </c>
      <c r="J33" s="9">
        <v>40.578297330000083</v>
      </c>
      <c r="K33" s="9">
        <v>1.3569538900000027</v>
      </c>
      <c r="L33" s="9">
        <v>0</v>
      </c>
      <c r="M33" s="9">
        <v>0.67648451999999992</v>
      </c>
      <c r="N33" s="9">
        <v>-1.4384100000026656E-3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W33" s="9">
        <v>44.452646160000008</v>
      </c>
      <c r="X33" s="9">
        <v>352.87522060999913</v>
      </c>
      <c r="Y33" s="9">
        <v>2.032</v>
      </c>
      <c r="Z33" s="9">
        <v>0</v>
      </c>
      <c r="AA33" s="9">
        <v>0</v>
      </c>
    </row>
    <row r="34" spans="1:27" x14ac:dyDescent="0.3">
      <c r="B34" s="106" t="str">
        <f>INDEX(Control!$B$3:$C$116,ROW(B34)-4,MATCH($C$4,Control!$B$3:$C$3,0))</f>
        <v>Operating Costs</v>
      </c>
      <c r="C34" s="11">
        <v>-39.799035010000004</v>
      </c>
      <c r="D34" s="11">
        <v>-58.231138547680004</v>
      </c>
      <c r="E34" s="11">
        <v>-83.395229922320013</v>
      </c>
      <c r="F34" s="11">
        <v>-60.323080349999991</v>
      </c>
      <c r="G34" s="11">
        <v>-118.11460991</v>
      </c>
      <c r="H34" s="11">
        <v>-169.45217458000002</v>
      </c>
      <c r="I34" s="11">
        <v>-184.84014013000001</v>
      </c>
      <c r="J34" s="11">
        <v>-92.049477779999961</v>
      </c>
      <c r="K34" s="11">
        <v>-49.71926092999999</v>
      </c>
      <c r="L34" s="11">
        <v>-57.913607990000003</v>
      </c>
      <c r="M34" s="11">
        <v>-53.562092749999877</v>
      </c>
      <c r="N34" s="11">
        <v>-53.265038330000124</v>
      </c>
      <c r="O34" s="11">
        <v>-62.404000000000003</v>
      </c>
      <c r="P34" s="11">
        <v>-64.585000000000008</v>
      </c>
      <c r="Q34" s="11">
        <v>-74.905999999999992</v>
      </c>
      <c r="R34" s="11">
        <v>-73.145810409999967</v>
      </c>
      <c r="S34" s="11">
        <v>-70.836060179999976</v>
      </c>
      <c r="T34" s="11">
        <v>-78.515666979999992</v>
      </c>
      <c r="U34" s="11">
        <v>-83.30511270000008</v>
      </c>
      <c r="W34" s="11">
        <v>-241.74848383</v>
      </c>
      <c r="X34" s="11">
        <v>-564.4564024</v>
      </c>
      <c r="Y34" s="11">
        <v>-214.46</v>
      </c>
      <c r="Z34" s="11">
        <v>-275.04081040999995</v>
      </c>
      <c r="AA34" s="11">
        <v>-232.65683986000005</v>
      </c>
    </row>
    <row r="35" spans="1:27" x14ac:dyDescent="0.3">
      <c r="B35" s="114" t="str">
        <f>INDEX(Control!$B$3:$C$116,ROW(B35)-4,MATCH($C$4,Control!$B$3:$C$3,0))</f>
        <v>Operating Costs</v>
      </c>
      <c r="C35" s="9">
        <v>-39.450421000000006</v>
      </c>
      <c r="D35" s="9">
        <v>-42.680870627680008</v>
      </c>
      <c r="E35" s="9">
        <v>-61.73646620232001</v>
      </c>
      <c r="F35" s="9">
        <v>-60.403725999999992</v>
      </c>
      <c r="G35" s="9">
        <v>-52.202047939999986</v>
      </c>
      <c r="H35" s="9">
        <v>-51.914947800000036</v>
      </c>
      <c r="I35" s="9">
        <v>-53.100817119999967</v>
      </c>
      <c r="J35" s="9">
        <v>-53.607647930000034</v>
      </c>
      <c r="K35" s="9">
        <v>-48.551433069999987</v>
      </c>
      <c r="L35" s="9">
        <v>-57.913607990000003</v>
      </c>
      <c r="M35" s="9">
        <v>-53.67496775999988</v>
      </c>
      <c r="N35" s="9">
        <v>-53.265991180000121</v>
      </c>
      <c r="O35" s="9">
        <v>-62.381</v>
      </c>
      <c r="P35" s="9">
        <v>-64.557000000000002</v>
      </c>
      <c r="Q35" s="9">
        <v>-74.957196699999997</v>
      </c>
      <c r="R35" s="9">
        <v>-73.147049509999974</v>
      </c>
      <c r="S35" s="9">
        <v>-70.836060179999976</v>
      </c>
      <c r="T35" s="9">
        <v>-78.515666979999992</v>
      </c>
      <c r="U35" s="9">
        <v>-83.30511270000008</v>
      </c>
      <c r="W35" s="9">
        <v>-204.27148383000002</v>
      </c>
      <c r="X35" s="9">
        <v>-210.82546079000002</v>
      </c>
      <c r="Y35" s="9">
        <v>-213.40600000000001</v>
      </c>
      <c r="Z35" s="9">
        <v>-275.04224620999997</v>
      </c>
      <c r="AA35" s="9">
        <v>-232.65683986000005</v>
      </c>
    </row>
    <row r="36" spans="1:27" x14ac:dyDescent="0.3">
      <c r="B36" s="114" t="str">
        <f>INDEX(Control!$B$3:$C$116,ROW(B36)-4,MATCH($C$4,Control!$B$3:$C$3,0))</f>
        <v>OTM</v>
      </c>
      <c r="C36" s="9">
        <v>-0.34861401000000003</v>
      </c>
      <c r="D36" s="9">
        <v>-15.55026792</v>
      </c>
      <c r="E36" s="9">
        <v>-21.65876372</v>
      </c>
      <c r="F36" s="9">
        <v>8.064564999999857E-2</v>
      </c>
      <c r="G36" s="9">
        <v>-64.854008040000011</v>
      </c>
      <c r="H36" s="9">
        <v>-117.53722677999998</v>
      </c>
      <c r="I36" s="9">
        <v>-131.73932300999999</v>
      </c>
      <c r="J36" s="9">
        <v>-38.44182984999992</v>
      </c>
      <c r="K36" s="9">
        <v>-1.1678278600000005</v>
      </c>
      <c r="L36" s="9">
        <v>0</v>
      </c>
      <c r="M36" s="9">
        <v>0.11287501000000021</v>
      </c>
      <c r="N36" s="9">
        <v>9.5285000000022713E-4</v>
      </c>
      <c r="O36" s="9">
        <v>-2.3E-2</v>
      </c>
      <c r="P36" s="9">
        <v>-2.8000000000000001E-2</v>
      </c>
      <c r="Q36" s="9">
        <v>5.1196700000000012E-2</v>
      </c>
      <c r="R36" s="9">
        <v>1.2391000000000066E-3</v>
      </c>
      <c r="S36" s="9">
        <v>0</v>
      </c>
      <c r="T36" s="9">
        <v>0</v>
      </c>
      <c r="U36" s="9">
        <v>0</v>
      </c>
      <c r="W36" s="9">
        <v>-37.476999999999997</v>
      </c>
      <c r="X36" s="9">
        <v>-352.57238767999991</v>
      </c>
      <c r="Y36" s="9">
        <v>-1.054</v>
      </c>
      <c r="Z36" s="9">
        <v>1.4358000000000146E-3</v>
      </c>
      <c r="AA36" s="9">
        <v>0</v>
      </c>
    </row>
    <row r="37" spans="1:27" x14ac:dyDescent="0.3">
      <c r="B37" s="106" t="str">
        <f>INDEX(Control!$B$3:$C$116,ROW(B37)-4,MATCH($C$4,Control!$B$3:$C$3,0))</f>
        <v>Operating Expenses</v>
      </c>
      <c r="C37" s="11">
        <v>-2.8658526499999994</v>
      </c>
      <c r="D37" s="11">
        <v>-1.19238401</v>
      </c>
      <c r="E37" s="11">
        <v>-4.6648584199999998</v>
      </c>
      <c r="F37" s="11">
        <v>13.67171978</v>
      </c>
      <c r="G37" s="11">
        <v>-4.9651733700000005</v>
      </c>
      <c r="H37" s="11">
        <v>-6.4382411700000013</v>
      </c>
      <c r="I37" s="11">
        <v>-8.8834315000000021</v>
      </c>
      <c r="J37" s="11">
        <v>-11.039016</v>
      </c>
      <c r="K37" s="11">
        <v>-7.4620659099999997</v>
      </c>
      <c r="L37" s="11">
        <v>-3.3315342600000011</v>
      </c>
      <c r="M37" s="11">
        <v>-14.236545150000005</v>
      </c>
      <c r="N37" s="11">
        <v>-15.533854679999994</v>
      </c>
      <c r="O37" s="11">
        <v>-8.2579999999999991</v>
      </c>
      <c r="P37" s="11">
        <v>-7.7619999999999996</v>
      </c>
      <c r="Q37" s="11">
        <v>-7.6639567500000032</v>
      </c>
      <c r="R37" s="11">
        <v>-15.198772689999995</v>
      </c>
      <c r="S37" s="11">
        <v>-12.53003762</v>
      </c>
      <c r="T37" s="11">
        <v>-8.9112055700000035</v>
      </c>
      <c r="U37" s="11">
        <v>-12.337838299999985</v>
      </c>
      <c r="W37" s="11">
        <v>4.9486246999999999</v>
      </c>
      <c r="X37" s="11">
        <v>-31.325862040000004</v>
      </c>
      <c r="Y37" s="11">
        <v>-40.564</v>
      </c>
      <c r="Z37" s="11">
        <v>-38.882729439999999</v>
      </c>
      <c r="AA37" s="11">
        <v>-33.779081489999989</v>
      </c>
    </row>
    <row r="38" spans="1:27" x14ac:dyDescent="0.3">
      <c r="B38" s="106" t="str">
        <f>INDEX(Control!$B$3:$C$116,ROW(B38)-4,MATCH($C$4,Control!$B$3:$C$3,0))</f>
        <v>AFRMM &amp; Other Tax Credits</v>
      </c>
      <c r="C38" s="11">
        <v>-0.90238962</v>
      </c>
      <c r="D38" s="11">
        <v>16.678842340000003</v>
      </c>
      <c r="E38" s="11">
        <v>1.3030543300000001</v>
      </c>
      <c r="F38" s="11">
        <v>21.794240199999997</v>
      </c>
      <c r="G38" s="11">
        <v>6.7789589599999998</v>
      </c>
      <c r="H38" s="11">
        <v>5.0301845799999994</v>
      </c>
      <c r="I38" s="11">
        <v>0.46057311999999939</v>
      </c>
      <c r="J38" s="11">
        <v>5.7187131899999972</v>
      </c>
      <c r="K38" s="11">
        <v>18.828819039999999</v>
      </c>
      <c r="L38" s="11">
        <v>1.7442022800000014</v>
      </c>
      <c r="M38" s="11">
        <v>0.8894134799999992</v>
      </c>
      <c r="N38" s="11">
        <v>12.194565199999996</v>
      </c>
      <c r="O38" s="11">
        <v>-1E-3</v>
      </c>
      <c r="P38" s="11">
        <v>0.153</v>
      </c>
      <c r="Q38" s="11">
        <v>4.5587029999999223E-2</v>
      </c>
      <c r="R38" s="11">
        <v>-24.942326219999998</v>
      </c>
      <c r="S38" s="11">
        <v>6.2039399999992847E-2</v>
      </c>
      <c r="T38" s="11">
        <v>9.4729940000000581E-2</v>
      </c>
      <c r="U38" s="11">
        <v>-5.8498013000000029</v>
      </c>
      <c r="W38" s="11">
        <v>38.873747250000001</v>
      </c>
      <c r="X38" s="11">
        <v>17.988429849999996</v>
      </c>
      <c r="Y38" s="11">
        <v>33.656999999999996</v>
      </c>
      <c r="Z38" s="11">
        <v>-24.744739190000001</v>
      </c>
      <c r="AA38" s="11">
        <v>-5.6930319600000097</v>
      </c>
    </row>
    <row r="39" spans="1:27" x14ac:dyDescent="0.3">
      <c r="B39" s="106" t="str">
        <f>INDEX(Control!$B$3:$C$116,ROW(B39)-4,MATCH($C$4,Control!$B$3:$C$3,0))</f>
        <v>Others</v>
      </c>
      <c r="C39" s="11">
        <v>2.96948E-3</v>
      </c>
      <c r="D39" s="11">
        <v>-2.4528319999999972E-2</v>
      </c>
      <c r="E39" s="11">
        <v>-0.13666568000000021</v>
      </c>
      <c r="F39" s="11">
        <v>0.16144928000000003</v>
      </c>
      <c r="G39" s="11">
        <v>0</v>
      </c>
      <c r="H39" s="11">
        <v>0</v>
      </c>
      <c r="I39" s="11">
        <v>0</v>
      </c>
      <c r="J39" s="11">
        <v>0</v>
      </c>
      <c r="K39" s="11">
        <v>0.13142227000000001</v>
      </c>
      <c r="L39" s="11">
        <v>8.0649500000000013E-2</v>
      </c>
      <c r="M39" s="11">
        <v>0.13354518000000001</v>
      </c>
      <c r="N39" s="11">
        <v>0.15638304999999997</v>
      </c>
      <c r="O39" s="11">
        <v>0.02</v>
      </c>
      <c r="P39" s="11">
        <v>0.20699999999999999</v>
      </c>
      <c r="Q39" s="11">
        <v>0.11023814999999995</v>
      </c>
      <c r="R39" s="11">
        <v>-1.4829566499999998</v>
      </c>
      <c r="S39" s="130">
        <v>0</v>
      </c>
      <c r="T39" s="130">
        <v>-2.0999999999999995E-7</v>
      </c>
      <c r="U39" s="130">
        <v>1.8999999999999995E-7</v>
      </c>
      <c r="W39" s="11">
        <v>3.2247599999998544E-3</v>
      </c>
      <c r="X39" s="11">
        <v>0</v>
      </c>
      <c r="Y39" s="11">
        <v>0.502</v>
      </c>
      <c r="Z39" s="11">
        <v>-1.1457184999999999</v>
      </c>
      <c r="AA39" s="106">
        <v>-1.9999999999999994E-8</v>
      </c>
    </row>
    <row r="40" spans="1:27" x14ac:dyDescent="0.3">
      <c r="B40" s="109" t="str">
        <f>INDEX(Control!$B$3:$C$116,ROW(B40)-4,MATCH($C$4,Control!$B$3:$C$3,0))</f>
        <v>EBITDA</v>
      </c>
      <c r="C40" s="7">
        <v>30.419885710000035</v>
      </c>
      <c r="D40" s="7">
        <v>79.128597603669206</v>
      </c>
      <c r="E40" s="7">
        <v>68.738011017679995</v>
      </c>
      <c r="F40" s="7">
        <v>48.783705530000006</v>
      </c>
      <c r="G40" s="7">
        <v>46.883675229999994</v>
      </c>
      <c r="H40" s="7">
        <v>104.90590458999992</v>
      </c>
      <c r="I40" s="7">
        <v>95.39847526000014</v>
      </c>
      <c r="J40" s="7">
        <v>31.183904120000008</v>
      </c>
      <c r="K40" s="7">
        <f>K31+K34+SUM(K37:K39)</f>
        <v>85.833242740000046</v>
      </c>
      <c r="L40" s="7">
        <f t="shared" ref="L40:N40" si="22">L31+L34+SUM(L37:L39)</f>
        <v>116.93763798999993</v>
      </c>
      <c r="M40" s="7">
        <f t="shared" si="22"/>
        <v>96.110745590000107</v>
      </c>
      <c r="N40" s="7">
        <f t="shared" si="22"/>
        <v>49.270373679999942</v>
      </c>
      <c r="O40" s="7">
        <f t="shared" ref="O40:P40" si="23">O31+O34+SUM(O37:O39)</f>
        <v>105.18</v>
      </c>
      <c r="P40" s="7">
        <f t="shared" si="23"/>
        <v>128.36600000000001</v>
      </c>
      <c r="Q40" s="7">
        <f t="shared" ref="Q40" si="24">Q31+Q34+SUM(Q37:Q39)</f>
        <v>135.26086842999999</v>
      </c>
      <c r="R40" s="7">
        <v>49.941578929999871</v>
      </c>
      <c r="S40" s="7">
        <v>130.44413606999996</v>
      </c>
      <c r="T40" s="7">
        <v>140.6474747</v>
      </c>
      <c r="U40" s="7">
        <v>131.78149139999994</v>
      </c>
      <c r="W40" s="7">
        <v>227.07019986134924</v>
      </c>
      <c r="X40" s="7">
        <v>278.37195920000005</v>
      </c>
      <c r="Y40" s="7">
        <v>348.15200000000004</v>
      </c>
      <c r="Z40" s="7">
        <v>418.74844735999989</v>
      </c>
      <c r="AA40" s="7">
        <v>402.87310216999992</v>
      </c>
    </row>
    <row r="41" spans="1:27" ht="17.25" thickBot="1" x14ac:dyDescent="0.35">
      <c r="B41" s="116" t="str">
        <f>INDEX(Control!$B$3:$C$116,ROW(B41)-4,MATCH($C$4,Control!$B$3:$C$3,0))</f>
        <v>Margin %</v>
      </c>
      <c r="C41" s="117">
        <v>0.41153235863353443</v>
      </c>
      <c r="D41" s="117">
        <v>0.78326633478520413</v>
      </c>
      <c r="E41" s="117">
        <v>0.52069013200211967</v>
      </c>
      <c r="F41" s="117">
        <v>0.66295975788615691</v>
      </c>
      <c r="G41" s="117">
        <v>0.47562207764398712</v>
      </c>
      <c r="H41" s="117">
        <v>0.65568982050121738</v>
      </c>
      <c r="I41" s="117">
        <v>0.60860807420806895</v>
      </c>
      <c r="J41" s="117">
        <v>0.35446168580428761</v>
      </c>
      <c r="K41" s="117">
        <f>K40/K32</f>
        <v>0.69955240015299847</v>
      </c>
      <c r="L41" s="117">
        <f t="shared" ref="L41:N41" si="25">L40/L32</f>
        <v>0.66306992269146992</v>
      </c>
      <c r="M41" s="117">
        <f t="shared" si="25"/>
        <v>0.59250835926776457</v>
      </c>
      <c r="N41" s="117">
        <f t="shared" si="25"/>
        <v>0.46604698258913857</v>
      </c>
      <c r="O41" s="117">
        <f t="shared" ref="O41:P41" si="26">O40/O32</f>
        <v>0.59821525056448821</v>
      </c>
      <c r="P41" s="117">
        <f t="shared" si="26"/>
        <v>0.64069916597205934</v>
      </c>
      <c r="Q41" s="117">
        <f t="shared" ref="Q41" si="27">Q40/Q32</f>
        <v>0.621389082025956</v>
      </c>
      <c r="R41" s="117">
        <v>0.30320648914421561</v>
      </c>
      <c r="S41" s="117">
        <v>0.6102701204886728</v>
      </c>
      <c r="T41" s="117">
        <v>0.61693004063252022</v>
      </c>
      <c r="U41" s="117">
        <v>0.56492088203621471</v>
      </c>
      <c r="W41" s="117">
        <v>0.59670451679523595</v>
      </c>
      <c r="X41" s="117">
        <v>0.5531038609388792</v>
      </c>
      <c r="Y41" s="117">
        <v>0.61404093582722652</v>
      </c>
      <c r="Z41" s="117">
        <v>0.55202897292813224</v>
      </c>
      <c r="AA41" s="117">
        <v>0.59684722321016548</v>
      </c>
    </row>
    <row r="42" spans="1:27" ht="17.25" thickTop="1" x14ac:dyDescent="0.3">
      <c r="B42" s="106" t="str">
        <f>INDEX(Control!$B$3:$C$116,ROW(B42)-4,MATCH($C$4,Control!$B$3:$C$3,0))</f>
        <v>Non-recurring</v>
      </c>
      <c r="C42" s="11">
        <v>-3.551921140000001</v>
      </c>
      <c r="D42" s="11">
        <v>-21.029552620000004</v>
      </c>
      <c r="E42" s="11">
        <v>0.88387419999999395</v>
      </c>
      <c r="F42" s="11">
        <v>-19.499498239999998</v>
      </c>
      <c r="G42" s="11">
        <v>0.81354870000000545</v>
      </c>
      <c r="H42" s="11">
        <v>1.7497812299999964</v>
      </c>
      <c r="I42" s="11">
        <v>3.8295644899999957</v>
      </c>
      <c r="J42" s="11">
        <v>3.4737098900000021</v>
      </c>
      <c r="K42" s="11">
        <v>-0.13142227000000001</v>
      </c>
      <c r="L42" s="11">
        <v>-4.071820000000001E-2</v>
      </c>
      <c r="M42" s="11">
        <v>7.8415649500000004</v>
      </c>
      <c r="N42" s="11">
        <v>13.348889880000003</v>
      </c>
      <c r="O42" s="11">
        <v>3.0195951499999998</v>
      </c>
      <c r="P42" s="11">
        <v>5.2493674099999987</v>
      </c>
      <c r="Q42" s="11">
        <v>3.0814156699999993</v>
      </c>
      <c r="R42" s="11">
        <v>5.0050648699999982</v>
      </c>
      <c r="S42" s="11">
        <v>5.7504334199999994</v>
      </c>
      <c r="T42" s="11">
        <v>5.8295930399999998</v>
      </c>
      <c r="U42" s="11">
        <v>12.531731359999998</v>
      </c>
      <c r="W42" s="11">
        <v>-43.197097800000009</v>
      </c>
      <c r="X42" s="11">
        <v>9.8666043099999996</v>
      </c>
      <c r="Y42" s="11">
        <v>21.018314360000005</v>
      </c>
      <c r="Z42" s="11">
        <v>16.355443099999995</v>
      </c>
      <c r="AA42" s="11">
        <v>24.111757819999998</v>
      </c>
    </row>
    <row r="43" spans="1:27" x14ac:dyDescent="0.3">
      <c r="B43" s="109" t="str">
        <f>INDEX(Control!$B$3:$C$116,ROW(B43)-4,MATCH($C$4,Control!$B$3:$C$3,0))</f>
        <v>Adjusted EBITDA</v>
      </c>
      <c r="C43" s="7">
        <v>26.867964570000034</v>
      </c>
      <c r="D43" s="7">
        <v>58.099044983669202</v>
      </c>
      <c r="E43" s="7">
        <v>69.621885217679989</v>
      </c>
      <c r="F43" s="7">
        <v>29.284207290000008</v>
      </c>
      <c r="G43" s="7">
        <v>47.69722393</v>
      </c>
      <c r="H43" s="7">
        <v>106.65568581999992</v>
      </c>
      <c r="I43" s="7">
        <v>99.228039750000136</v>
      </c>
      <c r="J43" s="7">
        <v>34.65761401000001</v>
      </c>
      <c r="K43" s="7">
        <f>K40+K42</f>
        <v>85.701820470000044</v>
      </c>
      <c r="L43" s="7">
        <f t="shared" ref="L43:N43" si="28">L40+L42</f>
        <v>116.89691978999993</v>
      </c>
      <c r="M43" s="7">
        <f t="shared" si="28"/>
        <v>103.95231054000011</v>
      </c>
      <c r="N43" s="7">
        <f t="shared" si="28"/>
        <v>62.619263559999943</v>
      </c>
      <c r="O43" s="7">
        <f t="shared" ref="O43:P43" si="29">O40+O42</f>
        <v>108.19959515000001</v>
      </c>
      <c r="P43" s="7">
        <f t="shared" si="29"/>
        <v>133.61536741</v>
      </c>
      <c r="Q43" s="7">
        <f t="shared" ref="Q43" si="30">Q40+Q42</f>
        <v>138.3422841</v>
      </c>
      <c r="R43" s="7">
        <v>81.31816413999988</v>
      </c>
      <c r="S43" s="7">
        <v>136.19456895999997</v>
      </c>
      <c r="T43" s="7">
        <v>146.47706794999999</v>
      </c>
      <c r="U43" s="7">
        <v>144.31322256999994</v>
      </c>
      <c r="W43" s="7">
        <v>183.87310206134924</v>
      </c>
      <c r="X43" s="7">
        <v>288.23856351000006</v>
      </c>
      <c r="Y43" s="7">
        <v>369.17031436000002</v>
      </c>
      <c r="Z43" s="7">
        <v>461.47541079999996</v>
      </c>
      <c r="AA43" s="7">
        <v>426.9848594799999</v>
      </c>
    </row>
    <row r="44" spans="1:27" ht="17.25" thickBot="1" x14ac:dyDescent="0.35">
      <c r="B44" s="116" t="str">
        <f>INDEX(Control!$B$3:$C$116,ROW(B44)-4,MATCH($C$4,Control!$B$3:$C$3,0))</f>
        <v>Margin %</v>
      </c>
      <c r="C44" s="117">
        <v>0.36348055139272045</v>
      </c>
      <c r="D44" s="117">
        <v>0.57510214255040848</v>
      </c>
      <c r="E44" s="117">
        <v>0.52738547519080881</v>
      </c>
      <c r="F44" s="117">
        <v>0.3979658938152506</v>
      </c>
      <c r="G44" s="117">
        <v>0.48387530696230158</v>
      </c>
      <c r="H44" s="117">
        <v>0.66662641882806184</v>
      </c>
      <c r="I44" s="117">
        <v>0.63303932285184839</v>
      </c>
      <c r="J44" s="117">
        <v>0.39394670534726156</v>
      </c>
      <c r="K44" s="117">
        <f>K43/K32</f>
        <v>0.69848129108759183</v>
      </c>
      <c r="L44" s="117">
        <f t="shared" ref="L44:N44" si="31">L43/L32</f>
        <v>0.66283903882729911</v>
      </c>
      <c r="M44" s="117">
        <f t="shared" si="31"/>
        <v>0.64085043334173286</v>
      </c>
      <c r="N44" s="117">
        <f t="shared" si="31"/>
        <v>0.59231373043022562</v>
      </c>
      <c r="O44" s="117">
        <f t="shared" ref="O44:P44" si="32">O43/O32</f>
        <v>0.61538931283165454</v>
      </c>
      <c r="P44" s="117">
        <f t="shared" si="32"/>
        <v>0.66689975897540843</v>
      </c>
      <c r="Q44" s="117">
        <f t="shared" ref="Q44" si="33">Q43/Q32</f>
        <v>0.63554512047777645</v>
      </c>
      <c r="R44" s="117">
        <v>0.49370075157418503</v>
      </c>
      <c r="S44" s="117">
        <v>0.63717295781329686</v>
      </c>
      <c r="T44" s="117">
        <v>0.64282899201347876</v>
      </c>
      <c r="U44" s="117">
        <v>0.61864190576107703</v>
      </c>
      <c r="W44" s="117">
        <v>0.48318938629618979</v>
      </c>
      <c r="X44" s="117">
        <v>0.57270805151145177</v>
      </c>
      <c r="Y44" s="117">
        <v>0.65111125401906578</v>
      </c>
      <c r="Z44" s="117">
        <v>0.60835520384987618</v>
      </c>
      <c r="AA44" s="117">
        <v>0.63256823640185367</v>
      </c>
    </row>
    <row r="45" spans="1:27" ht="17.25" thickTop="1" x14ac:dyDescent="0.3"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W45" s="118"/>
      <c r="X45" s="118"/>
      <c r="Y45" s="118"/>
      <c r="Z45" s="118"/>
    </row>
    <row r="48" spans="1:27" s="109" customFormat="1" ht="17.25" thickBot="1" x14ac:dyDescent="0.35">
      <c r="A48" s="120"/>
      <c r="B48" s="111" t="str">
        <f>INDEX(Control!$B$3:$C$116,ROW(B48)-4,MATCH($C$4,Control!$B$3:$C$3,0))</f>
        <v>Coastal Navigation</v>
      </c>
      <c r="C48" s="112" t="str">
        <f>C$6</f>
        <v>1Q19</v>
      </c>
      <c r="D48" s="112" t="str">
        <f t="shared" ref="D48:Q48" si="34">D$6</f>
        <v>2Q19</v>
      </c>
      <c r="E48" s="112" t="str">
        <f t="shared" si="34"/>
        <v>3Q19</v>
      </c>
      <c r="F48" s="112" t="str">
        <f t="shared" si="34"/>
        <v>4Q19</v>
      </c>
      <c r="G48" s="112" t="str">
        <f t="shared" si="34"/>
        <v>1Q20</v>
      </c>
      <c r="H48" s="112" t="str">
        <f t="shared" si="34"/>
        <v>2Q20</v>
      </c>
      <c r="I48" s="112" t="str">
        <f t="shared" si="34"/>
        <v>3Q20</v>
      </c>
      <c r="J48" s="112" t="str">
        <f t="shared" si="34"/>
        <v>4Q20</v>
      </c>
      <c r="K48" s="112" t="str">
        <f t="shared" si="34"/>
        <v>1Q21</v>
      </c>
      <c r="L48" s="112" t="str">
        <f t="shared" si="34"/>
        <v>2Q21</v>
      </c>
      <c r="M48" s="112" t="str">
        <f t="shared" si="34"/>
        <v>3Q21</v>
      </c>
      <c r="N48" s="112" t="str">
        <f t="shared" si="34"/>
        <v>4Q21</v>
      </c>
      <c r="O48" s="112" t="str">
        <f t="shared" si="34"/>
        <v>1Q22</v>
      </c>
      <c r="P48" s="112" t="str">
        <f t="shared" si="34"/>
        <v>2Q22</v>
      </c>
      <c r="Q48" s="112" t="str">
        <f t="shared" si="34"/>
        <v>3Q22</v>
      </c>
      <c r="R48" s="112" t="s">
        <v>92</v>
      </c>
      <c r="S48" s="112" t="s">
        <v>93</v>
      </c>
      <c r="T48" s="112" t="s">
        <v>94</v>
      </c>
      <c r="U48" s="112" t="s">
        <v>240</v>
      </c>
      <c r="W48" s="113">
        <f>W$6</f>
        <v>2019</v>
      </c>
      <c r="X48" s="113">
        <f>X$6</f>
        <v>2020</v>
      </c>
      <c r="Y48" s="113">
        <f>Y$6</f>
        <v>2021</v>
      </c>
      <c r="Z48" s="113">
        <f>Z$6</f>
        <v>2022</v>
      </c>
      <c r="AA48" s="128" t="s">
        <v>81</v>
      </c>
    </row>
    <row r="49" spans="2:27" x14ac:dyDescent="0.3">
      <c r="B49" s="109" t="str">
        <f>INDEX(Control!$B$3:$C$116,ROW(B49)-4,MATCH($C$4,Control!$B$3:$C$3,0))</f>
        <v>Net Revenue</v>
      </c>
      <c r="C49" s="7">
        <v>27.046951589999999</v>
      </c>
      <c r="D49" s="7">
        <v>31.786093900000008</v>
      </c>
      <c r="E49" s="7">
        <v>28.66828928999999</v>
      </c>
      <c r="F49" s="7">
        <v>67.820623380000015</v>
      </c>
      <c r="G49" s="7">
        <v>44.188485520000008</v>
      </c>
      <c r="H49" s="7">
        <v>49.104971079999991</v>
      </c>
      <c r="I49" s="7">
        <v>60.095779599999972</v>
      </c>
      <c r="J49" s="7">
        <v>61.238434940000019</v>
      </c>
      <c r="K49" s="97">
        <f>SUM(K50:K51)</f>
        <v>41.374260250000027</v>
      </c>
      <c r="L49" s="97">
        <f t="shared" ref="L49" si="35">SUM(L50:L51)</f>
        <v>58.055809680000003</v>
      </c>
      <c r="M49" s="97">
        <f t="shared" ref="M49" si="36">SUM(M50:M51)</f>
        <v>52.941385170000025</v>
      </c>
      <c r="N49" s="97">
        <f t="shared" ref="N49:P49" si="37">SUM(N50:N51)</f>
        <v>58.767544899999976</v>
      </c>
      <c r="O49" s="97">
        <f t="shared" si="37"/>
        <v>54.540999999999997</v>
      </c>
      <c r="P49" s="97">
        <f t="shared" si="37"/>
        <v>53.677000000000007</v>
      </c>
      <c r="Q49" s="97">
        <f t="shared" ref="Q49" si="38">SUM(Q50:Q51)</f>
        <v>57.11667967999999</v>
      </c>
      <c r="R49" s="97">
        <v>43.479992049999971</v>
      </c>
      <c r="S49" s="97">
        <v>54.941085930000007</v>
      </c>
      <c r="T49" s="7">
        <v>51.594754940000001</v>
      </c>
      <c r="U49" s="7">
        <v>47.779586270000017</v>
      </c>
      <c r="W49" s="7">
        <v>155.32195816000001</v>
      </c>
      <c r="X49" s="7">
        <v>214.62767113999999</v>
      </c>
      <c r="Y49" s="7">
        <v>211.13900000000001</v>
      </c>
      <c r="Z49" s="7">
        <v>208.81467172999996</v>
      </c>
      <c r="AA49" s="7">
        <v>154.31542714000003</v>
      </c>
    </row>
    <row r="50" spans="2:27" x14ac:dyDescent="0.3">
      <c r="B50" s="114" t="str">
        <f>INDEX(Control!$B$3:$C$116,ROW(B50)-4,MATCH($C$4,Control!$B$3:$C$3,0))</f>
        <v>Operating Net Revenue</v>
      </c>
      <c r="C50" s="9">
        <v>28.551096649999998</v>
      </c>
      <c r="D50" s="9">
        <v>33.193074518650775</v>
      </c>
      <c r="E50" s="9">
        <v>30.66828928999999</v>
      </c>
      <c r="F50" s="9">
        <v>69.220623380000021</v>
      </c>
      <c r="G50" s="9">
        <v>47.639664220000007</v>
      </c>
      <c r="H50" s="9">
        <v>50.939418109999991</v>
      </c>
      <c r="I50" s="9">
        <v>60.095779599999972</v>
      </c>
      <c r="J50" s="9">
        <v>64.720283550000019</v>
      </c>
      <c r="K50" s="9">
        <v>47.408597210000025</v>
      </c>
      <c r="L50" s="9">
        <v>63.14082698</v>
      </c>
      <c r="M50" s="9">
        <v>58.085833040000026</v>
      </c>
      <c r="N50" s="9">
        <v>64.926742769999976</v>
      </c>
      <c r="O50" s="9">
        <v>59.265999999999998</v>
      </c>
      <c r="P50" s="9">
        <v>58.093000000000004</v>
      </c>
      <c r="Q50" s="9">
        <v>62.322879139999991</v>
      </c>
      <c r="R50" s="9">
        <v>48.681278439999971</v>
      </c>
      <c r="S50" s="9">
        <v>59.802896390000008</v>
      </c>
      <c r="T50" s="9">
        <v>56.036284719999998</v>
      </c>
      <c r="U50" s="9">
        <v>52.002986480000018</v>
      </c>
      <c r="W50" s="9">
        <v>161.6330838386508</v>
      </c>
      <c r="X50" s="9">
        <v>223.39514548</v>
      </c>
      <c r="Y50" s="9">
        <v>233.56200000000001</v>
      </c>
      <c r="Z50" s="9">
        <v>228.36315757999998</v>
      </c>
      <c r="AA50" s="9">
        <v>167.84216759000003</v>
      </c>
    </row>
    <row r="51" spans="2:27" x14ac:dyDescent="0.3">
      <c r="B51" s="114" t="str">
        <f>INDEX(Control!$B$3:$C$116,ROW(B51)-4,MATCH($C$4,Control!$B$3:$C$3,0))</f>
        <v>Hedge Accounting</v>
      </c>
      <c r="C51" s="9">
        <v>-1.5041450600000001</v>
      </c>
      <c r="D51" s="9">
        <v>-1.4069806186507681</v>
      </c>
      <c r="E51" s="9">
        <v>-2</v>
      </c>
      <c r="F51" s="9">
        <v>-1.4</v>
      </c>
      <c r="G51" s="9">
        <v>-3.4511787000000003</v>
      </c>
      <c r="H51" s="9">
        <v>-1.8344470300000002</v>
      </c>
      <c r="I51" s="9">
        <v>0</v>
      </c>
      <c r="J51" s="9">
        <v>-3.481848610000001</v>
      </c>
      <c r="K51" s="9">
        <v>-6.0343369600000001</v>
      </c>
      <c r="L51" s="9">
        <v>-5.0850172999999996</v>
      </c>
      <c r="M51" s="9">
        <v>-5.1444478699999996</v>
      </c>
      <c r="N51" s="9">
        <v>-6.1591978699999999</v>
      </c>
      <c r="O51" s="9">
        <v>-4.7249999999999996</v>
      </c>
      <c r="P51" s="9">
        <v>-4.4160000000000004</v>
      </c>
      <c r="Q51" s="9">
        <v>-5.2061994600000023</v>
      </c>
      <c r="R51" s="9">
        <v>-5.2012863900000017</v>
      </c>
      <c r="S51" s="9">
        <v>-4.8618104600000001</v>
      </c>
      <c r="T51" s="9">
        <v>-4.4415297799999998</v>
      </c>
      <c r="U51" s="9">
        <v>-4.2234002100000012</v>
      </c>
      <c r="W51" s="9">
        <v>-6.3111256786507681</v>
      </c>
      <c r="X51" s="9">
        <v>-8.7674743400000015</v>
      </c>
      <c r="Y51" s="9">
        <v>-22.422999999999998</v>
      </c>
      <c r="Z51" s="9">
        <v>-19.548485850000006</v>
      </c>
      <c r="AA51" s="9">
        <v>-13.526740450000002</v>
      </c>
    </row>
    <row r="52" spans="2:27" x14ac:dyDescent="0.3">
      <c r="B52" s="106" t="str">
        <f>INDEX(Control!$B$3:$C$116,ROW(B52)-4,MATCH($C$4,Control!$B$3:$C$3,0))</f>
        <v>Operating Costs</v>
      </c>
      <c r="C52" s="11">
        <v>-17.088633510000001</v>
      </c>
      <c r="D52" s="11">
        <v>-20.917742290000003</v>
      </c>
      <c r="E52" s="11">
        <v>-24.454993399999999</v>
      </c>
      <c r="F52" s="11">
        <v>-32.42418129</v>
      </c>
      <c r="G52" s="11">
        <v>-24.942393430000003</v>
      </c>
      <c r="H52" s="11">
        <v>-22.232978799999998</v>
      </c>
      <c r="I52" s="11">
        <v>-26.086995900000012</v>
      </c>
      <c r="J52" s="11">
        <v>-20.330675520000003</v>
      </c>
      <c r="K52" s="11">
        <f>K53</f>
        <v>-16.23725829</v>
      </c>
      <c r="L52" s="11">
        <f t="shared" ref="L52:Q52" si="39">L53</f>
        <v>-34.892557539999999</v>
      </c>
      <c r="M52" s="11">
        <f t="shared" si="39"/>
        <v>-28.086142460000001</v>
      </c>
      <c r="N52" s="11">
        <f t="shared" si="39"/>
        <v>-30.295041709999992</v>
      </c>
      <c r="O52" s="11">
        <f t="shared" si="39"/>
        <v>-29.591999999999999</v>
      </c>
      <c r="P52" s="11">
        <f t="shared" si="39"/>
        <v>-25.231000000000002</v>
      </c>
      <c r="Q52" s="11">
        <f t="shared" si="39"/>
        <v>-34.761651019999981</v>
      </c>
      <c r="R52" s="11">
        <v>-37.069557790000019</v>
      </c>
      <c r="S52" s="11">
        <v>-32.599220440000003</v>
      </c>
      <c r="T52" s="11">
        <v>-39.791506589999976</v>
      </c>
      <c r="U52" s="11">
        <v>-36.522418750000014</v>
      </c>
      <c r="W52" s="11">
        <v>-94.88555049</v>
      </c>
      <c r="X52" s="11">
        <v>-93.593043650000013</v>
      </c>
      <c r="Y52" s="11">
        <v>-109.511</v>
      </c>
      <c r="Z52" s="11">
        <v>-126.65420881</v>
      </c>
      <c r="AA52" s="11">
        <v>-108.91314577999999</v>
      </c>
    </row>
    <row r="53" spans="2:27" x14ac:dyDescent="0.3">
      <c r="B53" s="114" t="str">
        <f>INDEX(Control!$B$3:$C$116,ROW(B53)-4,MATCH($C$4,Control!$B$3:$C$3,0))</f>
        <v>Operating Costs</v>
      </c>
      <c r="C53" s="9">
        <v>-17.088633510000001</v>
      </c>
      <c r="D53" s="9">
        <v>-20.917742290000003</v>
      </c>
      <c r="E53" s="9">
        <v>-24.454993399999999</v>
      </c>
      <c r="F53" s="9">
        <v>-32.42418129</v>
      </c>
      <c r="G53" s="9">
        <v>-24.942393430000003</v>
      </c>
      <c r="H53" s="9">
        <v>-22.232978799999998</v>
      </c>
      <c r="I53" s="9">
        <v>-26.086995900000012</v>
      </c>
      <c r="J53" s="9">
        <v>-20.330675520000003</v>
      </c>
      <c r="K53" s="9">
        <v>-16.23725829</v>
      </c>
      <c r="L53" s="9">
        <v>-34.892557539999999</v>
      </c>
      <c r="M53" s="9">
        <v>-28.086142460000001</v>
      </c>
      <c r="N53" s="9">
        <v>-30.295041709999992</v>
      </c>
      <c r="O53" s="9">
        <v>-29.591999999999999</v>
      </c>
      <c r="P53" s="9">
        <v>-25.231000000000002</v>
      </c>
      <c r="Q53" s="9">
        <v>-34.761651019999981</v>
      </c>
      <c r="R53" s="9">
        <v>-37.069557790000019</v>
      </c>
      <c r="S53" s="9">
        <v>-32.599220440000003</v>
      </c>
      <c r="T53" s="9">
        <v>-39.791506589999976</v>
      </c>
      <c r="U53" s="9">
        <v>-36.522418750000014</v>
      </c>
      <c r="W53" s="9">
        <v>-94.88555049</v>
      </c>
      <c r="X53" s="9">
        <v>-93.593043650000013</v>
      </c>
      <c r="Y53" s="9">
        <v>-109.511</v>
      </c>
      <c r="Z53" s="9">
        <v>-126.65420881</v>
      </c>
      <c r="AA53" s="9">
        <v>-108.91314577999999</v>
      </c>
    </row>
    <row r="54" spans="2:27" x14ac:dyDescent="0.3">
      <c r="B54" s="106" t="str">
        <f>INDEX(Control!$B$3:$C$116,ROW(B54)-4,MATCH($C$4,Control!$B$3:$C$3,0))</f>
        <v>Operating Expenses</v>
      </c>
      <c r="C54" s="11">
        <v>1.4299169999999998E-2</v>
      </c>
      <c r="D54" s="11">
        <v>-9.9507720000000036E-2</v>
      </c>
      <c r="E54" s="11">
        <v>-0.13514157999999993</v>
      </c>
      <c r="F54" s="11">
        <v>0.32828022000000001</v>
      </c>
      <c r="G54" s="11">
        <v>-0.11826895</v>
      </c>
      <c r="H54" s="11">
        <v>-7.4709149999999988E-2</v>
      </c>
      <c r="I54" s="11">
        <v>-0.22186085</v>
      </c>
      <c r="J54" s="11">
        <v>-5.5156569399999995</v>
      </c>
      <c r="K54" s="11">
        <v>-0.30110366999999999</v>
      </c>
      <c r="L54" s="11">
        <v>1.854703999999998E-2</v>
      </c>
      <c r="M54" s="11">
        <v>-2.1564056100000002</v>
      </c>
      <c r="N54" s="11">
        <v>-1.8250377599999998</v>
      </c>
      <c r="O54" s="11">
        <v>-0.86899999999999999</v>
      </c>
      <c r="P54" s="11">
        <v>-1.472</v>
      </c>
      <c r="Q54" s="11">
        <v>-1.0851302300000008</v>
      </c>
      <c r="R54" s="11">
        <v>-28.489209399999996</v>
      </c>
      <c r="S54" s="11">
        <v>-1.4869524599999999</v>
      </c>
      <c r="T54" s="11">
        <v>-1.1964096600000007</v>
      </c>
      <c r="U54" s="11">
        <v>-1.1223365199999995</v>
      </c>
      <c r="W54" s="11">
        <v>0.10793009000000003</v>
      </c>
      <c r="X54" s="11">
        <v>-5.9304958899999995</v>
      </c>
      <c r="Y54" s="11">
        <v>-4.2640000000000002</v>
      </c>
      <c r="Z54" s="11">
        <v>-31.915339629999998</v>
      </c>
      <c r="AA54" s="11">
        <v>-3.8056986400000001</v>
      </c>
    </row>
    <row r="55" spans="2:27" x14ac:dyDescent="0.3">
      <c r="B55" s="106" t="str">
        <f>INDEX(Control!$B$3:$C$116,ROW(B55)-4,MATCH($C$4,Control!$B$3:$C$3,0))</f>
        <v>AFRMM &amp; Other Tax Credits</v>
      </c>
      <c r="C55" s="11">
        <v>0</v>
      </c>
      <c r="D55" s="11">
        <v>5.5013645800000006</v>
      </c>
      <c r="E55" s="11">
        <v>12.296945669999999</v>
      </c>
      <c r="F55" s="11">
        <v>5.6057598000000013</v>
      </c>
      <c r="G55" s="11">
        <v>3.6588686899999994</v>
      </c>
      <c r="H55" s="11">
        <v>4.0407657899999991</v>
      </c>
      <c r="I55" s="11">
        <v>4.788337880000002</v>
      </c>
      <c r="J55" s="11">
        <v>3.2982444399999977</v>
      </c>
      <c r="K55" s="11">
        <v>1.7608410599999997</v>
      </c>
      <c r="L55" s="11">
        <v>2.1868581100000002</v>
      </c>
      <c r="M55" s="11">
        <v>3.5601032199999998</v>
      </c>
      <c r="N55" s="11">
        <v>5.0251976099999993</v>
      </c>
      <c r="O55" s="11">
        <v>3.7149999999999999</v>
      </c>
      <c r="P55" s="11">
        <v>3.0009999999999999</v>
      </c>
      <c r="Q55" s="11">
        <v>3.5618890900000002</v>
      </c>
      <c r="R55" s="11">
        <v>12.501080110000002</v>
      </c>
      <c r="S55" s="11">
        <v>2.8192564599999996</v>
      </c>
      <c r="T55" s="11">
        <v>3.1726606499999992</v>
      </c>
      <c r="U55" s="11">
        <v>3.5604829499999999</v>
      </c>
      <c r="W55" s="11">
        <v>23.404070050000001</v>
      </c>
      <c r="X55" s="11">
        <v>15.786216799999998</v>
      </c>
      <c r="Y55" s="11">
        <v>12.532999999999999</v>
      </c>
      <c r="Z55" s="11">
        <v>22.778969199999999</v>
      </c>
      <c r="AA55" s="11">
        <v>9.5524000600000001</v>
      </c>
    </row>
    <row r="56" spans="2:27" x14ac:dyDescent="0.3">
      <c r="B56" s="106" t="str">
        <f>INDEX(Control!$B$3:$C$116,ROW(B56)-4,MATCH($C$4,Control!$B$3:$C$3,0))</f>
        <v>Others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</row>
    <row r="57" spans="2:27" x14ac:dyDescent="0.3">
      <c r="B57" s="109" t="str">
        <f>INDEX(Control!$B$3:$C$116,ROW(B57)-4,MATCH($C$4,Control!$B$3:$C$3,0))</f>
        <v>EBITDA</v>
      </c>
      <c r="C57" s="7">
        <v>9.9726172499999972</v>
      </c>
      <c r="D57" s="7">
        <v>16.270208470000007</v>
      </c>
      <c r="E57" s="7">
        <v>16.375099979999991</v>
      </c>
      <c r="F57" s="7">
        <v>41.33048211000002</v>
      </c>
      <c r="G57" s="7">
        <v>22.786691830000002</v>
      </c>
      <c r="H57" s="7">
        <v>30.838048919999991</v>
      </c>
      <c r="I57" s="7">
        <v>38.575260729999961</v>
      </c>
      <c r="J57" s="7">
        <v>38.690346920000017</v>
      </c>
      <c r="K57" s="7">
        <v>26.596739350000028</v>
      </c>
      <c r="L57" s="7">
        <v>25.368657290000005</v>
      </c>
      <c r="M57" s="7">
        <v>26.258940320000022</v>
      </c>
      <c r="N57" s="7">
        <v>31.672663039999982</v>
      </c>
      <c r="O57" s="7">
        <v>27.794999999999998</v>
      </c>
      <c r="P57" s="7">
        <v>29.975000000000005</v>
      </c>
      <c r="Q57" s="7">
        <v>24.83178752000001</v>
      </c>
      <c r="R57" s="7">
        <v>-9.5776950300000419</v>
      </c>
      <c r="S57" s="7">
        <v>23.674169490000001</v>
      </c>
      <c r="T57" s="7">
        <v>13.779499339999999</v>
      </c>
      <c r="U57" s="7">
        <v>13.695313950000003</v>
      </c>
      <c r="W57" s="7">
        <v>83.94840781000002</v>
      </c>
      <c r="X57" s="7">
        <v>130.89034839999997</v>
      </c>
      <c r="Y57" s="7">
        <v>109.89700000000005</v>
      </c>
      <c r="Z57" s="7">
        <v>73.024092489999973</v>
      </c>
      <c r="AA57" s="7">
        <v>51.148982779999997</v>
      </c>
    </row>
    <row r="58" spans="2:27" ht="17.25" thickBot="1" x14ac:dyDescent="0.35">
      <c r="B58" s="116" t="str">
        <f>INDEX(Control!$B$3:$C$116,ROW(B58)-4,MATCH($C$4,Control!$B$3:$C$3,0))</f>
        <v>Margin %</v>
      </c>
      <c r="C58" s="117">
        <v>0.34929016465642476</v>
      </c>
      <c r="D58" s="117">
        <v>0.49016876881525329</v>
      </c>
      <c r="E58" s="117">
        <v>0.53394239975880953</v>
      </c>
      <c r="F58" s="117">
        <v>0.59708335596904893</v>
      </c>
      <c r="G58" s="117">
        <v>0.47831344328480235</v>
      </c>
      <c r="H58" s="117">
        <v>0.60538675281699239</v>
      </c>
      <c r="I58" s="117">
        <v>0.64189633592838824</v>
      </c>
      <c r="J58" s="117">
        <v>0.59780867446462238</v>
      </c>
      <c r="K58" s="117">
        <f>K57/K50</f>
        <v>0.56101089075020982</v>
      </c>
      <c r="L58" s="117">
        <f t="shared" ref="L58:N58" si="40">L57/L50</f>
        <v>0.4017789836366189</v>
      </c>
      <c r="M58" s="117">
        <f t="shared" si="40"/>
        <v>0.4520713390116512</v>
      </c>
      <c r="N58" s="117">
        <f t="shared" si="40"/>
        <v>0.48782153067802808</v>
      </c>
      <c r="O58" s="117">
        <f t="shared" ref="O58:P58" si="41">O57/O50</f>
        <v>0.46898727769716192</v>
      </c>
      <c r="P58" s="117">
        <f t="shared" si="41"/>
        <v>0.5159829927874271</v>
      </c>
      <c r="Q58" s="117">
        <f t="shared" ref="Q58" si="42">Q57/Q50</f>
        <v>0.39843774650106789</v>
      </c>
      <c r="R58" s="117">
        <v>-0.19674288221096373</v>
      </c>
      <c r="S58" s="117">
        <v>0.39586994809767606</v>
      </c>
      <c r="T58" s="117">
        <v>0.24590315737120882</v>
      </c>
      <c r="U58" s="117">
        <v>0.26335629695550511</v>
      </c>
      <c r="W58" s="117">
        <v>0.51937639136923841</v>
      </c>
      <c r="X58" s="117">
        <v>0.58591402296930506</v>
      </c>
      <c r="Y58" s="117">
        <v>0.47052602735033972</v>
      </c>
      <c r="Z58" s="117">
        <v>0.31977177607740093</v>
      </c>
      <c r="AA58" s="117">
        <v>0.30474453180886729</v>
      </c>
    </row>
    <row r="59" spans="2:27" ht="17.25" thickTop="1" x14ac:dyDescent="0.3">
      <c r="B59" s="106" t="str">
        <f>INDEX(Control!$B$3:$C$116,ROW(B59)-4,MATCH($C$4,Control!$B$3:$C$3,0))</f>
        <v>Hedge Accounting</v>
      </c>
      <c r="C59" s="11">
        <v>1.5041450600000001</v>
      </c>
      <c r="D59" s="11">
        <v>1.4069806186507681</v>
      </c>
      <c r="E59" s="11">
        <v>2</v>
      </c>
      <c r="F59" s="11">
        <v>1.4</v>
      </c>
      <c r="G59" s="11">
        <v>3.4511787000000003</v>
      </c>
      <c r="H59" s="11">
        <v>1.8344470300000002</v>
      </c>
      <c r="I59" s="11">
        <v>0</v>
      </c>
      <c r="J59" s="11">
        <v>3.481848610000001</v>
      </c>
      <c r="K59" s="11">
        <v>6.0343369600000001</v>
      </c>
      <c r="L59" s="11">
        <v>5.0850172999999996</v>
      </c>
      <c r="M59" s="11">
        <v>5.1444478699999996</v>
      </c>
      <c r="N59" s="11">
        <v>6.1591978699999999</v>
      </c>
      <c r="O59" s="11">
        <v>4.7249999999999996</v>
      </c>
      <c r="P59" s="11">
        <v>4.4160000000000004</v>
      </c>
      <c r="Q59" s="11">
        <v>5.2061994600000023</v>
      </c>
      <c r="R59" s="11">
        <v>5.2012863900000017</v>
      </c>
      <c r="S59" s="11">
        <v>4.8618104600000001</v>
      </c>
      <c r="T59" s="11">
        <v>4.4415297799999998</v>
      </c>
      <c r="U59" s="11">
        <v>4.2234002100000012</v>
      </c>
      <c r="W59" s="11">
        <v>6.3111256786507681</v>
      </c>
      <c r="X59" s="11">
        <v>8.7674743400000015</v>
      </c>
      <c r="Y59" s="11">
        <v>22.422999999999998</v>
      </c>
      <c r="Z59" s="11">
        <v>19.548485850000006</v>
      </c>
      <c r="AA59" s="11">
        <v>13.526740450000002</v>
      </c>
    </row>
    <row r="60" spans="2:27" x14ac:dyDescent="0.3">
      <c r="B60" s="106" t="str">
        <f>INDEX(Control!$B$3:$C$116,ROW(B60)-4,MATCH($C$4,Control!$B$3:$C$3,0))</f>
        <v>Non-recurring</v>
      </c>
      <c r="C60" s="11">
        <v>1.611992839669421</v>
      </c>
      <c r="D60" s="11">
        <v>-5.3743589038292061</v>
      </c>
      <c r="E60" s="11">
        <v>-1.5969695813774081</v>
      </c>
      <c r="F60" s="11">
        <v>-2.2117782435261688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1.7576122200000002</v>
      </c>
      <c r="N60" s="11">
        <v>1.7771335699999999</v>
      </c>
      <c r="O60" s="11">
        <v>0.98924739000000006</v>
      </c>
      <c r="P60" s="11">
        <v>1.5657220999999997</v>
      </c>
      <c r="Q60" s="11">
        <v>0.92578255000000031</v>
      </c>
      <c r="R60" s="11">
        <v>1.1316132100000003</v>
      </c>
      <c r="S60" s="11">
        <v>1.0763420899999998</v>
      </c>
      <c r="T60" s="11">
        <v>0.9306738</v>
      </c>
      <c r="U60" s="11">
        <v>0.95395039999999998</v>
      </c>
      <c r="W60" s="11">
        <v>-7.571113889063362</v>
      </c>
      <c r="X60" s="11">
        <v>0</v>
      </c>
      <c r="Y60" s="11">
        <v>3.5347457900000001</v>
      </c>
      <c r="Z60" s="11">
        <v>4.6123652499999999</v>
      </c>
      <c r="AA60" s="11">
        <v>2.96096629</v>
      </c>
    </row>
    <row r="61" spans="2:27" x14ac:dyDescent="0.3">
      <c r="B61" s="109" t="str">
        <f>INDEX(Control!$B$3:$C$116,ROW(B61)-4,MATCH($C$4,Control!$B$3:$C$3,0))</f>
        <v>Adjusted EBITDA</v>
      </c>
      <c r="C61" s="7">
        <v>13.088755149669419</v>
      </c>
      <c r="D61" s="7">
        <v>12.302830184821568</v>
      </c>
      <c r="E61" s="7">
        <v>16.778130398622583</v>
      </c>
      <c r="F61" s="7">
        <v>40.518703866473849</v>
      </c>
      <c r="G61" s="7">
        <v>26.237870530000002</v>
      </c>
      <c r="H61" s="7">
        <v>32.672495949999991</v>
      </c>
      <c r="I61" s="7">
        <v>38.575260729999961</v>
      </c>
      <c r="J61" s="7">
        <v>42.172195530000018</v>
      </c>
      <c r="K61" s="7">
        <f>K57+SUM(K59:K60)</f>
        <v>32.631076310000026</v>
      </c>
      <c r="L61" s="7">
        <f t="shared" ref="L61:N61" si="43">L57+SUM(L59:L60)</f>
        <v>30.453674590000006</v>
      </c>
      <c r="M61" s="7">
        <f t="shared" si="43"/>
        <v>33.161000410000021</v>
      </c>
      <c r="N61" s="7">
        <f t="shared" si="43"/>
        <v>39.608994479999978</v>
      </c>
      <c r="O61" s="7">
        <f t="shared" ref="O61:P61" si="44">O57+SUM(O59:O60)</f>
        <v>33.509247389999999</v>
      </c>
      <c r="P61" s="7">
        <f t="shared" si="44"/>
        <v>35.956722100000007</v>
      </c>
      <c r="Q61" s="7">
        <f t="shared" ref="Q61" si="45">Q57+SUM(Q59:Q60)</f>
        <v>30.963769530000011</v>
      </c>
      <c r="R61" s="7">
        <v>-3.2447954300000399</v>
      </c>
      <c r="S61" s="7">
        <v>29.612322040000002</v>
      </c>
      <c r="T61" s="7">
        <v>19.151702920000023</v>
      </c>
      <c r="U61" s="7">
        <v>18.872664560000004</v>
      </c>
      <c r="W61" s="7">
        <v>82.688419599587419</v>
      </c>
      <c r="X61" s="7">
        <v>139.65782273999997</v>
      </c>
      <c r="Y61" s="7">
        <v>135.85474579000004</v>
      </c>
      <c r="Z61" s="7">
        <v>97.184943589999975</v>
      </c>
      <c r="AA61" s="7">
        <v>67.636689520000033</v>
      </c>
    </row>
    <row r="62" spans="2:27" ht="17.25" thickBot="1" x14ac:dyDescent="0.35">
      <c r="B62" s="116" t="str">
        <f>INDEX(Control!$B$3:$C$116,ROW(B62)-4,MATCH($C$4,Control!$B$3:$C$3,0))</f>
        <v>Margin %</v>
      </c>
      <c r="C62" s="117">
        <v>0.45843265882641393</v>
      </c>
      <c r="D62" s="117">
        <v>0.37064449025078294</v>
      </c>
      <c r="E62" s="117">
        <v>0.54708400067471086</v>
      </c>
      <c r="F62" s="117">
        <v>0.58535595156429865</v>
      </c>
      <c r="G62" s="117">
        <v>0.55075683171975132</v>
      </c>
      <c r="H62" s="117">
        <v>0.64139908075600904</v>
      </c>
      <c r="I62" s="117">
        <v>0.64189633592838824</v>
      </c>
      <c r="J62" s="117">
        <v>0.6516070884859404</v>
      </c>
      <c r="K62" s="117">
        <f>K61/K50</f>
        <v>0.68829449151296684</v>
      </c>
      <c r="L62" s="117">
        <f t="shared" ref="L62:N62" si="46">L61/L50</f>
        <v>0.48231352116509774</v>
      </c>
      <c r="M62" s="117">
        <f t="shared" si="46"/>
        <v>0.57089652802541624</v>
      </c>
      <c r="N62" s="117">
        <f t="shared" si="46"/>
        <v>0.61005670067745477</v>
      </c>
      <c r="O62" s="117">
        <f t="shared" ref="O62:P62" si="47">O61/O50</f>
        <v>0.56540423497452164</v>
      </c>
      <c r="P62" s="117">
        <f t="shared" si="47"/>
        <v>0.61895102852323003</v>
      </c>
      <c r="Q62" s="117">
        <f t="shared" ref="Q62" si="48">Q61/Q50</f>
        <v>0.49682829094663705</v>
      </c>
      <c r="R62" s="117">
        <v>-6.6653866413949533E-2</v>
      </c>
      <c r="S62" s="117">
        <v>0.49516534862936257</v>
      </c>
      <c r="T62" s="117">
        <v>0.34177324595476899</v>
      </c>
      <c r="U62" s="117">
        <v>0.36291501387633379</v>
      </c>
      <c r="W62" s="117">
        <v>0.51158103054032311</v>
      </c>
      <c r="X62" s="117">
        <v>0.6251605084789239</v>
      </c>
      <c r="Y62" s="117">
        <v>0.58166459351264344</v>
      </c>
      <c r="Z62" s="117">
        <v>0.42557190319088239</v>
      </c>
      <c r="AA62" s="117">
        <v>0.40297793153637634</v>
      </c>
    </row>
    <row r="63" spans="2:27" ht="17.25" thickTop="1" x14ac:dyDescent="0.3"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W63" s="118"/>
      <c r="X63" s="118"/>
      <c r="Y63" s="118"/>
      <c r="Z63" s="118"/>
    </row>
    <row r="64" spans="2:27" x14ac:dyDescent="0.3">
      <c r="H64" s="118"/>
    </row>
    <row r="66" spans="1:27" s="109" customFormat="1" ht="17.25" thickBot="1" x14ac:dyDescent="0.35">
      <c r="A66" s="120"/>
      <c r="B66" s="111" t="str">
        <f>INDEX(Control!$B$3:$C$116,ROW(B66)-4,MATCH($C$4,Control!$B$3:$C$3,0))</f>
        <v>South Corridor</v>
      </c>
      <c r="C66" s="112" t="str">
        <f>C$6</f>
        <v>1Q19</v>
      </c>
      <c r="D66" s="112" t="str">
        <f t="shared" ref="D66:Q66" si="49">D$6</f>
        <v>2Q19</v>
      </c>
      <c r="E66" s="112" t="str">
        <f t="shared" si="49"/>
        <v>3Q19</v>
      </c>
      <c r="F66" s="112" t="str">
        <f t="shared" si="49"/>
        <v>4Q19</v>
      </c>
      <c r="G66" s="112" t="str">
        <f t="shared" si="49"/>
        <v>1Q20</v>
      </c>
      <c r="H66" s="112" t="str">
        <f t="shared" si="49"/>
        <v>2Q20</v>
      </c>
      <c r="I66" s="112" t="str">
        <f t="shared" si="49"/>
        <v>3Q20</v>
      </c>
      <c r="J66" s="112" t="str">
        <f t="shared" si="49"/>
        <v>4Q20</v>
      </c>
      <c r="K66" s="112" t="str">
        <f t="shared" si="49"/>
        <v>1Q21</v>
      </c>
      <c r="L66" s="112" t="str">
        <f t="shared" si="49"/>
        <v>2Q21</v>
      </c>
      <c r="M66" s="112" t="str">
        <f t="shared" si="49"/>
        <v>3Q21</v>
      </c>
      <c r="N66" s="112" t="str">
        <f t="shared" si="49"/>
        <v>4Q21</v>
      </c>
      <c r="O66" s="112" t="str">
        <f t="shared" si="49"/>
        <v>1Q22</v>
      </c>
      <c r="P66" s="112" t="str">
        <f t="shared" si="49"/>
        <v>2Q22</v>
      </c>
      <c r="Q66" s="112" t="str">
        <f t="shared" si="49"/>
        <v>3Q22</v>
      </c>
      <c r="R66" s="112" t="s">
        <v>92</v>
      </c>
      <c r="S66" s="112" t="s">
        <v>93</v>
      </c>
      <c r="T66" s="112" t="s">
        <v>94</v>
      </c>
      <c r="U66" s="112" t="s">
        <v>240</v>
      </c>
      <c r="W66" s="113">
        <f>W$6</f>
        <v>2019</v>
      </c>
      <c r="X66" s="113">
        <f>X$6</f>
        <v>2020</v>
      </c>
      <c r="Y66" s="113">
        <f>Y$6</f>
        <v>2021</v>
      </c>
      <c r="Z66" s="113">
        <f>Z$6</f>
        <v>2022</v>
      </c>
      <c r="AA66" s="113">
        <v>2023</v>
      </c>
    </row>
    <row r="67" spans="1:27" x14ac:dyDescent="0.3">
      <c r="B67" s="109" t="str">
        <f>INDEX(Control!$B$3:$C$116,ROW(B67)-4,MATCH($C$4,Control!$B$3:$C$3,0))</f>
        <v>Net Revenue</v>
      </c>
      <c r="C67" s="7">
        <v>90.041024471978048</v>
      </c>
      <c r="D67" s="7">
        <v>99.991139539323484</v>
      </c>
      <c r="E67" s="7">
        <v>87.7</v>
      </c>
      <c r="F67" s="7">
        <v>79.900000000000006</v>
      </c>
      <c r="G67" s="7">
        <v>6.1494180867882449</v>
      </c>
      <c r="H67" s="7">
        <v>94.06482861005999</v>
      </c>
      <c r="I67" s="7">
        <v>99.944191352350046</v>
      </c>
      <c r="J67" s="7">
        <v>153.72423560984211</v>
      </c>
      <c r="K67" s="7">
        <f t="shared" ref="K67:Q67" si="50">SUM(K68:K69)</f>
        <v>16.112110726840754</v>
      </c>
      <c r="L67" s="7">
        <f t="shared" si="50"/>
        <v>227.24889988214477</v>
      </c>
      <c r="M67" s="7">
        <f t="shared" si="50"/>
        <v>50.983069631159324</v>
      </c>
      <c r="N67" s="7">
        <f t="shared" si="50"/>
        <v>17.640919759855109</v>
      </c>
      <c r="O67" s="7">
        <f t="shared" si="50"/>
        <v>226.32499999999999</v>
      </c>
      <c r="P67" s="7">
        <f t="shared" si="50"/>
        <v>158.387</v>
      </c>
      <c r="Q67" s="7">
        <f t="shared" si="50"/>
        <v>168.66490717691914</v>
      </c>
      <c r="R67" s="7">
        <v>215.79082528558533</v>
      </c>
      <c r="S67" s="7">
        <v>181.80229945980372</v>
      </c>
      <c r="T67" s="7">
        <v>291.937533813887</v>
      </c>
      <c r="U67" s="7">
        <v>175.67311278281986</v>
      </c>
      <c r="W67" s="7">
        <v>357.63216401130148</v>
      </c>
      <c r="X67" s="7">
        <v>353.88267365904039</v>
      </c>
      <c r="Y67" s="7">
        <v>311.9849999999999</v>
      </c>
      <c r="Z67" s="7">
        <v>769.16773246250443</v>
      </c>
      <c r="AA67" s="7">
        <v>649.41294605651058</v>
      </c>
    </row>
    <row r="68" spans="1:27" x14ac:dyDescent="0.3">
      <c r="B68" s="114" t="str">
        <f>INDEX(Control!$B$3:$C$116,ROW(B68)-4,MATCH($C$4,Control!$B$3:$C$3,0))</f>
        <v>Operating Net Revenue</v>
      </c>
      <c r="C68" s="9">
        <v>93.249674453459718</v>
      </c>
      <c r="D68" s="9">
        <v>102.61565764441347</v>
      </c>
      <c r="E68" s="9">
        <v>104.7</v>
      </c>
      <c r="F68" s="9">
        <v>77.5</v>
      </c>
      <c r="G68" s="9">
        <v>91.667834175221742</v>
      </c>
      <c r="H68" s="9">
        <v>130.82951534396798</v>
      </c>
      <c r="I68" s="9">
        <v>131.87401703597951</v>
      </c>
      <c r="J68" s="9">
        <v>129.83641157327935</v>
      </c>
      <c r="K68" s="9">
        <v>83.985819748042843</v>
      </c>
      <c r="L68" s="9">
        <v>167.0271675032042</v>
      </c>
      <c r="M68" s="9">
        <v>118.31548994352715</v>
      </c>
      <c r="N68" s="9">
        <v>53.561522805225763</v>
      </c>
      <c r="O68" s="9">
        <v>125.21899999999999</v>
      </c>
      <c r="P68" s="9">
        <v>244.71199999999999</v>
      </c>
      <c r="Q68" s="9">
        <v>210.99590717691916</v>
      </c>
      <c r="R68" s="9">
        <v>200.73982528558531</v>
      </c>
      <c r="S68" s="9">
        <v>172.52018745980371</v>
      </c>
      <c r="T68" s="9">
        <v>256.97897669298158</v>
      </c>
      <c r="U68" s="9">
        <v>224.20405695658206</v>
      </c>
      <c r="W68" s="9">
        <v>378.06533209787318</v>
      </c>
      <c r="X68" s="9">
        <v>484.20777812844858</v>
      </c>
      <c r="Y68" s="9">
        <v>422.89</v>
      </c>
      <c r="Z68" s="9">
        <v>781.66673246250446</v>
      </c>
      <c r="AA68" s="9">
        <v>653.70322110936741</v>
      </c>
    </row>
    <row r="69" spans="1:27" x14ac:dyDescent="0.3">
      <c r="B69" s="114" t="str">
        <f>INDEX(Control!$B$3:$C$116,ROW(B69)-4,MATCH($C$4,Control!$B$3:$C$3,0))</f>
        <v>Hedge Accounting</v>
      </c>
      <c r="C69" s="9">
        <v>-3.2086499814816651</v>
      </c>
      <c r="D69" s="9">
        <v>-2.6245181050899964</v>
      </c>
      <c r="E69" s="9">
        <v>-17</v>
      </c>
      <c r="F69" s="9">
        <v>2.4</v>
      </c>
      <c r="G69" s="9">
        <v>-85.518416088433497</v>
      </c>
      <c r="H69" s="9">
        <v>-36.764686733907993</v>
      </c>
      <c r="I69" s="9">
        <v>-31.92982568362946</v>
      </c>
      <c r="J69" s="9">
        <v>23.887824036562762</v>
      </c>
      <c r="K69" s="9">
        <v>-67.873709021202089</v>
      </c>
      <c r="L69" s="9">
        <v>60.22173237894058</v>
      </c>
      <c r="M69" s="9">
        <v>-67.33242031236783</v>
      </c>
      <c r="N69" s="9">
        <v>-35.920603045370655</v>
      </c>
      <c r="O69" s="9">
        <v>101.10599999999999</v>
      </c>
      <c r="P69" s="9">
        <v>-86.325000000000003</v>
      </c>
      <c r="Q69" s="9">
        <v>-42.331000000000003</v>
      </c>
      <c r="R69" s="9">
        <v>15.051000000000011</v>
      </c>
      <c r="S69" s="9">
        <v>9.2821119999999997</v>
      </c>
      <c r="T69" s="9">
        <v>34.958557120905041</v>
      </c>
      <c r="U69" s="9">
        <v>-48.530944173762201</v>
      </c>
      <c r="W69" s="9">
        <v>-20.433168086571662</v>
      </c>
      <c r="X69" s="9">
        <v>-130.32510446940819</v>
      </c>
      <c r="Y69" s="9">
        <v>-110.905</v>
      </c>
      <c r="Z69" s="9">
        <v>-12.499000000000001</v>
      </c>
      <c r="AA69" s="9">
        <v>-4.2902750528571616</v>
      </c>
    </row>
    <row r="70" spans="1:27" x14ac:dyDescent="0.3">
      <c r="B70" s="106" t="str">
        <f>INDEX(Control!$B$3:$C$116,ROW(B70)-4,MATCH($C$4,Control!$B$3:$C$3,0))</f>
        <v>Operating Costs</v>
      </c>
      <c r="C70" s="11">
        <v>-37.649491049528919</v>
      </c>
      <c r="D70" s="11">
        <v>-29.968317716796776</v>
      </c>
      <c r="E70" s="11">
        <v>-41.221544801638998</v>
      </c>
      <c r="F70" s="11">
        <v>-29.556192515184541</v>
      </c>
      <c r="G70" s="11">
        <v>-43.219241527789293</v>
      </c>
      <c r="H70" s="11">
        <v>-73.295658930516993</v>
      </c>
      <c r="I70" s="11">
        <v>-55.069025268280193</v>
      </c>
      <c r="J70" s="11">
        <v>-37.220363701152671</v>
      </c>
      <c r="K70" s="11">
        <f>K71</f>
        <v>-52.147367577544671</v>
      </c>
      <c r="L70" s="11">
        <f t="shared" ref="L70:Q70" si="51">L71</f>
        <v>-80.432004931185318</v>
      </c>
      <c r="M70" s="11">
        <f t="shared" si="51"/>
        <v>-84.147546585765781</v>
      </c>
      <c r="N70" s="11">
        <f t="shared" si="51"/>
        <v>-84.031080905504211</v>
      </c>
      <c r="O70" s="11">
        <f t="shared" si="51"/>
        <v>-88.100999999999999</v>
      </c>
      <c r="P70" s="11">
        <f t="shared" si="51"/>
        <v>-124.673</v>
      </c>
      <c r="Q70" s="11">
        <f t="shared" si="51"/>
        <v>-126.3625176399733</v>
      </c>
      <c r="R70" s="11">
        <v>-131.74125856978793</v>
      </c>
      <c r="S70" s="11">
        <v>-105.98139433949274</v>
      </c>
      <c r="T70" s="11">
        <v>-105.59560414769054</v>
      </c>
      <c r="U70" s="11">
        <v>-103.0310767786488</v>
      </c>
      <c r="W70" s="11">
        <v>-138.39554608314924</v>
      </c>
      <c r="X70" s="11">
        <v>-208.80428942773915</v>
      </c>
      <c r="Y70" s="11">
        <v>-300.75799999999998</v>
      </c>
      <c r="Z70" s="11">
        <v>-470.87777620976124</v>
      </c>
      <c r="AA70" s="11">
        <v>-314.6080752658321</v>
      </c>
    </row>
    <row r="71" spans="1:27" x14ac:dyDescent="0.3">
      <c r="B71" s="114" t="str">
        <f>INDEX(Control!$B$3:$C$116,ROW(B71)-4,MATCH($C$4,Control!$B$3:$C$3,0))</f>
        <v>Operating Costs</v>
      </c>
      <c r="C71" s="9">
        <v>-37.649491049528919</v>
      </c>
      <c r="D71" s="9">
        <v>-29.968317716796776</v>
      </c>
      <c r="E71" s="9">
        <v>-41.221544801638998</v>
      </c>
      <c r="F71" s="9">
        <v>-29.556192515184541</v>
      </c>
      <c r="G71" s="9">
        <v>-43.219241527789293</v>
      </c>
      <c r="H71" s="9">
        <v>-73.295658930516993</v>
      </c>
      <c r="I71" s="9">
        <v>-55.069025268280193</v>
      </c>
      <c r="J71" s="9">
        <v>-37.220363701152671</v>
      </c>
      <c r="K71" s="9">
        <v>-52.147367577544671</v>
      </c>
      <c r="L71" s="9">
        <v>-80.432004931185318</v>
      </c>
      <c r="M71" s="9">
        <v>-84.147546585765781</v>
      </c>
      <c r="N71" s="9">
        <v>-84.031080905504211</v>
      </c>
      <c r="O71" s="9">
        <v>-88.100999999999999</v>
      </c>
      <c r="P71" s="9">
        <v>-124.673</v>
      </c>
      <c r="Q71" s="9">
        <v>-126.3625176399733</v>
      </c>
      <c r="R71" s="9">
        <v>-131.74125856978793</v>
      </c>
      <c r="S71" s="9">
        <v>-105.98139433949274</v>
      </c>
      <c r="T71" s="9">
        <v>-105.59560414769054</v>
      </c>
      <c r="U71" s="9">
        <v>-103.0310767786488</v>
      </c>
      <c r="W71" s="9">
        <v>-138.39554608314924</v>
      </c>
      <c r="X71" s="9">
        <v>-208.80428942773915</v>
      </c>
      <c r="Y71" s="9">
        <v>-300.75799999999998</v>
      </c>
      <c r="Z71" s="9">
        <v>-470.87777620976124</v>
      </c>
      <c r="AA71" s="9">
        <v>-314.6080752658321</v>
      </c>
    </row>
    <row r="72" spans="1:27" x14ac:dyDescent="0.3">
      <c r="B72" s="106" t="str">
        <f>INDEX(Control!$B$3:$C$116,ROW(B72)-4,MATCH($C$4,Control!$B$3:$C$3,0))</f>
        <v>Operating Expenses</v>
      </c>
      <c r="C72" s="11">
        <v>-2.3778580734640102</v>
      </c>
      <c r="D72" s="11">
        <v>-1.8814940171622099</v>
      </c>
      <c r="E72" s="11">
        <v>-1.6</v>
      </c>
      <c r="F72" s="11">
        <v>0.1</v>
      </c>
      <c r="G72" s="11">
        <v>-2.0925047369682019</v>
      </c>
      <c r="H72" s="11">
        <v>-2.4906562797539999</v>
      </c>
      <c r="I72" s="11">
        <v>-4.2625516557053329</v>
      </c>
      <c r="J72" s="11">
        <v>-18.086014628789925</v>
      </c>
      <c r="K72" s="11">
        <v>-2.2231481935192372</v>
      </c>
      <c r="L72" s="11">
        <v>-7.2933674195019487</v>
      </c>
      <c r="M72" s="11">
        <v>-18.754078764919367</v>
      </c>
      <c r="N72" s="11">
        <v>-7.5564056220594438</v>
      </c>
      <c r="O72" s="11">
        <v>-8.3870000000000005</v>
      </c>
      <c r="P72" s="11">
        <v>-10.996</v>
      </c>
      <c r="Q72" s="11">
        <v>-21.593775630470262</v>
      </c>
      <c r="R72" s="11">
        <v>-36.131247841988674</v>
      </c>
      <c r="S72" s="11">
        <v>-12.185263542351718</v>
      </c>
      <c r="T72" s="11">
        <v>-11.51669629053773</v>
      </c>
      <c r="U72" s="11">
        <v>-14.758764628847807</v>
      </c>
      <c r="W72" s="11">
        <v>-5.759352090626221</v>
      </c>
      <c r="X72" s="11">
        <v>-26.93172730121746</v>
      </c>
      <c r="Y72" s="11">
        <v>-35.826999999999998</v>
      </c>
      <c r="Z72" s="11">
        <v>-77.108023472458939</v>
      </c>
      <c r="AA72" s="11">
        <v>-38.460724461737257</v>
      </c>
    </row>
    <row r="73" spans="1:27" x14ac:dyDescent="0.3">
      <c r="B73" s="106" t="str">
        <f>INDEX(Control!$B$3:$C$116,ROW(B73)-4,MATCH($C$4,Control!$B$3:$C$3,0))</f>
        <v>AFRMM &amp; Other Tax Credits</v>
      </c>
      <c r="C73" s="11">
        <v>0.26455807545021531</v>
      </c>
      <c r="D73" s="11">
        <v>0.13012742491763701</v>
      </c>
      <c r="E73" s="11">
        <v>0.1</v>
      </c>
      <c r="F73" s="11">
        <v>0.2</v>
      </c>
      <c r="G73" s="11">
        <v>1.9729895499999997E-2</v>
      </c>
      <c r="H73" s="11">
        <v>2.9876503799999996E-2</v>
      </c>
      <c r="I73" s="11">
        <v>4.2901127789142859E-2</v>
      </c>
      <c r="J73" s="11">
        <v>0</v>
      </c>
      <c r="K73" s="11">
        <v>0.4063527181519937</v>
      </c>
      <c r="L73" s="11">
        <v>0</v>
      </c>
      <c r="M73" s="11">
        <v>0</v>
      </c>
      <c r="N73" s="11">
        <v>-0.4063527181519937</v>
      </c>
      <c r="O73" s="11">
        <v>0.31</v>
      </c>
      <c r="P73" s="11">
        <v>0.81699999999999995</v>
      </c>
      <c r="Q73" s="11">
        <v>-0.70714817637440364</v>
      </c>
      <c r="R73" s="11">
        <v>13.490067801970726</v>
      </c>
      <c r="S73" s="11">
        <v>0.21375227805719771</v>
      </c>
      <c r="T73" s="11">
        <v>-1.2376761634196213E-2</v>
      </c>
      <c r="U73" s="11">
        <v>1.2087206385476521</v>
      </c>
      <c r="W73" s="11">
        <v>0.69468550036785226</v>
      </c>
      <c r="X73" s="11">
        <v>9.2507527089142852E-2</v>
      </c>
      <c r="Y73" s="11">
        <v>0</v>
      </c>
      <c r="Z73" s="11">
        <v>13.909919625596322</v>
      </c>
      <c r="AA73" s="11">
        <v>1.4100961549706537</v>
      </c>
    </row>
    <row r="74" spans="1:27" x14ac:dyDescent="0.3">
      <c r="B74" s="106" t="str">
        <f>INDEX(Control!$B$3:$C$116,ROW(B74)-4,MATCH($C$4,Control!$B$3:$C$3,0))</f>
        <v>Equity Accounting</v>
      </c>
      <c r="C74" s="11">
        <v>-4.471213355345097</v>
      </c>
      <c r="D74" s="11">
        <v>1.1219512932273594</v>
      </c>
      <c r="E74" s="11">
        <v>0.54884239443332428</v>
      </c>
      <c r="F74" s="11">
        <v>-3.9044276055370668</v>
      </c>
      <c r="G74" s="11">
        <v>-2.2952569799956555</v>
      </c>
      <c r="H74" s="11">
        <v>1.8202890779513992</v>
      </c>
      <c r="I74" s="11">
        <v>-1.8185403064436614</v>
      </c>
      <c r="J74" s="11">
        <v>-3.0688321274950328</v>
      </c>
      <c r="K74" s="11">
        <v>-2.8320784849821008</v>
      </c>
      <c r="L74" s="11">
        <v>4.7925959405916183</v>
      </c>
      <c r="M74" s="11">
        <v>1.1503724741762518</v>
      </c>
      <c r="N74" s="11">
        <v>-4.1918899297857699</v>
      </c>
      <c r="O74" s="11">
        <v>1.78</v>
      </c>
      <c r="P74" s="11">
        <v>13.125</v>
      </c>
      <c r="Q74" s="11">
        <v>4.7325048813797785</v>
      </c>
      <c r="R74" s="11">
        <v>-0.93025007587221964</v>
      </c>
      <c r="S74" s="11">
        <v>-0.21664676606339256</v>
      </c>
      <c r="T74" s="11">
        <v>7.7051166801903248</v>
      </c>
      <c r="U74" s="11">
        <v>3.2926840600403549</v>
      </c>
      <c r="W74" s="11">
        <v>-6.7048472732214801</v>
      </c>
      <c r="X74" s="11">
        <v>-5.3623403359829505</v>
      </c>
      <c r="Y74" s="11">
        <v>-1.0810000000000004</v>
      </c>
      <c r="Z74" s="11">
        <v>18.707254805507556</v>
      </c>
      <c r="AA74" s="11">
        <v>10.781153974167287</v>
      </c>
    </row>
    <row r="75" spans="1:27" x14ac:dyDescent="0.3">
      <c r="B75" s="106" t="str">
        <f>INDEX(Control!$B$3:$C$116,ROW(B75)-4,MATCH($C$4,Control!$B$3:$C$3,0))</f>
        <v>Others</v>
      </c>
      <c r="C75" s="11">
        <v>0</v>
      </c>
      <c r="D75" s="11">
        <v>0</v>
      </c>
      <c r="E75" s="11">
        <v>0</v>
      </c>
      <c r="F75" s="11">
        <v>-0.74078023128780957</v>
      </c>
      <c r="G75" s="11">
        <v>0</v>
      </c>
      <c r="H75" s="11">
        <v>0</v>
      </c>
      <c r="I75" s="11">
        <v>0</v>
      </c>
      <c r="J75" s="11">
        <v>0</v>
      </c>
      <c r="K75" s="11">
        <v>-0.37535271815199373</v>
      </c>
      <c r="L75" s="11">
        <v>0.37535271815199373</v>
      </c>
      <c r="M75" s="11">
        <v>37.049082198599478</v>
      </c>
      <c r="N75" s="11">
        <v>-19.763082198599477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W75" s="11">
        <v>-0.74078023128780957</v>
      </c>
      <c r="X75" s="11">
        <v>0</v>
      </c>
      <c r="Y75" s="11">
        <v>17.286000000000001</v>
      </c>
      <c r="Z75" s="11">
        <v>0</v>
      </c>
      <c r="AA75" s="11">
        <v>0</v>
      </c>
    </row>
    <row r="76" spans="1:27" x14ac:dyDescent="0.3">
      <c r="B76" s="109" t="str">
        <f>INDEX(Control!$B$3:$C$116,ROW(B76)-4,MATCH($C$4,Control!$B$3:$C$3,0))</f>
        <v>EBITDA</v>
      </c>
      <c r="C76" s="7">
        <v>45.807020069090235</v>
      </c>
      <c r="D76" s="7">
        <v>69.393406523509483</v>
      </c>
      <c r="E76" s="7">
        <v>45.527297592794326</v>
      </c>
      <c r="F76" s="7">
        <v>45.998599647990595</v>
      </c>
      <c r="G76" s="7">
        <v>-41.437855262464907</v>
      </c>
      <c r="H76" s="7">
        <v>20.1286789815404</v>
      </c>
      <c r="I76" s="7">
        <v>38.836975249710008</v>
      </c>
      <c r="J76" s="7">
        <v>95.349025152404479</v>
      </c>
      <c r="K76" s="7">
        <v>-41.059483529205252</v>
      </c>
      <c r="L76" s="7">
        <v>144.69147619020112</v>
      </c>
      <c r="M76" s="7">
        <v>-13.719101046750094</v>
      </c>
      <c r="N76" s="7">
        <v>-98.30789161424579</v>
      </c>
      <c r="O76" s="7">
        <v>131.92699999999999</v>
      </c>
      <c r="P76" s="7">
        <v>36.659999999999997</v>
      </c>
      <c r="Q76" s="7">
        <v>24.733970611480952</v>
      </c>
      <c r="R76" s="7">
        <v>60.478136599907231</v>
      </c>
      <c r="S76" s="7">
        <v>63.632747089953071</v>
      </c>
      <c r="T76" s="7">
        <v>182.51797329421444</v>
      </c>
      <c r="U76" s="7">
        <v>62.384676073911265</v>
      </c>
      <c r="W76" s="7">
        <v>206.72632383338464</v>
      </c>
      <c r="X76" s="7">
        <v>112.87682412118998</v>
      </c>
      <c r="Y76" s="7">
        <v>-8.3950000000000244</v>
      </c>
      <c r="Z76" s="7">
        <v>253.79910721138816</v>
      </c>
      <c r="AA76" s="7">
        <v>308.53539645807882</v>
      </c>
    </row>
    <row r="77" spans="1:27" ht="17.25" thickBot="1" x14ac:dyDescent="0.35">
      <c r="B77" s="116" t="str">
        <f>INDEX(Control!$B$3:$C$116,ROW(B77)-4,MATCH($C$4,Control!$B$3:$C$3,0))</f>
        <v>Margin %</v>
      </c>
      <c r="C77" s="117">
        <v>0.49122981219577566</v>
      </c>
      <c r="D77" s="117">
        <v>0.67624579052032563</v>
      </c>
      <c r="E77" s="117">
        <v>0.43483569811646922</v>
      </c>
      <c r="F77" s="117">
        <v>0.59353031803858836</v>
      </c>
      <c r="G77" s="117">
        <v>-0.45204357270247103</v>
      </c>
      <c r="H77" s="117">
        <v>0.15385426544323319</v>
      </c>
      <c r="I77" s="117">
        <v>0.2945005856545192</v>
      </c>
      <c r="J77" s="117">
        <v>0.73437816092591046</v>
      </c>
      <c r="K77" s="117">
        <f>K76/K68</f>
        <v>-0.48888590541097954</v>
      </c>
      <c r="L77" s="117">
        <f t="shared" ref="L77:N77" si="52">L76/L68</f>
        <v>0.86627509975241246</v>
      </c>
      <c r="M77" s="117">
        <f t="shared" si="52"/>
        <v>-0.11595354972792084</v>
      </c>
      <c r="N77" s="117">
        <f t="shared" si="52"/>
        <v>-1.8354200266437219</v>
      </c>
      <c r="O77" s="117">
        <f t="shared" ref="O77:P77" si="53">O76/O68</f>
        <v>1.0535701451057746</v>
      </c>
      <c r="P77" s="117">
        <f t="shared" si="53"/>
        <v>0.14980875478113045</v>
      </c>
      <c r="Q77" s="117">
        <f t="shared" ref="Q77" si="54">Q76/Q68</f>
        <v>0.11722488337530464</v>
      </c>
      <c r="R77" s="117">
        <v>0.30127622415665234</v>
      </c>
      <c r="S77" s="117">
        <v>0.36884232521935534</v>
      </c>
      <c r="T77" s="117">
        <v>0.71024476649026691</v>
      </c>
      <c r="U77" s="117">
        <v>0.278249541603934</v>
      </c>
      <c r="W77" s="117">
        <v>0.54680052964990589</v>
      </c>
      <c r="X77" s="117">
        <v>0.23311650332731024</v>
      </c>
      <c r="Y77" s="117">
        <v>-1.985149802549132E-2</v>
      </c>
      <c r="Z77" s="117">
        <v>0.32468966206587613</v>
      </c>
      <c r="AA77" s="117">
        <v>0.47198084160343995</v>
      </c>
    </row>
    <row r="78" spans="1:27" ht="17.25" thickTop="1" x14ac:dyDescent="0.3">
      <c r="B78" s="106" t="str">
        <f>INDEX(Control!$B$3:$C$116,ROW(B78)-4,MATCH($C$4,Control!$B$3:$C$3,0))</f>
        <v>Hedge Accounting</v>
      </c>
      <c r="C78" s="11">
        <v>3.2086499814816651</v>
      </c>
      <c r="D78" s="11">
        <v>2.6245181050899964</v>
      </c>
      <c r="E78" s="11">
        <v>17</v>
      </c>
      <c r="F78" s="11">
        <v>-2.4</v>
      </c>
      <c r="G78" s="11">
        <v>85.518416088433497</v>
      </c>
      <c r="H78" s="11">
        <v>36.764686733907993</v>
      </c>
      <c r="I78" s="11">
        <v>31.92982568362946</v>
      </c>
      <c r="J78" s="11">
        <v>-23.887824036562762</v>
      </c>
      <c r="K78" s="11">
        <v>67.873709021202089</v>
      </c>
      <c r="L78" s="11">
        <v>-60.22173237894058</v>
      </c>
      <c r="M78" s="11">
        <v>67.33242031236783</v>
      </c>
      <c r="N78" s="11">
        <v>35.920603045370655</v>
      </c>
      <c r="O78" s="11">
        <v>-101.10599999999999</v>
      </c>
      <c r="P78" s="11">
        <v>86.325000000000003</v>
      </c>
      <c r="Q78" s="11">
        <v>42.331000000000003</v>
      </c>
      <c r="R78" s="11">
        <v>-15.051000000000011</v>
      </c>
      <c r="S78" s="11">
        <v>-9.2821119999999997</v>
      </c>
      <c r="T78" s="11">
        <v>-34.958557120905041</v>
      </c>
      <c r="U78" s="11">
        <v>48.530944173762201</v>
      </c>
      <c r="W78" s="11">
        <v>20.433168086571662</v>
      </c>
      <c r="X78" s="11">
        <v>130.32510446940819</v>
      </c>
      <c r="Y78" s="11">
        <v>110.905</v>
      </c>
      <c r="Z78" s="11">
        <v>12.499000000000001</v>
      </c>
      <c r="AA78" s="11">
        <v>4.2902750528571616</v>
      </c>
    </row>
    <row r="79" spans="1:27" x14ac:dyDescent="0.3">
      <c r="B79" s="106" t="str">
        <f>INDEX(Control!$B$3:$C$116,ROW(B79)-4,MATCH($C$4,Control!$B$3:$C$3,0))</f>
        <v>Equity Accounting</v>
      </c>
      <c r="C79" s="11">
        <v>4.471213355345097</v>
      </c>
      <c r="D79" s="11">
        <v>-1.1219512932273594</v>
      </c>
      <c r="E79" s="11">
        <v>-0.54884239443332428</v>
      </c>
      <c r="F79" s="11">
        <v>3.9044276055370668</v>
      </c>
      <c r="G79" s="11">
        <v>2.2952569799956555</v>
      </c>
      <c r="H79" s="11">
        <v>-1.8202890779513992</v>
      </c>
      <c r="I79" s="11">
        <v>1.8185403064436614</v>
      </c>
      <c r="J79" s="11">
        <v>3.0688321274950328</v>
      </c>
      <c r="K79" s="11">
        <v>2.8320784849821008</v>
      </c>
      <c r="L79" s="11">
        <v>-4.7925959405916183</v>
      </c>
      <c r="M79" s="11">
        <v>-1.1503724741762518</v>
      </c>
      <c r="N79" s="11">
        <v>4.1918899297857699</v>
      </c>
      <c r="O79" s="11">
        <v>-1.78</v>
      </c>
      <c r="P79" s="11">
        <v>-13.125</v>
      </c>
      <c r="Q79" s="11">
        <v>-4.7325048813797785</v>
      </c>
      <c r="R79" s="11">
        <v>0.93025007587221964</v>
      </c>
      <c r="S79" s="11">
        <v>0.21664676606339256</v>
      </c>
      <c r="T79" s="11">
        <v>-7.7051166801903248</v>
      </c>
      <c r="U79" s="11">
        <v>-3.2926840600403549</v>
      </c>
      <c r="W79" s="11">
        <v>6.7048472732214801</v>
      </c>
      <c r="X79" s="11">
        <v>5.3623403359829505</v>
      </c>
      <c r="Y79" s="11">
        <v>1.0810000000000004</v>
      </c>
      <c r="Z79" s="11">
        <v>-18.707254805507556</v>
      </c>
      <c r="AA79" s="11">
        <v>-10.781153974167287</v>
      </c>
    </row>
    <row r="80" spans="1:27" x14ac:dyDescent="0.3">
      <c r="B80" s="106" t="str">
        <f>INDEX(Control!$B$3:$C$116,ROW(B80)-4,MATCH($C$4,Control!$B$3:$C$3,0))</f>
        <v>Non-recurring</v>
      </c>
      <c r="C80" s="11">
        <v>0</v>
      </c>
      <c r="D80" s="11">
        <v>0</v>
      </c>
      <c r="E80" s="11">
        <v>0</v>
      </c>
      <c r="F80" s="11">
        <v>0</v>
      </c>
      <c r="G80" s="11">
        <v>1.0282575160929213</v>
      </c>
      <c r="H80" s="11">
        <v>0.33944925360000866</v>
      </c>
      <c r="I80" s="11">
        <v>1.6282513800000515</v>
      </c>
      <c r="J80" s="11">
        <v>0.34781481000000269</v>
      </c>
      <c r="K80" s="11">
        <v>0</v>
      </c>
      <c r="L80" s="11">
        <v>6.9421023948878791</v>
      </c>
      <c r="M80" s="11">
        <v>8.1755031007932839</v>
      </c>
      <c r="N80" s="11">
        <v>56.092068376237755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W80" s="11">
        <v>0</v>
      </c>
      <c r="X80" s="11">
        <v>3.3437729596929842</v>
      </c>
      <c r="Y80" s="11">
        <v>71.209673871918923</v>
      </c>
      <c r="Z80" s="11">
        <v>0</v>
      </c>
      <c r="AA80" s="11">
        <v>0</v>
      </c>
    </row>
    <row r="81" spans="1:27" x14ac:dyDescent="0.3">
      <c r="B81" s="109" t="str">
        <f>INDEX(Control!$B$3:$C$116,ROW(B81)-4,MATCH($C$4,Control!$B$3:$C$3,0))</f>
        <v>Adjusted EBITDA</v>
      </c>
      <c r="C81" s="7">
        <v>53.486883405916998</v>
      </c>
      <c r="D81" s="7">
        <v>70.895973335372119</v>
      </c>
      <c r="E81" s="7">
        <v>61.978455198361004</v>
      </c>
      <c r="F81" s="7">
        <v>47.503027253527662</v>
      </c>
      <c r="G81" s="7">
        <v>47.404075322057167</v>
      </c>
      <c r="H81" s="7">
        <v>55.412525891097005</v>
      </c>
      <c r="I81" s="7">
        <v>74.213592619783185</v>
      </c>
      <c r="J81" s="7">
        <v>74.877848053336749</v>
      </c>
      <c r="K81" s="7">
        <f>K76+SUM(K78:K80)</f>
        <v>29.646303976978942</v>
      </c>
      <c r="L81" s="7">
        <f t="shared" ref="L81:N81" si="55">L76+SUM(L78:L80)</f>
        <v>86.619250265556801</v>
      </c>
      <c r="M81" s="7">
        <f t="shared" si="55"/>
        <v>60.63844989223476</v>
      </c>
      <c r="N81" s="7">
        <f t="shared" si="55"/>
        <v>-2.103330262851614</v>
      </c>
      <c r="O81" s="7">
        <f t="shared" ref="O81:P81" si="56">O76+SUM(O78:O80)</f>
        <v>29.040999999999997</v>
      </c>
      <c r="P81" s="7">
        <f t="shared" si="56"/>
        <v>109.86</v>
      </c>
      <c r="Q81" s="7">
        <f t="shared" ref="Q81" si="57">Q76+SUM(Q78:Q80)</f>
        <v>62.332465730101177</v>
      </c>
      <c r="R81" s="7">
        <v>46.357386675779438</v>
      </c>
      <c r="S81" s="7">
        <v>54.567281856016464</v>
      </c>
      <c r="T81" s="7">
        <v>139.85429949311907</v>
      </c>
      <c r="U81" s="7">
        <v>107.62293618763312</v>
      </c>
      <c r="W81" s="7">
        <v>233.86433919317778</v>
      </c>
      <c r="X81" s="7">
        <v>251.90804188627411</v>
      </c>
      <c r="Y81" s="7">
        <v>174.80067387191889</v>
      </c>
      <c r="Z81" s="7">
        <v>247.59085240588064</v>
      </c>
      <c r="AA81" s="7">
        <v>302.04451753676864</v>
      </c>
    </row>
    <row r="82" spans="1:27" ht="17.25" thickBot="1" x14ac:dyDescent="0.35">
      <c r="B82" s="116" t="str">
        <f>INDEX(Control!$B$3:$C$116,ROW(B82)-4,MATCH($C$4,Control!$B$3:$C$3,0))</f>
        <v>Margin %</v>
      </c>
      <c r="C82" s="117">
        <v>0.57358788349027368</v>
      </c>
      <c r="D82" s="117">
        <v>0.69088845662367382</v>
      </c>
      <c r="E82" s="117">
        <v>0.59196232281147088</v>
      </c>
      <c r="F82" s="117">
        <v>0.61294228714229237</v>
      </c>
      <c r="G82" s="117">
        <v>0.51712878076125335</v>
      </c>
      <c r="H82" s="117">
        <v>0.42354758974234669</v>
      </c>
      <c r="I82" s="117">
        <v>0.56276129511953299</v>
      </c>
      <c r="J82" s="117">
        <v>0.57670916152111829</v>
      </c>
      <c r="K82" s="117">
        <f>K81/K68</f>
        <v>0.35299177963515443</v>
      </c>
      <c r="L82" s="117">
        <f t="shared" ref="L82:N82" si="58">L81/L68</f>
        <v>0.51859378064287132</v>
      </c>
      <c r="M82" s="117">
        <f t="shared" si="58"/>
        <v>0.51251488643776</v>
      </c>
      <c r="N82" s="117">
        <f t="shared" si="58"/>
        <v>-3.9269426123306583E-2</v>
      </c>
      <c r="O82" s="117">
        <f t="shared" ref="O82:P82" si="59">O81/O68</f>
        <v>0.23192167322850366</v>
      </c>
      <c r="P82" s="117">
        <f t="shared" si="59"/>
        <v>0.4489358919873157</v>
      </c>
      <c r="Q82" s="117">
        <f t="shared" ref="Q82" si="60">Q81/Q68</f>
        <v>0.29542025987184517</v>
      </c>
      <c r="R82" s="117">
        <v>0.23093268418376103</v>
      </c>
      <c r="S82" s="117">
        <v>0.31629505311504691</v>
      </c>
      <c r="T82" s="117">
        <v>0.54422467274514086</v>
      </c>
      <c r="U82" s="117">
        <v>0.48002225137466931</v>
      </c>
      <c r="W82" s="117">
        <v>0.61858181467068563</v>
      </c>
      <c r="X82" s="117">
        <v>0.52024782183372731</v>
      </c>
      <c r="Y82" s="117">
        <v>0.41334785374901012</v>
      </c>
      <c r="Z82" s="117">
        <v>0.31674733249282455</v>
      </c>
      <c r="AA82" s="117">
        <v>0.46205144442180324</v>
      </c>
    </row>
    <row r="83" spans="1:27" ht="17.25" thickTop="1" x14ac:dyDescent="0.3">
      <c r="B83" s="106" t="str">
        <f>INDEX(Control!$B$3:$C$116,ROW(B83)-4,MATCH($C$4,Control!$B$3:$C$3,0))</f>
        <v>JVs EBITDA</v>
      </c>
      <c r="C83" s="118">
        <v>1.0196810636826248</v>
      </c>
      <c r="D83" s="118">
        <v>6.7258377262303117</v>
      </c>
      <c r="E83" s="118">
        <v>5.439838109816387</v>
      </c>
      <c r="F83" s="118">
        <v>2.7141657039745191</v>
      </c>
      <c r="G83" s="118">
        <v>1.1678373576068588</v>
      </c>
      <c r="H83" s="118">
        <v>10.112350264303581</v>
      </c>
      <c r="I83" s="118">
        <v>3.9096253856970669</v>
      </c>
      <c r="J83" s="118">
        <v>1.6221843921398116</v>
      </c>
      <c r="K83" s="118">
        <v>1.8014492772745676</v>
      </c>
      <c r="L83" s="118">
        <v>9.5300425719969279</v>
      </c>
      <c r="M83" s="118">
        <v>4.4068167344816249</v>
      </c>
      <c r="N83" s="118">
        <v>2.7991423704100526</v>
      </c>
      <c r="O83" s="118">
        <v>5.9167185151557469</v>
      </c>
      <c r="P83" s="118">
        <v>16.532050383567416</v>
      </c>
      <c r="Q83" s="118">
        <v>9.1379893026679415</v>
      </c>
      <c r="R83" s="118">
        <v>1.5649298948173058</v>
      </c>
      <c r="S83" s="118">
        <v>3.1138932178903351</v>
      </c>
      <c r="T83" s="118">
        <v>10.994145795093171</v>
      </c>
      <c r="U83" s="118">
        <v>6.2646105619208354</v>
      </c>
      <c r="W83" s="118">
        <v>15.899522603703844</v>
      </c>
      <c r="X83" s="118">
        <v>16.81199739974732</v>
      </c>
      <c r="Y83" s="118">
        <v>18.537450954163173</v>
      </c>
      <c r="Z83" s="118">
        <v>33.15168809620841</v>
      </c>
      <c r="AA83" s="118">
        <v>20.372649574904344</v>
      </c>
    </row>
    <row r="84" spans="1:27" x14ac:dyDescent="0.3">
      <c r="B84" s="109" t="str">
        <f>INDEX(Control!$B$3:$C$116,ROW(B84)-4,MATCH($C$4,Control!$B$3:$C$3,0))</f>
        <v>EBITDA Including JVs impact</v>
      </c>
      <c r="C84" s="119">
        <v>54.506564469599624</v>
      </c>
      <c r="D84" s="119">
        <v>77.621811061602429</v>
      </c>
      <c r="E84" s="119">
        <v>67.418293308177397</v>
      </c>
      <c r="F84" s="119">
        <v>50.217192957502178</v>
      </c>
      <c r="G84" s="119">
        <v>48.571912679664024</v>
      </c>
      <c r="H84" s="119">
        <v>65.524876155400591</v>
      </c>
      <c r="I84" s="119">
        <v>78.123218005480254</v>
      </c>
      <c r="J84" s="119">
        <v>76.500032445476563</v>
      </c>
      <c r="K84" s="119">
        <f>K81+K83</f>
        <v>31.447753254253509</v>
      </c>
      <c r="L84" s="119">
        <f t="shared" ref="L84:N84" si="61">L81+L83</f>
        <v>96.14929283755373</v>
      </c>
      <c r="M84" s="119">
        <f t="shared" si="61"/>
        <v>65.045266626716383</v>
      </c>
      <c r="N84" s="119">
        <f t="shared" si="61"/>
        <v>0.6958121075584387</v>
      </c>
      <c r="O84" s="119">
        <f t="shared" ref="O84:P84" si="62">O81+O83</f>
        <v>34.957718515155747</v>
      </c>
      <c r="P84" s="119">
        <f t="shared" si="62"/>
        <v>126.39205038356741</v>
      </c>
      <c r="Q84" s="119">
        <f t="shared" ref="Q84" si="63">Q81+Q83</f>
        <v>71.470455032769124</v>
      </c>
      <c r="R84" s="119">
        <v>47.922316570596742</v>
      </c>
      <c r="S84" s="119">
        <v>57.6811750739068</v>
      </c>
      <c r="T84" s="119">
        <v>150.84844528821225</v>
      </c>
      <c r="U84" s="119">
        <v>113.88754674955395</v>
      </c>
      <c r="W84" s="119">
        <v>249.7638617968816</v>
      </c>
      <c r="X84" s="119">
        <v>268.72003928602146</v>
      </c>
      <c r="Y84" s="119">
        <v>193.33812482608204</v>
      </c>
      <c r="Z84" s="119">
        <v>280.74254050208901</v>
      </c>
      <c r="AA84" s="118">
        <v>322.417167111673</v>
      </c>
    </row>
    <row r="85" spans="1:27" ht="17.25" thickBot="1" x14ac:dyDescent="0.35">
      <c r="B85" s="116" t="str">
        <f>INDEX(Control!$B$3:$C$116,ROW(B85)-4,MATCH($C$4,Control!$B$3:$C$3,0))</f>
        <v>Margin %</v>
      </c>
      <c r="C85" s="117">
        <v>0.58452283923847348</v>
      </c>
      <c r="D85" s="117">
        <v>0.75643242798852006</v>
      </c>
      <c r="E85" s="117">
        <v>0.64391875174954527</v>
      </c>
      <c r="F85" s="117">
        <v>0.64796378009680233</v>
      </c>
      <c r="G85" s="117">
        <v>0.5298686624014648</v>
      </c>
      <c r="H85" s="117">
        <v>0.50084169449934202</v>
      </c>
      <c r="I85" s="117">
        <v>0.59240796452090871</v>
      </c>
      <c r="J85" s="117">
        <v>0.58920322518541057</v>
      </c>
      <c r="K85" s="117">
        <f>K84/K68</f>
        <v>0.37444122529965956</v>
      </c>
      <c r="L85" s="117">
        <f t="shared" ref="L85:N85" si="64">L84/L68</f>
        <v>0.57565062184096027</v>
      </c>
      <c r="M85" s="117">
        <f t="shared" si="64"/>
        <v>0.54976120757952285</v>
      </c>
      <c r="N85" s="117">
        <f t="shared" si="64"/>
        <v>1.2990894790066562E-2</v>
      </c>
      <c r="O85" s="117">
        <f t="shared" ref="O85:P85" si="65">O84/O68</f>
        <v>0.27917263766006556</v>
      </c>
      <c r="P85" s="117">
        <f t="shared" si="65"/>
        <v>0.51649306279858531</v>
      </c>
      <c r="Q85" s="117">
        <f t="shared" ref="Q85" si="66">Q84/Q68</f>
        <v>0.33872910611882845</v>
      </c>
      <c r="R85" s="117">
        <v>0.23872849596446241</v>
      </c>
      <c r="S85" s="117">
        <v>0.3343444956976192</v>
      </c>
      <c r="T85" s="117">
        <v>0.58700694986591917</v>
      </c>
      <c r="U85" s="117">
        <v>0.50796380893147119</v>
      </c>
      <c r="W85" s="117">
        <v>0.66063677515986308</v>
      </c>
      <c r="X85" s="117">
        <v>0.55496844830678571</v>
      </c>
      <c r="Y85" s="117">
        <v>0.45718301408423478</v>
      </c>
      <c r="Z85" s="117">
        <v>0.35915887019735215</v>
      </c>
      <c r="AA85" s="117">
        <v>0.49321642711889163</v>
      </c>
    </row>
    <row r="86" spans="1:27" ht="17.25" thickTop="1" x14ac:dyDescent="0.3"/>
    <row r="89" spans="1:27" s="109" customFormat="1" ht="17.25" thickBot="1" x14ac:dyDescent="0.35">
      <c r="A89" s="120"/>
      <c r="B89" s="111" t="str">
        <f>INDEX(Control!$B$3:$C$116,ROW(B89)-4,MATCH($C$4,Control!$B$3:$C$3,0))</f>
        <v>Santos Terminal</v>
      </c>
      <c r="C89" s="112" t="str">
        <f>C$6</f>
        <v>1Q19</v>
      </c>
      <c r="D89" s="112" t="str">
        <f t="shared" ref="D89:Q89" si="67">D$6</f>
        <v>2Q19</v>
      </c>
      <c r="E89" s="112" t="str">
        <f t="shared" si="67"/>
        <v>3Q19</v>
      </c>
      <c r="F89" s="112" t="str">
        <f t="shared" si="67"/>
        <v>4Q19</v>
      </c>
      <c r="G89" s="112" t="str">
        <f t="shared" si="67"/>
        <v>1Q20</v>
      </c>
      <c r="H89" s="112" t="str">
        <f t="shared" si="67"/>
        <v>2Q20</v>
      </c>
      <c r="I89" s="112" t="str">
        <f t="shared" si="67"/>
        <v>3Q20</v>
      </c>
      <c r="J89" s="112" t="str">
        <f t="shared" si="67"/>
        <v>4Q20</v>
      </c>
      <c r="K89" s="112" t="str">
        <f t="shared" si="67"/>
        <v>1Q21</v>
      </c>
      <c r="L89" s="112" t="str">
        <f t="shared" si="67"/>
        <v>2Q21</v>
      </c>
      <c r="M89" s="112" t="str">
        <f t="shared" si="67"/>
        <v>3Q21</v>
      </c>
      <c r="N89" s="112" t="str">
        <f t="shared" si="67"/>
        <v>4Q21</v>
      </c>
      <c r="O89" s="112" t="str">
        <f t="shared" si="67"/>
        <v>1Q22</v>
      </c>
      <c r="P89" s="112" t="str">
        <f t="shared" si="67"/>
        <v>2Q22</v>
      </c>
      <c r="Q89" s="112" t="str">
        <f t="shared" si="67"/>
        <v>3Q22</v>
      </c>
      <c r="R89" s="112" t="s">
        <v>92</v>
      </c>
      <c r="S89" s="112" t="s">
        <v>93</v>
      </c>
      <c r="T89" s="112" t="s">
        <v>94</v>
      </c>
      <c r="U89" s="112" t="s">
        <v>240</v>
      </c>
      <c r="W89" s="113">
        <f>W$6</f>
        <v>2019</v>
      </c>
      <c r="X89" s="113">
        <f>X$6</f>
        <v>2020</v>
      </c>
      <c r="Y89" s="113">
        <f>Y$6</f>
        <v>2021</v>
      </c>
      <c r="Z89" s="113">
        <f>Z$6</f>
        <v>2022</v>
      </c>
      <c r="AA89" s="113">
        <v>2023</v>
      </c>
    </row>
    <row r="90" spans="1:27" x14ac:dyDescent="0.3">
      <c r="B90" s="109" t="str">
        <f>INDEX(Control!$B$3:$C$116,ROW(B90)-4,MATCH($C$4,Control!$B$3:$C$3,0))</f>
        <v>Net Revenue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7.2582894000000007</v>
      </c>
      <c r="I90" s="7">
        <v>17.787665489999995</v>
      </c>
      <c r="J90" s="7">
        <v>14.715172440000003</v>
      </c>
      <c r="K90" s="7">
        <f t="shared" ref="K90:Q90" si="68">K91</f>
        <v>18.037736770000002</v>
      </c>
      <c r="L90" s="7">
        <f t="shared" si="68"/>
        <v>5.2385967099999977</v>
      </c>
      <c r="M90" s="7">
        <f t="shared" si="68"/>
        <v>-4.475000000093132E-5</v>
      </c>
      <c r="N90" s="7">
        <f t="shared" si="68"/>
        <v>-2.8872999999762783E-4</v>
      </c>
      <c r="O90" s="7">
        <f t="shared" si="68"/>
        <v>0</v>
      </c>
      <c r="P90" s="7">
        <f t="shared" si="68"/>
        <v>-0.13</v>
      </c>
      <c r="Q90" s="7">
        <f t="shared" si="68"/>
        <v>9.9</v>
      </c>
      <c r="R90" s="7">
        <v>21.6291765</v>
      </c>
      <c r="S90" s="7">
        <v>27.60182734</v>
      </c>
      <c r="T90" s="7">
        <v>25.966536910000006</v>
      </c>
      <c r="U90" s="7">
        <v>30.246613130000018</v>
      </c>
      <c r="W90" s="7">
        <v>0</v>
      </c>
      <c r="X90" s="7">
        <v>39.761127330000001</v>
      </c>
      <c r="Y90" s="7">
        <v>23.276</v>
      </c>
      <c r="Z90" s="7">
        <v>31.399176499999999</v>
      </c>
      <c r="AA90" s="7">
        <v>83.814977380000016</v>
      </c>
    </row>
    <row r="91" spans="1:27" x14ac:dyDescent="0.3">
      <c r="B91" s="114" t="str">
        <f>INDEX(Control!$B$3:$C$116,ROW(B91)-4,MATCH($C$4,Control!$B$3:$C$3,0))</f>
        <v>Operating Net Revenue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7.2582894000000007</v>
      </c>
      <c r="I91" s="9">
        <v>17.787665489999995</v>
      </c>
      <c r="J91" s="9">
        <v>14.715172440000003</v>
      </c>
      <c r="K91" s="9">
        <v>18.037736770000002</v>
      </c>
      <c r="L91" s="9">
        <v>5.2385967099999977</v>
      </c>
      <c r="M91" s="9">
        <v>-4.475000000093132E-5</v>
      </c>
      <c r="N91" s="9">
        <v>-2.8872999999762783E-4</v>
      </c>
      <c r="O91" s="9">
        <v>0</v>
      </c>
      <c r="P91" s="9">
        <v>-0.13</v>
      </c>
      <c r="Q91" s="9">
        <v>9.9</v>
      </c>
      <c r="R91" s="9">
        <v>21.6291765</v>
      </c>
      <c r="S91" s="9">
        <v>27.60182734</v>
      </c>
      <c r="T91" s="9">
        <v>25.966536910000006</v>
      </c>
      <c r="U91" s="9">
        <v>30.246613130000018</v>
      </c>
      <c r="W91" s="9">
        <v>0</v>
      </c>
      <c r="X91" s="9">
        <v>39.761127330000001</v>
      </c>
      <c r="Y91" s="9">
        <v>23.276</v>
      </c>
      <c r="Z91" s="9">
        <v>31.399176499999999</v>
      </c>
      <c r="AA91" s="9">
        <v>83.814977380000016</v>
      </c>
    </row>
    <row r="92" spans="1:27" x14ac:dyDescent="0.3">
      <c r="B92" s="106" t="str">
        <f>INDEX(Control!$B$3:$C$116,ROW(B92)-4,MATCH($C$4,Control!$B$3:$C$3,0))</f>
        <v>Operating Costs</v>
      </c>
      <c r="C92" s="11">
        <v>0</v>
      </c>
      <c r="D92" s="11">
        <v>0</v>
      </c>
      <c r="E92" s="11">
        <v>0</v>
      </c>
      <c r="F92" s="11">
        <v>0</v>
      </c>
      <c r="G92" s="11">
        <v>-1.05855393</v>
      </c>
      <c r="H92" s="11">
        <v>-10.680014130000002</v>
      </c>
      <c r="I92" s="11">
        <v>-13.963676699999997</v>
      </c>
      <c r="J92" s="11">
        <v>-5.318349419999997</v>
      </c>
      <c r="K92" s="11">
        <f t="shared" ref="K92:Q92" si="69">K93</f>
        <v>-11.124896969999998</v>
      </c>
      <c r="L92" s="11">
        <f t="shared" si="69"/>
        <v>-5.2120999899999987</v>
      </c>
      <c r="M92" s="11">
        <f t="shared" si="69"/>
        <v>1.1126612000000005</v>
      </c>
      <c r="N92" s="11">
        <f t="shared" si="69"/>
        <v>2.3357599999975776E-3</v>
      </c>
      <c r="O92" s="11">
        <f t="shared" si="69"/>
        <v>-5.6000000000000001E-2</v>
      </c>
      <c r="P92" s="11">
        <f t="shared" si="69"/>
        <v>-0.81200000000000006</v>
      </c>
      <c r="Q92" s="11">
        <f t="shared" si="69"/>
        <v>-5.0999999999999996</v>
      </c>
      <c r="R92" s="11">
        <v>-10.219173749999996</v>
      </c>
      <c r="S92" s="11">
        <v>-10.852299140000003</v>
      </c>
      <c r="T92" s="11">
        <v>-11.75550046</v>
      </c>
      <c r="U92" s="11">
        <v>-13.439999969999992</v>
      </c>
      <c r="W92" s="11">
        <v>0</v>
      </c>
      <c r="X92" s="11">
        <v>-31.020594179999996</v>
      </c>
      <c r="Y92" s="11">
        <v>-15.222</v>
      </c>
      <c r="Z92" s="11">
        <v>-16.187173749999996</v>
      </c>
      <c r="AA92" s="11">
        <v>-36.047799569999995</v>
      </c>
    </row>
    <row r="93" spans="1:27" x14ac:dyDescent="0.3">
      <c r="B93" s="114" t="str">
        <f>INDEX(Control!$B$3:$C$116,ROW(B93)-4,MATCH($C$4,Control!$B$3:$C$3,0))</f>
        <v>Operating Costs</v>
      </c>
      <c r="C93" s="9">
        <v>0</v>
      </c>
      <c r="D93" s="9">
        <v>0</v>
      </c>
      <c r="E93" s="9">
        <v>0</v>
      </c>
      <c r="F93" s="9">
        <v>0</v>
      </c>
      <c r="G93" s="9">
        <v>-1.05855393</v>
      </c>
      <c r="H93" s="9">
        <v>-10.680014130000002</v>
      </c>
      <c r="I93" s="9">
        <v>-13.963676699999997</v>
      </c>
      <c r="J93" s="9">
        <v>-5.318349419999997</v>
      </c>
      <c r="K93" s="9">
        <v>-11.124896969999998</v>
      </c>
      <c r="L93" s="9">
        <v>-5.2120999899999987</v>
      </c>
      <c r="M93" s="9">
        <v>1.1126612000000005</v>
      </c>
      <c r="N93" s="9">
        <v>2.3357599999975776E-3</v>
      </c>
      <c r="O93" s="9">
        <v>-5.6000000000000001E-2</v>
      </c>
      <c r="P93" s="9">
        <v>-0.81200000000000006</v>
      </c>
      <c r="Q93" s="9">
        <v>-5.0999999999999996</v>
      </c>
      <c r="R93" s="9">
        <v>-10.219173749999996</v>
      </c>
      <c r="S93" s="9">
        <v>-10.852299140000003</v>
      </c>
      <c r="T93" s="9">
        <v>-11.75550046</v>
      </c>
      <c r="U93" s="9">
        <v>-13.439999969999992</v>
      </c>
      <c r="W93" s="9">
        <v>0</v>
      </c>
      <c r="X93" s="9">
        <v>-31.020594179999996</v>
      </c>
      <c r="Y93" s="9">
        <v>-15.222</v>
      </c>
      <c r="Z93" s="9">
        <v>-16.187173749999996</v>
      </c>
      <c r="AA93" s="9">
        <v>-36.047799569999995</v>
      </c>
    </row>
    <row r="94" spans="1:27" x14ac:dyDescent="0.3">
      <c r="B94" s="106" t="str">
        <f>INDEX(Control!$B$3:$C$116,ROW(B94)-4,MATCH($C$4,Control!$B$3:$C$3,0))</f>
        <v>Operating Expenses</v>
      </c>
      <c r="C94" s="11">
        <v>0</v>
      </c>
      <c r="D94" s="11">
        <v>0</v>
      </c>
      <c r="E94" s="11">
        <v>0</v>
      </c>
      <c r="F94" s="11">
        <v>0</v>
      </c>
      <c r="G94" s="11">
        <v>-0.38728736000000002</v>
      </c>
      <c r="H94" s="11">
        <v>-0.39478116999999985</v>
      </c>
      <c r="I94" s="11">
        <v>0.10181374999999993</v>
      </c>
      <c r="J94" s="11">
        <v>-0.25108763999999995</v>
      </c>
      <c r="K94" s="11">
        <v>-0.22901638999999996</v>
      </c>
      <c r="L94" s="11">
        <v>-0.60814523000000009</v>
      </c>
      <c r="M94" s="11">
        <v>-0.47052469999999996</v>
      </c>
      <c r="N94" s="11">
        <v>0.23168631999999989</v>
      </c>
      <c r="O94" s="11">
        <v>-0.41299999999999998</v>
      </c>
      <c r="P94" s="11">
        <v>-1.6830000000000001</v>
      </c>
      <c r="Q94" s="11">
        <v>-0.9</v>
      </c>
      <c r="R94" s="11">
        <v>-4.0575507600000016</v>
      </c>
      <c r="S94" s="11">
        <v>-3.6772381799999998</v>
      </c>
      <c r="T94" s="11">
        <v>-3.0089989300000006</v>
      </c>
      <c r="U94" s="11">
        <v>-2.7377625399999945</v>
      </c>
      <c r="W94" s="11">
        <v>0</v>
      </c>
      <c r="X94" s="11">
        <v>-0.93134241999999989</v>
      </c>
      <c r="Y94" s="11">
        <v>-1.0760000000000001</v>
      </c>
      <c r="Z94" s="11">
        <v>-7.053550760000002</v>
      </c>
      <c r="AA94" s="11">
        <v>-9.4239996499999954</v>
      </c>
    </row>
    <row r="95" spans="1:27" x14ac:dyDescent="0.3">
      <c r="B95" s="106" t="str">
        <f>INDEX(Control!$B$3:$C$116,ROW(B95)-4,MATCH($C$4,Control!$B$3:$C$3,0))</f>
        <v>AFRMM &amp; Other Tax Credits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3.2049999999999999E-3</v>
      </c>
      <c r="I95" s="11">
        <v>0</v>
      </c>
      <c r="J95" s="11">
        <v>0</v>
      </c>
      <c r="K95" s="11">
        <v>0</v>
      </c>
      <c r="L95" s="11">
        <v>0</v>
      </c>
      <c r="M95" s="11">
        <v>4.08896E-3</v>
      </c>
      <c r="N95" s="11">
        <v>0.17991103999999999</v>
      </c>
      <c r="O95" s="11">
        <v>0</v>
      </c>
      <c r="P95" s="11">
        <v>0.61699999999999999</v>
      </c>
      <c r="Q95" s="11">
        <v>0</v>
      </c>
      <c r="R95" s="11">
        <v>-4.5557350000000024E-2</v>
      </c>
      <c r="S95" s="11">
        <v>4.0887799999999993E-3</v>
      </c>
      <c r="T95" s="11">
        <v>4.0898899999999997E-3</v>
      </c>
      <c r="U95" s="11">
        <v>4.0895600000000016E-3</v>
      </c>
      <c r="W95" s="11">
        <v>0</v>
      </c>
      <c r="X95" s="11">
        <v>3.2049999999999999E-3</v>
      </c>
      <c r="Y95" s="11">
        <v>0.184</v>
      </c>
      <c r="Z95" s="11">
        <v>0.57144264999999994</v>
      </c>
      <c r="AA95" s="11">
        <v>1.2268230000000001E-2</v>
      </c>
    </row>
    <row r="96" spans="1:27" x14ac:dyDescent="0.3">
      <c r="B96" s="106" t="str">
        <f>INDEX(Control!$B$3:$C$116,ROW(B96)-4,MATCH($C$4,Control!$B$3:$C$3,0))</f>
        <v>Others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</row>
    <row r="97" spans="1:27" x14ac:dyDescent="0.3">
      <c r="B97" s="109" t="str">
        <f>INDEX(Control!$B$3:$C$116,ROW(B97)-4,MATCH($C$4,Control!$B$3:$C$3,0))</f>
        <v>EBITDA</v>
      </c>
      <c r="C97" s="7">
        <v>0</v>
      </c>
      <c r="D97" s="7">
        <v>0</v>
      </c>
      <c r="E97" s="7">
        <v>0</v>
      </c>
      <c r="F97" s="7">
        <v>0</v>
      </c>
      <c r="G97" s="7">
        <v>-1.4458412899999999</v>
      </c>
      <c r="H97" s="7">
        <v>-3.8133009000000011</v>
      </c>
      <c r="I97" s="7">
        <v>3.9258025399999976</v>
      </c>
      <c r="J97" s="7">
        <v>9.1457353800000067</v>
      </c>
      <c r="K97" s="7">
        <v>6.683823410000004</v>
      </c>
      <c r="L97" s="7">
        <v>-0.58164851000000106</v>
      </c>
      <c r="M97" s="7">
        <v>0.64618070999999955</v>
      </c>
      <c r="N97" s="7">
        <v>0.41364438999999986</v>
      </c>
      <c r="O97" s="7">
        <v>-0.46899999999999997</v>
      </c>
      <c r="P97" s="7">
        <v>-2.008</v>
      </c>
      <c r="Q97" s="7">
        <v>3.9000000000000008</v>
      </c>
      <c r="R97" s="7">
        <v>7.3068946400000021</v>
      </c>
      <c r="S97" s="7">
        <v>13.076378799999997</v>
      </c>
      <c r="T97" s="7">
        <v>11.206127410000004</v>
      </c>
      <c r="U97" s="7">
        <v>14.072940180000032</v>
      </c>
      <c r="W97" s="7">
        <v>0</v>
      </c>
      <c r="X97" s="7">
        <v>7.8123957300000031</v>
      </c>
      <c r="Y97" s="7">
        <v>7.1620000000000026</v>
      </c>
      <c r="Z97" s="7">
        <v>8.729894640000003</v>
      </c>
      <c r="AA97" s="7">
        <v>38.355446390000033</v>
      </c>
    </row>
    <row r="98" spans="1:27" ht="17.25" thickBot="1" x14ac:dyDescent="0.35">
      <c r="B98" s="116" t="str">
        <f>INDEX(Control!$B$3:$C$116,ROW(B98)-4,MATCH($C$4,Control!$B$3:$C$3,0))</f>
        <v>Margin %</v>
      </c>
      <c r="C98" s="117" t="s">
        <v>44</v>
      </c>
      <c r="D98" s="117" t="s">
        <v>44</v>
      </c>
      <c r="E98" s="117" t="s">
        <v>44</v>
      </c>
      <c r="F98" s="117" t="s">
        <v>44</v>
      </c>
      <c r="G98" s="117" t="s">
        <v>44</v>
      </c>
      <c r="H98" s="117">
        <v>-0.52537184587872743</v>
      </c>
      <c r="I98" s="117">
        <v>0.22070364108247004</v>
      </c>
      <c r="J98" s="117">
        <v>0.62151737720309075</v>
      </c>
      <c r="K98" s="117">
        <f>K97/K91</f>
        <v>0.37054667640545702</v>
      </c>
      <c r="L98" s="117">
        <f>L97/L91</f>
        <v>-0.111031358625047</v>
      </c>
      <c r="M98" s="117" t="s">
        <v>44</v>
      </c>
      <c r="N98" s="117" t="s">
        <v>44</v>
      </c>
      <c r="O98" s="117" t="s">
        <v>44</v>
      </c>
      <c r="P98" s="117" t="s">
        <v>44</v>
      </c>
      <c r="Q98" s="117">
        <f>Q97/Q91</f>
        <v>0.39393939393939403</v>
      </c>
      <c r="R98" s="117">
        <v>0.33782583631882618</v>
      </c>
      <c r="S98" s="117">
        <v>0.47375047452202479</v>
      </c>
      <c r="T98" s="117">
        <v>0.43156033663019572</v>
      </c>
      <c r="U98" s="117">
        <v>0.46527325619944621</v>
      </c>
      <c r="W98" s="117" t="s">
        <v>44</v>
      </c>
      <c r="X98" s="117">
        <v>0.19648325524476529</v>
      </c>
      <c r="Y98" s="117">
        <v>0.30769891733974919</v>
      </c>
      <c r="Z98" s="117">
        <v>0.27802941392427927</v>
      </c>
      <c r="AA98" s="117">
        <v>0.45762043478344283</v>
      </c>
    </row>
    <row r="99" spans="1:27" ht="17.25" thickTop="1" x14ac:dyDescent="0.3">
      <c r="B99" s="106" t="str">
        <f>INDEX(Control!$B$3:$C$116,ROW(B99)-4,MATCH($C$4,Control!$B$3:$C$3,0))</f>
        <v>Non-recurring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0.29970000000000008</v>
      </c>
      <c r="I99" s="11">
        <v>0</v>
      </c>
      <c r="J99" s="11">
        <v>0</v>
      </c>
      <c r="K99" s="11">
        <v>0</v>
      </c>
      <c r="L99" s="11">
        <v>0.15</v>
      </c>
      <c r="M99" s="11">
        <v>0.53446371999999998</v>
      </c>
      <c r="N99" s="11">
        <v>9.1035300000000041E-2</v>
      </c>
      <c r="O99" s="11">
        <v>3.8428259999999992E-2</v>
      </c>
      <c r="P99" s="11">
        <v>6.9491410000000003E-2</v>
      </c>
      <c r="Q99" s="11">
        <v>0.3</v>
      </c>
      <c r="R99" s="11">
        <v>1.3851863799999999</v>
      </c>
      <c r="S99" s="11">
        <v>1.0820399000000003</v>
      </c>
      <c r="T99" s="11">
        <v>1.3434829699999999</v>
      </c>
      <c r="U99" s="11">
        <v>1.3284198300000001</v>
      </c>
      <c r="W99" s="11">
        <v>0</v>
      </c>
      <c r="X99" s="11">
        <v>0.29970000000000008</v>
      </c>
      <c r="Y99" s="11">
        <v>0.77549902000000004</v>
      </c>
      <c r="Z99" s="11">
        <v>1.79310605</v>
      </c>
      <c r="AA99" s="11">
        <v>3.7539427000000001</v>
      </c>
    </row>
    <row r="100" spans="1:27" x14ac:dyDescent="0.3">
      <c r="B100" s="109" t="str">
        <f>INDEX(Control!$B$3:$C$116,ROW(B100)-4,MATCH($C$4,Control!$B$3:$C$3,0))</f>
        <v>Adjusted EBITDA</v>
      </c>
      <c r="C100" s="7">
        <v>0</v>
      </c>
      <c r="D100" s="7">
        <v>0</v>
      </c>
      <c r="E100" s="7">
        <v>0</v>
      </c>
      <c r="F100" s="7">
        <v>0</v>
      </c>
      <c r="G100" s="7">
        <v>-1.4458412899999999</v>
      </c>
      <c r="H100" s="7">
        <v>-3.513600900000001</v>
      </c>
      <c r="I100" s="7">
        <v>3.9258025399999976</v>
      </c>
      <c r="J100" s="7">
        <v>9.1457353800000067</v>
      </c>
      <c r="K100" s="7">
        <f>K97+K99</f>
        <v>6.683823410000004</v>
      </c>
      <c r="L100" s="7">
        <f t="shared" ref="L100:N100" si="70">L97+L99</f>
        <v>-0.43164851000000104</v>
      </c>
      <c r="M100" s="7">
        <f t="shared" si="70"/>
        <v>1.1806444299999996</v>
      </c>
      <c r="N100" s="7">
        <f t="shared" si="70"/>
        <v>0.5046796899999999</v>
      </c>
      <c r="O100" s="7">
        <f t="shared" ref="O100:P100" si="71">O97+O99</f>
        <v>-0.43057173999999998</v>
      </c>
      <c r="P100" s="7">
        <f t="shared" si="71"/>
        <v>-1.9385085900000001</v>
      </c>
      <c r="Q100" s="7">
        <f t="shared" ref="Q100" si="72">Q97+Q99</f>
        <v>4.2000000000000011</v>
      </c>
      <c r="R100" s="7">
        <v>8.6920810200000016</v>
      </c>
      <c r="S100" s="7">
        <v>14.158418699999997</v>
      </c>
      <c r="T100" s="7">
        <v>12.471354379999999</v>
      </c>
      <c r="U100" s="7">
        <v>15.401360010000031</v>
      </c>
      <c r="W100" s="7">
        <v>0</v>
      </c>
      <c r="X100" s="7">
        <v>8.1120957300000036</v>
      </c>
      <c r="Y100" s="7">
        <v>7.9374990200000024</v>
      </c>
      <c r="Z100" s="7">
        <v>10.523000690000003</v>
      </c>
      <c r="AA100" s="7">
        <v>42.031133090000026</v>
      </c>
    </row>
    <row r="101" spans="1:27" ht="17.25" thickBot="1" x14ac:dyDescent="0.35">
      <c r="B101" s="116" t="str">
        <f>INDEX(Control!$B$3:$C$116,ROW(B101)-4,MATCH($C$4,Control!$B$3:$C$3,0))</f>
        <v>Margin %</v>
      </c>
      <c r="C101" s="117" t="s">
        <v>44</v>
      </c>
      <c r="D101" s="117" t="s">
        <v>44</v>
      </c>
      <c r="E101" s="117" t="s">
        <v>44</v>
      </c>
      <c r="F101" s="117" t="s">
        <v>44</v>
      </c>
      <c r="G101" s="117" t="s">
        <v>44</v>
      </c>
      <c r="H101" s="117">
        <v>-0.48408112523041597</v>
      </c>
      <c r="I101" s="117">
        <v>0.22070364108247004</v>
      </c>
      <c r="J101" s="117">
        <v>0.62151737720309075</v>
      </c>
      <c r="K101" s="117">
        <f>K100/K91</f>
        <v>0.37054667640545702</v>
      </c>
      <c r="L101" s="117">
        <f>L100/L91</f>
        <v>-8.2397736244140318E-2</v>
      </c>
      <c r="M101" s="117" t="s">
        <v>44</v>
      </c>
      <c r="N101" s="117" t="s">
        <v>44</v>
      </c>
      <c r="O101" s="117" t="s">
        <v>44</v>
      </c>
      <c r="P101" s="117" t="s">
        <v>44</v>
      </c>
      <c r="Q101" s="117">
        <f>Q100/Q91</f>
        <v>0.42424242424242431</v>
      </c>
      <c r="R101" s="117">
        <v>0.4018683291062885</v>
      </c>
      <c r="S101" s="117">
        <v>0.51295222325667944</v>
      </c>
      <c r="T101" s="117">
        <v>0.48028562388683976</v>
      </c>
      <c r="U101" s="117">
        <v>0.50919287868049712</v>
      </c>
      <c r="W101" s="117" t="s">
        <v>44</v>
      </c>
      <c r="X101" s="117">
        <v>0.20402076788902765</v>
      </c>
      <c r="Y101" s="117">
        <v>0.34101645557655963</v>
      </c>
      <c r="Z101" s="117">
        <v>0.33513619982995424</v>
      </c>
      <c r="AA101" s="117">
        <v>0.50147520650682087</v>
      </c>
    </row>
    <row r="102" spans="1:27" ht="17.25" thickTop="1" x14ac:dyDescent="0.3"/>
    <row r="105" spans="1:27" s="109" customFormat="1" ht="17.25" thickBot="1" x14ac:dyDescent="0.35">
      <c r="A105" s="120"/>
      <c r="B105" s="111" t="str">
        <f>INDEX(Control!$B$3:$C$116,ROW(B105)-4,MATCH($C$4,Control!$B$3:$C$3,0))</f>
        <v>Holding</v>
      </c>
      <c r="C105" s="112" t="str">
        <f>C$6</f>
        <v>1Q19</v>
      </c>
      <c r="D105" s="112" t="str">
        <f t="shared" ref="D105:Q105" si="73">D$6</f>
        <v>2Q19</v>
      </c>
      <c r="E105" s="112" t="str">
        <f t="shared" si="73"/>
        <v>3Q19</v>
      </c>
      <c r="F105" s="112" t="str">
        <f t="shared" si="73"/>
        <v>4Q19</v>
      </c>
      <c r="G105" s="112" t="str">
        <f t="shared" si="73"/>
        <v>1Q20</v>
      </c>
      <c r="H105" s="112" t="str">
        <f t="shared" si="73"/>
        <v>2Q20</v>
      </c>
      <c r="I105" s="112" t="str">
        <f t="shared" si="73"/>
        <v>3Q20</v>
      </c>
      <c r="J105" s="112" t="str">
        <f t="shared" si="73"/>
        <v>4Q20</v>
      </c>
      <c r="K105" s="112" t="str">
        <f t="shared" si="73"/>
        <v>1Q21</v>
      </c>
      <c r="L105" s="112" t="str">
        <f t="shared" si="73"/>
        <v>2Q21</v>
      </c>
      <c r="M105" s="112" t="str">
        <f t="shared" si="73"/>
        <v>3Q21</v>
      </c>
      <c r="N105" s="112" t="str">
        <f t="shared" si="73"/>
        <v>4Q21</v>
      </c>
      <c r="O105" s="112" t="str">
        <f t="shared" si="73"/>
        <v>1Q22</v>
      </c>
      <c r="P105" s="112" t="str">
        <f t="shared" si="73"/>
        <v>2Q22</v>
      </c>
      <c r="Q105" s="112" t="str">
        <f t="shared" si="73"/>
        <v>3Q22</v>
      </c>
      <c r="R105" s="112" t="s">
        <v>92</v>
      </c>
      <c r="S105" s="112" t="s">
        <v>93</v>
      </c>
      <c r="T105" s="112" t="s">
        <v>94</v>
      </c>
      <c r="U105" s="112" t="s">
        <v>240</v>
      </c>
      <c r="W105" s="113">
        <f>W$6</f>
        <v>2019</v>
      </c>
      <c r="X105" s="113">
        <f>X$6</f>
        <v>2020</v>
      </c>
      <c r="Y105" s="113">
        <f>Y$6</f>
        <v>2021</v>
      </c>
      <c r="Z105" s="113">
        <v>2022</v>
      </c>
      <c r="AA105" s="113">
        <v>2023</v>
      </c>
    </row>
    <row r="106" spans="1:27" x14ac:dyDescent="0.3">
      <c r="B106" s="109" t="str">
        <f>INDEX(Control!$B$3:$C$116,ROW(B106)-4,MATCH($C$4,Control!$B$3:$C$3,0))</f>
        <v>Net Revenue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</row>
    <row r="107" spans="1:27" x14ac:dyDescent="0.3">
      <c r="B107" s="114" t="str">
        <f>INDEX(Control!$B$3:$C$116,ROW(B107)-4,MATCH($C$4,Control!$B$3:$C$3,0))</f>
        <v>Operating Net Revenue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</row>
    <row r="108" spans="1:27" x14ac:dyDescent="0.3">
      <c r="B108" s="106" t="str">
        <f>INDEX(Control!$B$3:$C$116,ROW(B108)-4,MATCH($C$4,Control!$B$3:$C$3,0))</f>
        <v>Operating Costs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W108" s="11">
        <v>0</v>
      </c>
      <c r="X108" s="11">
        <v>0</v>
      </c>
      <c r="Y108" s="11">
        <v>0</v>
      </c>
      <c r="Z108" s="11">
        <v>0</v>
      </c>
      <c r="AA108" s="7">
        <v>0</v>
      </c>
    </row>
    <row r="109" spans="1:27" x14ac:dyDescent="0.3">
      <c r="B109" s="114" t="str">
        <f>INDEX(Control!$B$3:$C$116,ROW(B109)-4,MATCH($C$4,Control!$B$3:$C$3,0))</f>
        <v>Operating Costs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</row>
    <row r="110" spans="1:27" x14ac:dyDescent="0.3">
      <c r="B110" s="106" t="str">
        <f>INDEX(Control!$B$3:$C$116,ROW(B110)-4,MATCH($C$4,Control!$B$3:$C$3,0))</f>
        <v>Operating Expenses</v>
      </c>
      <c r="C110" s="11">
        <v>-12.8686077</v>
      </c>
      <c r="D110" s="11">
        <v>-19.960864779999998</v>
      </c>
      <c r="E110" s="11">
        <v>-15.558930709999998</v>
      </c>
      <c r="F110" s="11">
        <v>-20.098681860000003</v>
      </c>
      <c r="G110" s="11">
        <v>-23.013713159999991</v>
      </c>
      <c r="H110" s="11">
        <v>-19.808889410000003</v>
      </c>
      <c r="I110" s="11">
        <v>-40.551502530000015</v>
      </c>
      <c r="J110" s="11">
        <v>-18.886104119230851</v>
      </c>
      <c r="K110" s="11">
        <v>-18.174802398131011</v>
      </c>
      <c r="L110" s="11">
        <v>-19.872719342318813</v>
      </c>
      <c r="M110" s="11">
        <v>-8.4007598521547706</v>
      </c>
      <c r="N110" s="11">
        <v>-15.082718407395404</v>
      </c>
      <c r="O110" s="11">
        <v>-17.074000000000002</v>
      </c>
      <c r="P110" s="11">
        <v>-20.361000000000001</v>
      </c>
      <c r="Q110" s="11">
        <v>-21.844471045293862</v>
      </c>
      <c r="R110" s="11">
        <v>-17.047528954706138</v>
      </c>
      <c r="S110" s="11">
        <v>-18.492962311138633</v>
      </c>
      <c r="T110" s="11">
        <v>-19.651897528450384</v>
      </c>
      <c r="U110" s="11">
        <v>-23.014929798002726</v>
      </c>
      <c r="W110" s="11">
        <v>-68.487085050000005</v>
      </c>
      <c r="X110" s="11">
        <v>-102.26020921923086</v>
      </c>
      <c r="Y110" s="11">
        <v>-61.530999999999999</v>
      </c>
      <c r="Z110" s="11">
        <v>-76.326999999999998</v>
      </c>
      <c r="AA110" s="11">
        <v>-61.159789637591743</v>
      </c>
    </row>
    <row r="111" spans="1:27" x14ac:dyDescent="0.3">
      <c r="B111" s="106" t="str">
        <f>INDEX(Control!$B$3:$C$116,ROW(B111)-4,MATCH($C$4,Control!$B$3:$C$3,0))</f>
        <v>AFRMM &amp; Other Tax Credits</v>
      </c>
      <c r="C111" s="11">
        <v>0</v>
      </c>
      <c r="D111" s="11">
        <v>-9.8321099999996719E-3</v>
      </c>
      <c r="E111" s="11">
        <v>-3.6082248300317588E-16</v>
      </c>
      <c r="F111" s="11">
        <v>-7.2164496600635175E-16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32.429000000000002</v>
      </c>
      <c r="O111" s="11">
        <v>-0.14799999999999999</v>
      </c>
      <c r="P111" s="11">
        <v>4.5999999999999999E-2</v>
      </c>
      <c r="Q111" s="11">
        <v>0.61699999999999999</v>
      </c>
      <c r="R111" s="11">
        <v>-1.3260000000000001</v>
      </c>
      <c r="S111" s="11">
        <v>4.1998779999999999E-2</v>
      </c>
      <c r="T111" s="11">
        <v>4.0676199999999996E-2</v>
      </c>
      <c r="U111" s="11">
        <v>4.0676180000000006E-2</v>
      </c>
      <c r="W111" s="11">
        <v>-9.8321100000007544E-3</v>
      </c>
      <c r="X111" s="11">
        <v>0</v>
      </c>
      <c r="Y111" s="11">
        <v>32.429000000000002</v>
      </c>
      <c r="Z111" s="11">
        <v>-0.81100000000000005</v>
      </c>
      <c r="AA111" s="11">
        <v>0.12335116</v>
      </c>
    </row>
    <row r="112" spans="1:27" x14ac:dyDescent="0.3">
      <c r="B112" s="106" t="str">
        <f>INDEX(Control!$B$3:$C$116,ROW(B112)-4,MATCH($C$4,Control!$B$3:$C$3,0))</f>
        <v>Equity Accounting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-0.13115727186271897</v>
      </c>
      <c r="L112" s="11">
        <v>-0.41955803557237914</v>
      </c>
      <c r="M112" s="11">
        <v>-1.4724369036528486</v>
      </c>
      <c r="N112" s="11">
        <v>1.9311522110879054</v>
      </c>
      <c r="O112" s="11">
        <v>-0.49599999999999511</v>
      </c>
      <c r="P112" s="11">
        <v>-1.0649999999999977</v>
      </c>
      <c r="Q112" s="11">
        <v>-0.66890459751390852</v>
      </c>
      <c r="R112" s="11">
        <v>-1.2910954024860986</v>
      </c>
      <c r="S112" s="11">
        <v>-1.1607947228907645</v>
      </c>
      <c r="T112" s="11">
        <v>-1.0832364241651931</v>
      </c>
      <c r="U112" s="11">
        <v>-2.3826859500356363</v>
      </c>
      <c r="W112" s="11">
        <v>0</v>
      </c>
      <c r="X112" s="11">
        <v>0</v>
      </c>
      <c r="Y112" s="11">
        <v>-9.2000000000041382E-2</v>
      </c>
      <c r="Z112" s="11">
        <v>-3.5209999999999999</v>
      </c>
      <c r="AA112" s="11">
        <v>-4.6267170970915936</v>
      </c>
    </row>
    <row r="113" spans="2:27" x14ac:dyDescent="0.3">
      <c r="B113" s="106" t="str">
        <f>INDEX(Control!$B$3:$C$116,ROW(B113)-4,MATCH($C$4,Control!$B$3:$C$3,0))</f>
        <v>Others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-1.699999999999946E-2</v>
      </c>
      <c r="L113" s="11">
        <v>6.9421023948878791</v>
      </c>
      <c r="M113" s="11">
        <v>2.9493962707932844</v>
      </c>
      <c r="N113" s="11">
        <v>-9.8744986656811644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</row>
    <row r="114" spans="2:27" x14ac:dyDescent="0.3">
      <c r="B114" s="109" t="str">
        <f>INDEX(Control!$B$3:$C$116,ROW(B114)-4,MATCH($C$4,Control!$B$3:$C$3,0))</f>
        <v>EBITDA</v>
      </c>
      <c r="C114" s="7">
        <v>-12.8686077</v>
      </c>
      <c r="D114" s="7">
        <v>-19.970696889999999</v>
      </c>
      <c r="E114" s="7">
        <v>-15.558930709999998</v>
      </c>
      <c r="F114" s="7">
        <v>-20.098681860000003</v>
      </c>
      <c r="G114" s="7">
        <v>-23.013713159999991</v>
      </c>
      <c r="H114" s="7">
        <v>-19.808889410000003</v>
      </c>
      <c r="I114" s="7">
        <v>-40.551502530000015</v>
      </c>
      <c r="J114" s="7">
        <v>-18.886104119230851</v>
      </c>
      <c r="K114" s="7">
        <v>-18.322959669993729</v>
      </c>
      <c r="L114" s="7">
        <v>-13.350174983003313</v>
      </c>
      <c r="M114" s="7">
        <v>-6.9238004850143344</v>
      </c>
      <c r="N114" s="7">
        <v>9.4029351380113386</v>
      </c>
      <c r="O114" s="7">
        <v>-17.717999999999996</v>
      </c>
      <c r="P114" s="7">
        <v>-21.38</v>
      </c>
      <c r="Q114" s="7">
        <v>-21.896375642807769</v>
      </c>
      <c r="R114" s="7">
        <v>-19.664624357192238</v>
      </c>
      <c r="S114" s="7">
        <v>-19.611758254029397</v>
      </c>
      <c r="T114" s="7">
        <v>-20.694457752615577</v>
      </c>
      <c r="U114" s="7">
        <v>-25.356939568038364</v>
      </c>
      <c r="W114" s="7">
        <v>-68.496917159999995</v>
      </c>
      <c r="X114" s="7">
        <v>-102.26020921923086</v>
      </c>
      <c r="Y114" s="7">
        <v>-29.194000000000038</v>
      </c>
      <c r="Z114" s="7">
        <v>-80.659000000000006</v>
      </c>
      <c r="AA114" s="7">
        <v>-65.663155574683344</v>
      </c>
    </row>
    <row r="115" spans="2:27" ht="17.25" thickBot="1" x14ac:dyDescent="0.35">
      <c r="B115" s="116" t="str">
        <f>INDEX(Control!$B$3:$C$116,ROW(B115)-4,MATCH($C$4,Control!$B$3:$C$3,0))</f>
        <v>Margin %</v>
      </c>
      <c r="C115" s="117" t="s">
        <v>44</v>
      </c>
      <c r="D115" s="117" t="s">
        <v>44</v>
      </c>
      <c r="E115" s="117" t="s">
        <v>44</v>
      </c>
      <c r="F115" s="117" t="s">
        <v>44</v>
      </c>
      <c r="G115" s="117" t="s">
        <v>44</v>
      </c>
      <c r="H115" s="117" t="s">
        <v>44</v>
      </c>
      <c r="I115" s="117" t="s">
        <v>44</v>
      </c>
      <c r="J115" s="117" t="s">
        <v>44</v>
      </c>
      <c r="K115" s="117" t="s">
        <v>44</v>
      </c>
      <c r="L115" s="117" t="s">
        <v>44</v>
      </c>
      <c r="M115" s="117" t="s">
        <v>44</v>
      </c>
      <c r="N115" s="117" t="s">
        <v>44</v>
      </c>
      <c r="O115" s="117" t="s">
        <v>44</v>
      </c>
      <c r="P115" s="117" t="s">
        <v>44</v>
      </c>
      <c r="Q115" s="117" t="s">
        <v>44</v>
      </c>
      <c r="R115" s="117" t="s">
        <v>44</v>
      </c>
      <c r="S115" s="117" t="s">
        <v>44</v>
      </c>
      <c r="T115" s="117" t="s">
        <v>44</v>
      </c>
      <c r="U115" s="117" t="s">
        <v>44</v>
      </c>
      <c r="W115" s="117" t="s">
        <v>44</v>
      </c>
      <c r="X115" s="117" t="s">
        <v>44</v>
      </c>
      <c r="Y115" s="117" t="s">
        <v>44</v>
      </c>
      <c r="Z115" s="117" t="s">
        <v>44</v>
      </c>
      <c r="AA115" s="117" t="s">
        <v>44</v>
      </c>
    </row>
    <row r="116" spans="2:27" ht="17.25" thickTop="1" x14ac:dyDescent="0.3">
      <c r="B116" s="106" t="str">
        <f>INDEX(Control!$B$3:$C$116,ROW(B116)-4,MATCH($C$4,Control!$B$3:$C$3,0))</f>
        <v>Non-recurring</v>
      </c>
      <c r="C116" s="11">
        <v>0.30978749128409078</v>
      </c>
      <c r="D116" s="11">
        <v>6.7610852401067891</v>
      </c>
      <c r="E116" s="11">
        <v>-0.23201273540860967</v>
      </c>
      <c r="F116" s="11">
        <v>6.3371471585707564</v>
      </c>
      <c r="G116" s="11">
        <v>6.2970138099999993</v>
      </c>
      <c r="H116" s="11">
        <v>5.7359959400000005</v>
      </c>
      <c r="I116" s="11">
        <v>24.452063899999999</v>
      </c>
      <c r="J116" s="11">
        <v>0.78384065000000192</v>
      </c>
      <c r="K116" s="11">
        <v>0.29298790186271856</v>
      </c>
      <c r="L116" s="11">
        <v>-5.7993389593155005</v>
      </c>
      <c r="M116" s="11">
        <v>-16.176891557140436</v>
      </c>
      <c r="N116" s="11">
        <v>-25.181823885406736</v>
      </c>
      <c r="O116" s="11">
        <v>-1.7432928500000024</v>
      </c>
      <c r="P116" s="11">
        <v>-4.920570689999999</v>
      </c>
      <c r="Q116" s="11">
        <v>-1.3161489524860897</v>
      </c>
      <c r="R116" s="11">
        <v>-4.3511934175138984</v>
      </c>
      <c r="S116" s="11">
        <v>-7.9088154099999972</v>
      </c>
      <c r="T116" s="11">
        <v>-10.355758259999998</v>
      </c>
      <c r="U116" s="11">
        <v>-7.3129090700000008</v>
      </c>
      <c r="W116" s="11">
        <v>13.176007154553027</v>
      </c>
      <c r="X116" s="11">
        <v>37.268914299999999</v>
      </c>
      <c r="Y116" s="11">
        <v>-46.865066499999955</v>
      </c>
      <c r="Z116" s="11">
        <v>-12.331205909999991</v>
      </c>
      <c r="AA116" s="11">
        <v>-25.577482739999997</v>
      </c>
    </row>
    <row r="117" spans="2:27" x14ac:dyDescent="0.3">
      <c r="B117" s="109" t="str">
        <f>INDEX(Control!$B$3:$C$116,ROW(B117)-4,MATCH($C$4,Control!$B$3:$C$3,0))</f>
        <v>Adjusted EBITDA</v>
      </c>
      <c r="C117" s="7">
        <v>-12.558820208715909</v>
      </c>
      <c r="D117" s="7">
        <v>-13.20961164989321</v>
      </c>
      <c r="E117" s="7">
        <v>-15.790943445408608</v>
      </c>
      <c r="F117" s="7">
        <v>-13.761534701429246</v>
      </c>
      <c r="G117" s="7">
        <v>-16.716699349999992</v>
      </c>
      <c r="H117" s="7">
        <v>-14.072893470000002</v>
      </c>
      <c r="I117" s="7">
        <v>-16.099438630000016</v>
      </c>
      <c r="J117" s="7">
        <v>-18.102263469230849</v>
      </c>
      <c r="K117" s="7">
        <f>K114+K116</f>
        <v>-18.029971768131009</v>
      </c>
      <c r="L117" s="7">
        <f t="shared" ref="L117:N117" si="74">L114+L116</f>
        <v>-19.149513942318812</v>
      </c>
      <c r="M117" s="7">
        <f t="shared" si="74"/>
        <v>-23.100692042154769</v>
      </c>
      <c r="N117" s="7">
        <f t="shared" si="74"/>
        <v>-15.778888747395397</v>
      </c>
      <c r="O117" s="7">
        <f t="shared" ref="O117:P117" si="75">O114+O116</f>
        <v>-19.46129285</v>
      </c>
      <c r="P117" s="7">
        <f t="shared" si="75"/>
        <v>-26.300570689999997</v>
      </c>
      <c r="Q117" s="7">
        <f t="shared" ref="Q117" si="76">Q114+Q116</f>
        <v>-23.212524595293857</v>
      </c>
      <c r="R117" s="7">
        <v>-24.015817774706136</v>
      </c>
      <c r="S117" s="7">
        <v>-26.359778941138629</v>
      </c>
      <c r="T117" s="7">
        <v>-29.966979588450382</v>
      </c>
      <c r="U117" s="7">
        <v>-30.287162688002727</v>
      </c>
      <c r="W117" s="7">
        <v>-55.320910005446976</v>
      </c>
      <c r="X117" s="7">
        <v>-64.991294919230853</v>
      </c>
      <c r="Y117" s="7">
        <v>-76.059066499999986</v>
      </c>
      <c r="Z117" s="7">
        <v>-92.990205909999986</v>
      </c>
      <c r="AA117" s="11">
        <v>-86.613921217591738</v>
      </c>
    </row>
    <row r="118" spans="2:27" ht="17.25" thickBot="1" x14ac:dyDescent="0.35">
      <c r="B118" s="116" t="str">
        <f>INDEX(Control!$B$3:$C$116,ROW(B118)-4,MATCH($C$4,Control!$B$3:$C$3,0))</f>
        <v>Margin %</v>
      </c>
      <c r="C118" s="117" t="s">
        <v>44</v>
      </c>
      <c r="D118" s="117" t="s">
        <v>44</v>
      </c>
      <c r="E118" s="117" t="s">
        <v>44</v>
      </c>
      <c r="F118" s="117" t="s">
        <v>44</v>
      </c>
      <c r="G118" s="117" t="s">
        <v>44</v>
      </c>
      <c r="H118" s="117" t="s">
        <v>44</v>
      </c>
      <c r="I118" s="117" t="s">
        <v>44</v>
      </c>
      <c r="J118" s="117" t="s">
        <v>44</v>
      </c>
      <c r="K118" s="117" t="s">
        <v>44</v>
      </c>
      <c r="L118" s="117" t="s">
        <v>44</v>
      </c>
      <c r="M118" s="117" t="s">
        <v>44</v>
      </c>
      <c r="N118" s="117" t="s">
        <v>44</v>
      </c>
      <c r="O118" s="117" t="s">
        <v>44</v>
      </c>
      <c r="P118" s="117" t="s">
        <v>44</v>
      </c>
      <c r="Q118" s="117" t="s">
        <v>44</v>
      </c>
      <c r="R118" s="117" t="s">
        <v>44</v>
      </c>
      <c r="S118" s="117" t="s">
        <v>44</v>
      </c>
      <c r="T118" s="117" t="s">
        <v>44</v>
      </c>
      <c r="U118" s="117" t="s">
        <v>44</v>
      </c>
      <c r="W118" s="117" t="s">
        <v>44</v>
      </c>
      <c r="X118" s="117" t="s">
        <v>44</v>
      </c>
      <c r="Y118" s="117" t="s">
        <v>44</v>
      </c>
      <c r="Z118" s="117" t="s">
        <v>44</v>
      </c>
      <c r="AA118" s="117" t="s">
        <v>44</v>
      </c>
    </row>
    <row r="119" spans="2:27" ht="17.25" thickTop="1" x14ac:dyDescent="0.3">
      <c r="V119" s="118"/>
    </row>
    <row r="120" spans="2:27" x14ac:dyDescent="0.3">
      <c r="V120" s="118"/>
    </row>
    <row r="121" spans="2:27" x14ac:dyDescent="0.3">
      <c r="V121" s="118"/>
    </row>
  </sheetData>
  <dataValidations count="1">
    <dataValidation type="list" allowBlank="1" showInputMessage="1" showErrorMessage="1" sqref="C4" xr:uid="{00000000-0002-0000-0000-000000000000}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AF20"/>
  <sheetViews>
    <sheetView showGridLines="0" tabSelected="1" topLeftCell="C1" zoomScale="90" zoomScaleNormal="90" workbookViewId="0">
      <selection activeCell="H21" sqref="H21"/>
    </sheetView>
  </sheetViews>
  <sheetFormatPr defaultColWidth="8.85546875" defaultRowHeight="16.5" x14ac:dyDescent="0.3"/>
  <cols>
    <col min="1" max="1" width="3" style="2" customWidth="1"/>
    <col min="2" max="2" width="31.140625" style="2" customWidth="1"/>
    <col min="3" max="16" width="8.85546875" style="2"/>
    <col min="17" max="19" width="9.5703125" style="2" bestFit="1" customWidth="1"/>
    <col min="20" max="25" width="9.5703125" style="2" customWidth="1"/>
    <col min="26" max="26" width="8.85546875" style="2"/>
    <col min="27" max="31" width="10.140625" style="2" customWidth="1"/>
    <col min="32" max="16384" width="8.85546875" style="2"/>
  </cols>
  <sheetData>
    <row r="1" spans="1:32" x14ac:dyDescent="0.3">
      <c r="A1" s="1"/>
      <c r="B1" s="4"/>
      <c r="C1" s="3"/>
      <c r="D1" s="3"/>
      <c r="E1" s="3"/>
      <c r="F1" s="3"/>
      <c r="G1" s="3"/>
      <c r="H1" s="3"/>
      <c r="I1" s="3"/>
      <c r="J1" s="3"/>
      <c r="K1" s="3"/>
    </row>
    <row r="2" spans="1:32" x14ac:dyDescent="0.3">
      <c r="A2" s="1"/>
      <c r="B2" s="15" t="s">
        <v>42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AA2" s="16"/>
      <c r="AB2" s="16"/>
      <c r="AC2" s="16"/>
      <c r="AD2" s="16"/>
      <c r="AE2" s="16"/>
    </row>
    <row r="3" spans="1:32" x14ac:dyDescent="0.3">
      <c r="A3" s="1"/>
      <c r="B3" s="4"/>
      <c r="C3" s="3"/>
      <c r="D3" s="3"/>
      <c r="E3" s="3"/>
      <c r="F3" s="3"/>
      <c r="G3" s="3"/>
      <c r="H3" s="3"/>
      <c r="I3" s="3"/>
      <c r="J3" s="3"/>
      <c r="K3" s="3"/>
    </row>
    <row r="4" spans="1:32" s="6" customFormat="1" ht="17.25" thickBot="1" x14ac:dyDescent="0.35">
      <c r="A4" s="65"/>
      <c r="B4" s="17" t="str">
        <f>INDEX(Control!$E$3:$F$116,ROW(B4)-2,MATCH(EBITDA!$C$4,Control!$B$3:$C$3,0))</f>
        <v>Volume (kt)</v>
      </c>
      <c r="C4" s="18" t="str">
        <f>IF(LEFT($G$4,2)="1T","1T18","1Q18")</f>
        <v>1Q18</v>
      </c>
      <c r="D4" s="18" t="str">
        <f>IF(LEFT($G$4,2)="1T","2T18","2Q18")</f>
        <v>2Q18</v>
      </c>
      <c r="E4" s="18" t="str">
        <f>IF(LEFT($G$4,2)="1T","3T18","3Q18")</f>
        <v>3Q18</v>
      </c>
      <c r="F4" s="18" t="str">
        <f>IF(LEFT($G$4,2)="1T","4T18","4Q18")</f>
        <v>4Q18</v>
      </c>
      <c r="G4" s="18" t="str">
        <f>EBITDA!C6</f>
        <v>1Q19</v>
      </c>
      <c r="H4" s="18" t="str">
        <f>EBITDA!D6</f>
        <v>2Q19</v>
      </c>
      <c r="I4" s="18" t="str">
        <f>EBITDA!E6</f>
        <v>3Q19</v>
      </c>
      <c r="J4" s="18" t="str">
        <f>EBITDA!F6</f>
        <v>4Q19</v>
      </c>
      <c r="K4" s="18" t="str">
        <f>EBITDA!G6</f>
        <v>1Q20</v>
      </c>
      <c r="L4" s="18" t="str">
        <f>EBITDA!H6</f>
        <v>2Q20</v>
      </c>
      <c r="M4" s="18" t="str">
        <f>EBITDA!I6</f>
        <v>3Q20</v>
      </c>
      <c r="N4" s="18" t="str">
        <f>EBITDA!J6</f>
        <v>4Q20</v>
      </c>
      <c r="O4" s="18" t="str">
        <f>EBITDA!K6</f>
        <v>1Q21</v>
      </c>
      <c r="P4" s="18" t="str">
        <f>EBITDA!L6</f>
        <v>2Q21</v>
      </c>
      <c r="Q4" s="18" t="str">
        <f>EBITDA!M6</f>
        <v>3Q21</v>
      </c>
      <c r="R4" s="18" t="str">
        <f>EBITDA!N6</f>
        <v>4Q21</v>
      </c>
      <c r="S4" s="18" t="str">
        <f>EBITDA!O6</f>
        <v>1Q22</v>
      </c>
      <c r="T4" s="18" t="str">
        <f>EBITDA!P6</f>
        <v>2Q22</v>
      </c>
      <c r="U4" s="18" t="str">
        <f>EBITDA!Q6</f>
        <v>3Q22</v>
      </c>
      <c r="V4" s="18" t="s">
        <v>92</v>
      </c>
      <c r="W4" s="18" t="s">
        <v>93</v>
      </c>
      <c r="X4" s="18" t="s">
        <v>94</v>
      </c>
      <c r="Y4" s="18" t="s">
        <v>240</v>
      </c>
      <c r="AA4" s="66">
        <v>2018</v>
      </c>
      <c r="AB4" s="66">
        <v>2019</v>
      </c>
      <c r="AC4" s="66">
        <v>2020</v>
      </c>
      <c r="AD4" s="64">
        <v>2021</v>
      </c>
      <c r="AE4" s="64">
        <v>2022</v>
      </c>
      <c r="AF4" s="64">
        <v>2023</v>
      </c>
    </row>
    <row r="5" spans="1:32" x14ac:dyDescent="0.3">
      <c r="B5" s="6" t="str">
        <f>INDEX(Control!$E$3:$F$116,ROW(B5)-2,MATCH(EBITDA!$C$4,Control!$B$3:$C$3,0))</f>
        <v>North Corridor</v>
      </c>
      <c r="C5" s="13">
        <f>SUM(C6:C8)</f>
        <v>513.376713</v>
      </c>
      <c r="D5" s="13">
        <f t="shared" ref="D5:R5" si="0">SUM(D6:D8)</f>
        <v>1105.9087079999999</v>
      </c>
      <c r="E5" s="13">
        <f t="shared" si="0"/>
        <v>1197.4353640000002</v>
      </c>
      <c r="F5" s="13">
        <f t="shared" si="0"/>
        <v>743.71120100000007</v>
      </c>
      <c r="G5" s="13">
        <f t="shared" si="0"/>
        <v>963.06323999999995</v>
      </c>
      <c r="H5" s="13">
        <f t="shared" si="0"/>
        <v>1104.72498</v>
      </c>
      <c r="I5" s="13">
        <f t="shared" si="0"/>
        <v>1595.4731100000001</v>
      </c>
      <c r="J5" s="13">
        <f t="shared" si="0"/>
        <v>674.177412</v>
      </c>
      <c r="K5" s="13">
        <f t="shared" si="0"/>
        <v>1413.4486900000004</v>
      </c>
      <c r="L5" s="13">
        <f t="shared" si="0"/>
        <v>2079.7927159999999</v>
      </c>
      <c r="M5" s="13">
        <f t="shared" si="0"/>
        <v>1958.1253479999996</v>
      </c>
      <c r="N5" s="13">
        <f t="shared" si="0"/>
        <v>879.7244300000001</v>
      </c>
      <c r="O5" s="13">
        <f t="shared" si="0"/>
        <v>1386.8519369999995</v>
      </c>
      <c r="P5" s="13">
        <f t="shared" si="0"/>
        <v>1833.2238430000004</v>
      </c>
      <c r="Q5" s="13">
        <f t="shared" si="0"/>
        <v>1199.899079</v>
      </c>
      <c r="R5" s="13">
        <f t="shared" si="0"/>
        <v>949.211589</v>
      </c>
      <c r="S5" s="13">
        <v>1638.4669769999998</v>
      </c>
      <c r="T5" s="13">
        <v>2179.1813990000001</v>
      </c>
      <c r="U5" s="13">
        <v>2417</v>
      </c>
      <c r="V5" s="13">
        <v>1499.15292</v>
      </c>
      <c r="W5" s="13">
        <v>2013.9388739999999</v>
      </c>
      <c r="X5" s="13">
        <v>2197.4471149999999</v>
      </c>
      <c r="Y5" s="13">
        <v>2325.1774660000001</v>
      </c>
      <c r="AA5" s="13">
        <v>3560.4319860000005</v>
      </c>
      <c r="AB5" s="13">
        <v>4337.4387420000003</v>
      </c>
      <c r="AC5" s="13">
        <v>6331.0911840000008</v>
      </c>
      <c r="AD5" s="13">
        <v>5369.1864480000004</v>
      </c>
      <c r="AE5" s="13">
        <v>7733.8012959999996</v>
      </c>
      <c r="AF5" s="13">
        <v>6536.5634550000004</v>
      </c>
    </row>
    <row r="6" spans="1:32" x14ac:dyDescent="0.3">
      <c r="B6" s="8" t="str">
        <f>INDEX(Control!$E$3:$F$116,ROW(B6)-2,MATCH(EBITDA!$C$4,Control!$B$3:$C$3,0))</f>
        <v>Grains</v>
      </c>
      <c r="C6" s="14">
        <v>500.37006000000002</v>
      </c>
      <c r="D6" s="14">
        <v>772.82811000000004</v>
      </c>
      <c r="E6" s="14">
        <v>1036.2882400000001</v>
      </c>
      <c r="F6" s="14">
        <v>611.66106000000002</v>
      </c>
      <c r="G6" s="14">
        <v>777.19600000000003</v>
      </c>
      <c r="H6" s="14">
        <v>832.73099999999999</v>
      </c>
      <c r="I6" s="14">
        <v>1351.9665200000002</v>
      </c>
      <c r="J6" s="14">
        <v>565.34108000000003</v>
      </c>
      <c r="K6" s="14">
        <v>1161.7867300000005</v>
      </c>
      <c r="L6" s="14">
        <v>1611.2918579999998</v>
      </c>
      <c r="M6" s="14">
        <v>1677.2220499999996</v>
      </c>
      <c r="N6" s="14">
        <v>694.43253100000015</v>
      </c>
      <c r="O6" s="14">
        <v>1085.5942549999995</v>
      </c>
      <c r="P6" s="14">
        <v>1277.4406250000004</v>
      </c>
      <c r="Q6" s="14">
        <v>852.70947999999999</v>
      </c>
      <c r="R6" s="14">
        <v>639.06481000000008</v>
      </c>
      <c r="S6" s="14">
        <v>1257.2588799999999</v>
      </c>
      <c r="T6" s="14">
        <v>1529.462577</v>
      </c>
      <c r="U6" s="14">
        <v>1745</v>
      </c>
      <c r="V6" s="14">
        <v>1151.354145</v>
      </c>
      <c r="W6" s="14">
        <v>1474.385976</v>
      </c>
      <c r="X6" s="14">
        <v>1764.568309</v>
      </c>
      <c r="Y6" s="14">
        <v>1708.9055920000001</v>
      </c>
      <c r="AA6" s="14">
        <v>2921.1474700000003</v>
      </c>
      <c r="AB6" s="14">
        <v>3527.2346000000007</v>
      </c>
      <c r="AC6" s="14">
        <v>5144.7331690000001</v>
      </c>
      <c r="AD6" s="14">
        <v>3854.8091700000004</v>
      </c>
      <c r="AE6" s="14">
        <v>5683.0756019999999</v>
      </c>
      <c r="AF6" s="14">
        <v>4947.8598769999999</v>
      </c>
    </row>
    <row r="7" spans="1:32" x14ac:dyDescent="0.3">
      <c r="B7" s="8" t="str">
        <f>INDEX(Control!$E$3:$F$116,ROW(B7)-2,MATCH(EBITDA!$C$4,Control!$B$3:$C$3,0))</f>
        <v>Fertilizers</v>
      </c>
      <c r="C7" s="14">
        <v>3.3256930000000002</v>
      </c>
      <c r="D7" s="14">
        <v>140.47992799999997</v>
      </c>
      <c r="E7" s="14">
        <v>99.358124000000004</v>
      </c>
      <c r="F7" s="14">
        <v>129.54614100000001</v>
      </c>
      <c r="G7" s="14">
        <v>68.197239999999994</v>
      </c>
      <c r="H7" s="14">
        <v>93.983000000000004</v>
      </c>
      <c r="I7" s="14">
        <v>71.123680000000007</v>
      </c>
      <c r="J7" s="14">
        <v>108.06033199999999</v>
      </c>
      <c r="K7" s="14">
        <v>40.622805</v>
      </c>
      <c r="L7" s="14">
        <v>59.984858000000003</v>
      </c>
      <c r="M7" s="14">
        <v>10.164298</v>
      </c>
      <c r="N7" s="14">
        <v>131.01089899999999</v>
      </c>
      <c r="O7" s="14">
        <v>67.053681999999995</v>
      </c>
      <c r="P7" s="14">
        <v>108.562473</v>
      </c>
      <c r="Q7" s="14">
        <v>122.96450400000002</v>
      </c>
      <c r="R7" s="14">
        <v>135.55977899999999</v>
      </c>
      <c r="S7" s="14">
        <v>58.694866999999995</v>
      </c>
      <c r="T7" s="14">
        <v>44.983764000000001</v>
      </c>
      <c r="U7" s="14">
        <v>83</v>
      </c>
      <c r="V7" s="14">
        <v>92.430622</v>
      </c>
      <c r="W7" s="14">
        <v>148.286674</v>
      </c>
      <c r="X7" s="14">
        <v>103.12292600000001</v>
      </c>
      <c r="Y7" s="14">
        <v>99.483467000000005</v>
      </c>
      <c r="AA7" s="14">
        <v>372.70988599999998</v>
      </c>
      <c r="AB7" s="14">
        <v>341.36425199999996</v>
      </c>
      <c r="AC7" s="14">
        <v>241.78286</v>
      </c>
      <c r="AD7" s="14">
        <v>434.14043800000002</v>
      </c>
      <c r="AE7" s="14">
        <v>279.10925299999997</v>
      </c>
      <c r="AF7" s="14">
        <v>350.89306700000003</v>
      </c>
    </row>
    <row r="8" spans="1:32" x14ac:dyDescent="0.3">
      <c r="B8" s="8" t="str">
        <f>INDEX(Control!$E$3:$F$116,ROW(B8)-2,MATCH(EBITDA!$C$4,Control!$B$3:$C$3,0))</f>
        <v>RodoTUP</v>
      </c>
      <c r="C8" s="14">
        <v>9.6809600000000007</v>
      </c>
      <c r="D8" s="14">
        <v>192.60067000000001</v>
      </c>
      <c r="E8" s="14">
        <v>61.789000000000001</v>
      </c>
      <c r="F8" s="14">
        <v>2.504</v>
      </c>
      <c r="G8" s="14">
        <v>117.67</v>
      </c>
      <c r="H8" s="14">
        <v>178.01098000000002</v>
      </c>
      <c r="I8" s="14">
        <v>172.38290999999998</v>
      </c>
      <c r="J8" s="14">
        <v>0.77600000000000002</v>
      </c>
      <c r="K8" s="14">
        <v>211.03915499999999</v>
      </c>
      <c r="L8" s="14">
        <v>408.51600000000002</v>
      </c>
      <c r="M8" s="14">
        <v>270.73899999999998</v>
      </c>
      <c r="N8" s="14">
        <v>54.280999999999999</v>
      </c>
      <c r="O8" s="14">
        <v>234.20400000000001</v>
      </c>
      <c r="P8" s="14">
        <v>447.22074500000002</v>
      </c>
      <c r="Q8" s="14">
        <v>224.22509500000001</v>
      </c>
      <c r="R8" s="14">
        <v>174.58699999999999</v>
      </c>
      <c r="S8" s="14">
        <v>322.51322999999996</v>
      </c>
      <c r="T8" s="14">
        <v>604.73505799999998</v>
      </c>
      <c r="U8" s="14">
        <v>589</v>
      </c>
      <c r="V8" s="14">
        <v>255.36815299999998</v>
      </c>
      <c r="W8" s="14">
        <v>391.26622400000002</v>
      </c>
      <c r="X8" s="14">
        <v>329.75587999999999</v>
      </c>
      <c r="Y8" s="14">
        <v>516.78840700000001</v>
      </c>
      <c r="AA8" s="14">
        <v>266.57463000000001</v>
      </c>
      <c r="AB8" s="14">
        <v>468.83989000000003</v>
      </c>
      <c r="AC8" s="14">
        <v>944.575155</v>
      </c>
      <c r="AD8" s="14">
        <v>1080.23684</v>
      </c>
      <c r="AE8" s="14">
        <v>1771.6164409999999</v>
      </c>
      <c r="AF8" s="14">
        <v>1237.8105110000001</v>
      </c>
    </row>
    <row r="9" spans="1:32" x14ac:dyDescent="0.3">
      <c r="B9" s="6" t="str">
        <f>INDEX(Control!$E$3:$F$116,ROW(B9)-2,MATCH(EBITDA!$C$4,Control!$B$3:$C$3,0))</f>
        <v>South Corridor</v>
      </c>
      <c r="C9" s="13">
        <f>SUM(C10:C14)</f>
        <v>609.39061889999994</v>
      </c>
      <c r="D9" s="13">
        <f t="shared" ref="D9:R9" si="1">SUM(D10:D14)</f>
        <v>846.70262159999993</v>
      </c>
      <c r="E9" s="13">
        <f t="shared" si="1"/>
        <v>774.66526440000007</v>
      </c>
      <c r="F9" s="13">
        <f t="shared" si="1"/>
        <v>628.58779625</v>
      </c>
      <c r="G9" s="13">
        <f t="shared" si="1"/>
        <v>747.47679560000006</v>
      </c>
      <c r="H9" s="13">
        <f t="shared" si="1"/>
        <v>943.58641599999999</v>
      </c>
      <c r="I9" s="13">
        <f t="shared" si="1"/>
        <v>969.10443880000003</v>
      </c>
      <c r="J9" s="13">
        <f t="shared" si="1"/>
        <v>418.66261709999992</v>
      </c>
      <c r="K9" s="13">
        <f t="shared" si="1"/>
        <v>631.82336948163265</v>
      </c>
      <c r="L9" s="13">
        <f t="shared" si="1"/>
        <v>945.68604952247188</v>
      </c>
      <c r="M9" s="13">
        <f t="shared" si="1"/>
        <v>797.61185579999994</v>
      </c>
      <c r="N9" s="13">
        <f t="shared" si="1"/>
        <v>423.75352039999996</v>
      </c>
      <c r="O9" s="13">
        <f t="shared" si="1"/>
        <v>675.81521700000008</v>
      </c>
      <c r="P9" s="13">
        <f t="shared" si="1"/>
        <v>1274.7288606499999</v>
      </c>
      <c r="Q9" s="13">
        <f t="shared" si="1"/>
        <v>1087.9682829999999</v>
      </c>
      <c r="R9" s="13">
        <f t="shared" si="1"/>
        <v>515.76132010000003</v>
      </c>
      <c r="S9" s="13">
        <v>1051.5826966000002</v>
      </c>
      <c r="T9" s="13">
        <v>1705.9783428000001</v>
      </c>
      <c r="U9" s="13">
        <v>1429.484901533333</v>
      </c>
      <c r="V9" s="13">
        <v>926.06742340000005</v>
      </c>
      <c r="W9" s="13">
        <v>1249.7585118</v>
      </c>
      <c r="X9" s="13">
        <v>1754.7091069647099</v>
      </c>
      <c r="Y9" s="13">
        <v>1702.78810284</v>
      </c>
      <c r="AA9" s="13">
        <v>2859.3463011499998</v>
      </c>
      <c r="AB9" s="13">
        <v>3078.8302675</v>
      </c>
      <c r="AC9" s="13">
        <v>2798.8747952041044</v>
      </c>
      <c r="AD9" s="13">
        <v>3554.27368075</v>
      </c>
      <c r="AE9" s="13">
        <v>5113.1133643333333</v>
      </c>
      <c r="AF9" s="13">
        <v>4707.2557216047098</v>
      </c>
    </row>
    <row r="10" spans="1:32" x14ac:dyDescent="0.3">
      <c r="B10" s="8" t="str">
        <f>INDEX(Control!$E$3:$F$116,ROW(B10)-2,MATCH(EBITDA!$C$4,Control!$B$3:$C$3,0))</f>
        <v>Iron Ore</v>
      </c>
      <c r="C10" s="14">
        <v>169.81399999999999</v>
      </c>
      <c r="D10" s="14">
        <v>143.31399999999999</v>
      </c>
      <c r="E10" s="14">
        <v>157.85300000000001</v>
      </c>
      <c r="F10" s="14">
        <v>203.15100000000001</v>
      </c>
      <c r="G10" s="14">
        <v>118.34</v>
      </c>
      <c r="H10" s="14">
        <v>166.41399999999999</v>
      </c>
      <c r="I10" s="14">
        <v>139.68799999999999</v>
      </c>
      <c r="J10" s="14">
        <v>0</v>
      </c>
      <c r="K10" s="14">
        <v>123.405</v>
      </c>
      <c r="L10" s="14">
        <v>220.90100000000001</v>
      </c>
      <c r="M10" s="14">
        <v>199.255</v>
      </c>
      <c r="N10" s="14">
        <v>17.841999999999999</v>
      </c>
      <c r="O10" s="14">
        <v>385.67200000000003</v>
      </c>
      <c r="P10" s="14">
        <v>662.64800000000002</v>
      </c>
      <c r="Q10" s="14">
        <v>513.88900000000001</v>
      </c>
      <c r="R10" s="14">
        <v>85.352000000000004</v>
      </c>
      <c r="S10" s="14">
        <v>644.23992800000008</v>
      </c>
      <c r="T10" s="14">
        <v>1087.0429999999999</v>
      </c>
      <c r="U10" s="14">
        <v>817.55363999999997</v>
      </c>
      <c r="V10" s="14">
        <v>604.00406999999996</v>
      </c>
      <c r="W10" s="14">
        <v>809.77020000000005</v>
      </c>
      <c r="X10" s="14">
        <v>1094.5409999999999</v>
      </c>
      <c r="Y10" s="14">
        <v>930.72699999999998</v>
      </c>
      <c r="AA10" s="14">
        <v>674.13200000000006</v>
      </c>
      <c r="AB10" s="14">
        <v>424.44200000000001</v>
      </c>
      <c r="AC10" s="14">
        <v>561.40300000000002</v>
      </c>
      <c r="AD10" s="14">
        <v>1647.5610000000004</v>
      </c>
      <c r="AE10" s="14">
        <v>3152.8406380000001</v>
      </c>
      <c r="AF10" s="14">
        <v>2835.0382</v>
      </c>
    </row>
    <row r="11" spans="1:32" x14ac:dyDescent="0.3">
      <c r="B11" s="8" t="str">
        <f>INDEX(Control!$E$3:$F$116,ROW(B11)-2,MATCH(EBITDA!$C$4,Control!$B$3:$C$3,0))</f>
        <v>Grains</v>
      </c>
      <c r="C11" s="14">
        <v>252.26501099999999</v>
      </c>
      <c r="D11" s="14">
        <v>398.35769799999997</v>
      </c>
      <c r="E11" s="14">
        <v>221.73492300000001</v>
      </c>
      <c r="F11" s="14">
        <v>0</v>
      </c>
      <c r="G11" s="14">
        <v>314.54494900000003</v>
      </c>
      <c r="H11" s="14">
        <v>300.069321</v>
      </c>
      <c r="I11" s="14">
        <v>225.00018699999998</v>
      </c>
      <c r="J11" s="14">
        <v>109.04209439999998</v>
      </c>
      <c r="K11" s="14">
        <v>250.68895499999999</v>
      </c>
      <c r="L11" s="14">
        <v>376.60776900000002</v>
      </c>
      <c r="M11" s="14">
        <v>316.67472900000001</v>
      </c>
      <c r="N11" s="14">
        <v>114.04181</v>
      </c>
      <c r="O11" s="14">
        <v>107.580485</v>
      </c>
      <c r="P11" s="14">
        <v>288.6655669999999</v>
      </c>
      <c r="Q11" s="14">
        <v>319.54587699999996</v>
      </c>
      <c r="R11" s="14">
        <v>142.97892499999998</v>
      </c>
      <c r="S11" s="14">
        <v>144.72867200000002</v>
      </c>
      <c r="T11" s="14">
        <v>199.90441499999997</v>
      </c>
      <c r="U11" s="14">
        <v>248.03860599999999</v>
      </c>
      <c r="V11" s="14">
        <v>108.219458</v>
      </c>
      <c r="W11" s="14">
        <v>155.07128499999999</v>
      </c>
      <c r="X11" s="14">
        <v>273.312389</v>
      </c>
      <c r="Y11" s="14">
        <v>332.06870400000003</v>
      </c>
      <c r="AA11" s="14">
        <v>872.35763199999997</v>
      </c>
      <c r="AB11" s="14">
        <v>948.65655140000001</v>
      </c>
      <c r="AC11" s="14">
        <v>1058.0132630000001</v>
      </c>
      <c r="AD11" s="14">
        <v>858.77085399999987</v>
      </c>
      <c r="AE11" s="14">
        <v>700.89115100000004</v>
      </c>
      <c r="AF11" s="14">
        <v>760.45237799999995</v>
      </c>
    </row>
    <row r="12" spans="1:32" x14ac:dyDescent="0.3">
      <c r="B12" s="8" t="str">
        <f>INDEX(Control!$E$3:$F$116,ROW(B12)-2,MATCH(EBITDA!$C$4,Control!$B$3:$C$3,0))</f>
        <v>Fertilizers</v>
      </c>
      <c r="C12" s="14">
        <v>0</v>
      </c>
      <c r="D12" s="14">
        <v>43.291029999999999</v>
      </c>
      <c r="E12" s="14">
        <v>96.144845000000004</v>
      </c>
      <c r="F12" s="14">
        <v>98.515684999999991</v>
      </c>
      <c r="G12" s="14">
        <v>0</v>
      </c>
      <c r="H12" s="14">
        <v>68.027456999999998</v>
      </c>
      <c r="I12" s="14">
        <v>71.693653999999995</v>
      </c>
      <c r="J12" s="14">
        <v>43.841135999999999</v>
      </c>
      <c r="K12" s="14">
        <v>20.161356000000001</v>
      </c>
      <c r="L12" s="14">
        <v>37.783009</v>
      </c>
      <c r="M12" s="14">
        <v>42.608039999999995</v>
      </c>
      <c r="N12" s="14">
        <v>43.846213999999989</v>
      </c>
      <c r="O12" s="14">
        <v>8.6958510000000011</v>
      </c>
      <c r="P12" s="14">
        <v>17.953486999999999</v>
      </c>
      <c r="Q12" s="14">
        <v>6.4139899999999992</v>
      </c>
      <c r="R12" s="14">
        <v>69.501016000000007</v>
      </c>
      <c r="S12" s="14">
        <v>7.6233699999999995</v>
      </c>
      <c r="T12" s="14">
        <v>10.823840000000001</v>
      </c>
      <c r="U12" s="14">
        <v>69.390630000000002</v>
      </c>
      <c r="V12" s="14">
        <v>45.325312000000004</v>
      </c>
      <c r="W12" s="14">
        <v>54.264257999999998</v>
      </c>
      <c r="X12" s="14">
        <v>67.427350000000004</v>
      </c>
      <c r="Y12" s="14">
        <v>51.718153999999998</v>
      </c>
      <c r="AA12" s="14">
        <v>237.95156</v>
      </c>
      <c r="AB12" s="14">
        <v>183.56224700000001</v>
      </c>
      <c r="AC12" s="14">
        <v>144.398619</v>
      </c>
      <c r="AD12" s="14">
        <v>102.56434400000001</v>
      </c>
      <c r="AE12" s="14">
        <v>133.163152</v>
      </c>
      <c r="AF12" s="14">
        <v>173.409762</v>
      </c>
    </row>
    <row r="13" spans="1:32" x14ac:dyDescent="0.3">
      <c r="B13" s="8" t="str">
        <f>INDEX(Control!$E$3:$F$116,ROW(B13)-2,MATCH(EBITDA!$C$4,Control!$B$3:$C$3,0))</f>
        <v>Others</v>
      </c>
      <c r="C13" s="14">
        <v>12.014129000000001</v>
      </c>
      <c r="D13" s="14">
        <v>54.572227999999996</v>
      </c>
      <c r="E13" s="14">
        <v>93.373014999999981</v>
      </c>
      <c r="F13" s="14">
        <v>133.708</v>
      </c>
      <c r="G13" s="14">
        <v>161.51599800000002</v>
      </c>
      <c r="H13" s="14">
        <v>124.100323</v>
      </c>
      <c r="I13" s="14">
        <v>238.94600600000001</v>
      </c>
      <c r="J13" s="14">
        <v>98.868098000000003</v>
      </c>
      <c r="K13" s="14">
        <v>61.962676081632672</v>
      </c>
      <c r="L13" s="14">
        <v>2.48726</v>
      </c>
      <c r="M13" s="14">
        <v>6.2266700000000004</v>
      </c>
      <c r="N13" s="14">
        <v>54.899525000000004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14.820075000000003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AA13" s="14">
        <v>293.667372</v>
      </c>
      <c r="AB13" s="14">
        <v>623.43042500000013</v>
      </c>
      <c r="AC13" s="14">
        <v>125.57613108163267</v>
      </c>
      <c r="AD13" s="14">
        <v>0</v>
      </c>
      <c r="AE13" s="14">
        <v>14.820075000000003</v>
      </c>
      <c r="AF13" s="14">
        <v>0</v>
      </c>
    </row>
    <row r="14" spans="1:32" x14ac:dyDescent="0.3">
      <c r="B14" s="8" t="str">
        <f>INDEX(Control!$E$3:$F$116,ROW(B14)-2,MATCH(EBITDA!$C$4,Control!$B$3:$C$3,0))</f>
        <v>Joint-Ventures (% HBSA)</v>
      </c>
      <c r="C14" s="14">
        <v>175.29747889999999</v>
      </c>
      <c r="D14" s="14">
        <v>207.16766560000002</v>
      </c>
      <c r="E14" s="14">
        <v>205.55948139999998</v>
      </c>
      <c r="F14" s="14">
        <v>193.21311124999997</v>
      </c>
      <c r="G14" s="14">
        <v>153.0758486</v>
      </c>
      <c r="H14" s="14">
        <v>284.97531500000002</v>
      </c>
      <c r="I14" s="14">
        <v>293.77659180000001</v>
      </c>
      <c r="J14" s="14">
        <v>166.91128869999994</v>
      </c>
      <c r="K14" s="14">
        <v>175.6053824</v>
      </c>
      <c r="L14" s="14">
        <v>307.90701152247192</v>
      </c>
      <c r="M14" s="14">
        <v>232.84741679999999</v>
      </c>
      <c r="N14" s="14">
        <v>193.12397139999999</v>
      </c>
      <c r="O14" s="14">
        <v>173.86688100000001</v>
      </c>
      <c r="P14" s="14">
        <v>305.46180664999997</v>
      </c>
      <c r="Q14" s="14">
        <v>248.119416</v>
      </c>
      <c r="R14" s="14">
        <v>217.92937910000003</v>
      </c>
      <c r="S14" s="14">
        <v>254.99072659999999</v>
      </c>
      <c r="T14" s="14">
        <v>393.38701280000004</v>
      </c>
      <c r="U14" s="14">
        <v>294.50202553333298</v>
      </c>
      <c r="V14" s="14">
        <v>168.51858339999998</v>
      </c>
      <c r="W14" s="14">
        <v>230.65276879999999</v>
      </c>
      <c r="X14" s="14">
        <v>319.42836796470601</v>
      </c>
      <c r="Y14" s="14">
        <v>388.27424483999999</v>
      </c>
      <c r="AA14" s="14">
        <v>781.23773715000004</v>
      </c>
      <c r="AB14" s="14">
        <v>898.7390441</v>
      </c>
      <c r="AC14" s="14">
        <v>909.48378212247189</v>
      </c>
      <c r="AD14" s="14">
        <v>945.37748275000001</v>
      </c>
      <c r="AE14" s="14">
        <v>1111.3983483333329</v>
      </c>
      <c r="AF14" s="14">
        <v>938.35538160470605</v>
      </c>
    </row>
    <row r="15" spans="1:32" x14ac:dyDescent="0.3">
      <c r="B15" s="6" t="str">
        <f>INDEX(Control!$E$3:$F$116,ROW(B15)-2,MATCH(EBITDA!$C$4,Control!$B$3:$C$3,0))</f>
        <v>Coastal Navigation</v>
      </c>
      <c r="C15" s="13">
        <f>SUM(C16:C17)</f>
        <v>854.26400000000001</v>
      </c>
      <c r="D15" s="13">
        <f t="shared" ref="D15:R15" si="2">SUM(D16:D17)</f>
        <v>467.31200000000001</v>
      </c>
      <c r="E15" s="13">
        <f t="shared" si="2"/>
        <v>779.32299999999998</v>
      </c>
      <c r="F15" s="13">
        <f t="shared" si="2"/>
        <v>735.47399999999993</v>
      </c>
      <c r="G15" s="13">
        <f t="shared" si="2"/>
        <v>681.69042000000013</v>
      </c>
      <c r="H15" s="13">
        <f t="shared" si="2"/>
        <v>820.16552999999999</v>
      </c>
      <c r="I15" s="13">
        <f t="shared" si="2"/>
        <v>972.25004999999987</v>
      </c>
      <c r="J15" s="13">
        <f t="shared" si="2"/>
        <v>1198.7721899999999</v>
      </c>
      <c r="K15" s="13">
        <f t="shared" si="2"/>
        <v>1040.6108299999999</v>
      </c>
      <c r="L15" s="13">
        <f t="shared" si="2"/>
        <v>817.57574</v>
      </c>
      <c r="M15" s="13">
        <f t="shared" si="2"/>
        <v>1039.6507000000001</v>
      </c>
      <c r="N15" s="13">
        <f t="shared" si="2"/>
        <v>460.66030000000001</v>
      </c>
      <c r="O15" s="13">
        <f t="shared" si="2"/>
        <v>405.00799999999998</v>
      </c>
      <c r="P15" s="13">
        <f t="shared" si="2"/>
        <v>594.21451999999999</v>
      </c>
      <c r="Q15" s="13">
        <f t="shared" si="2"/>
        <v>819.44511</v>
      </c>
      <c r="R15" s="13">
        <f t="shared" si="2"/>
        <v>744.61001999999996</v>
      </c>
      <c r="S15" s="13">
        <v>819.03551000000004</v>
      </c>
      <c r="T15" s="13">
        <v>745.05200000000002</v>
      </c>
      <c r="U15" s="13">
        <v>821</v>
      </c>
      <c r="V15" s="13">
        <v>919.17458000000011</v>
      </c>
      <c r="W15" s="13">
        <v>782.27387999999996</v>
      </c>
      <c r="X15" s="13">
        <v>836.76400000000001</v>
      </c>
      <c r="Y15" s="13">
        <v>960.07399999999996</v>
      </c>
      <c r="AA15" s="13">
        <v>2836.373</v>
      </c>
      <c r="AB15" s="13">
        <v>3672.8781899999999</v>
      </c>
      <c r="AC15" s="13">
        <v>3358.49757</v>
      </c>
      <c r="AD15" s="13">
        <v>2563.27765</v>
      </c>
      <c r="AE15" s="13">
        <v>3304.2620900000002</v>
      </c>
      <c r="AF15" s="13">
        <v>2579.1118799999999</v>
      </c>
    </row>
    <row r="16" spans="1:32" x14ac:dyDescent="0.3">
      <c r="B16" s="8" t="str">
        <f>INDEX(Control!$E$3:$F$116,ROW(B16)-2,MATCH(EBITDA!$C$4,Control!$B$3:$C$3,0))</f>
        <v>Bauxite</v>
      </c>
      <c r="C16" s="14">
        <v>614.91200000000003</v>
      </c>
      <c r="D16" s="14">
        <v>446.10599999999999</v>
      </c>
      <c r="E16" s="14">
        <v>743.71299999999997</v>
      </c>
      <c r="F16" s="14">
        <v>572.46199999999999</v>
      </c>
      <c r="G16" s="14">
        <v>521.1774200000001</v>
      </c>
      <c r="H16" s="14">
        <v>744.81452999999999</v>
      </c>
      <c r="I16" s="14">
        <v>892.9700499999999</v>
      </c>
      <c r="J16" s="14">
        <v>1041.5301899999999</v>
      </c>
      <c r="K16" s="14">
        <v>1040.6108299999999</v>
      </c>
      <c r="L16" s="14">
        <v>817.57574</v>
      </c>
      <c r="M16" s="14">
        <v>1039.6507000000001</v>
      </c>
      <c r="N16" s="14">
        <v>460.66030000000001</v>
      </c>
      <c r="O16" s="14">
        <v>405.00799999999998</v>
      </c>
      <c r="P16" s="14">
        <v>594.21451999999999</v>
      </c>
      <c r="Q16" s="14">
        <v>819.44511</v>
      </c>
      <c r="R16" s="14">
        <v>744.61001999999996</v>
      </c>
      <c r="S16" s="14">
        <v>819.03551000000004</v>
      </c>
      <c r="T16" s="14">
        <v>745.05200000000002</v>
      </c>
      <c r="U16" s="14">
        <v>821</v>
      </c>
      <c r="V16" s="14">
        <v>919.17458000000011</v>
      </c>
      <c r="W16" s="14">
        <v>782.27387999999996</v>
      </c>
      <c r="X16" s="14">
        <v>836.76400000000001</v>
      </c>
      <c r="Y16" s="14">
        <v>960.07399999999996</v>
      </c>
      <c r="AA16" s="14">
        <v>2377.1930000000002</v>
      </c>
      <c r="AB16" s="14">
        <v>3200.4921899999999</v>
      </c>
      <c r="AC16" s="14">
        <v>3358.49757</v>
      </c>
      <c r="AD16" s="14">
        <v>2563.27765</v>
      </c>
      <c r="AE16" s="14">
        <v>3304.2620900000002</v>
      </c>
      <c r="AF16" s="14">
        <v>2579.1118799999999</v>
      </c>
    </row>
    <row r="17" spans="2:32" x14ac:dyDescent="0.3">
      <c r="B17" s="8" t="str">
        <f>INDEX(Control!$E$3:$F$116,ROW(B17)-2,MATCH(EBITDA!$C$4,Control!$B$3:$C$3,0))</f>
        <v>Others</v>
      </c>
      <c r="C17" s="14">
        <v>239.352</v>
      </c>
      <c r="D17" s="14">
        <v>21.206</v>
      </c>
      <c r="E17" s="14">
        <v>35.61</v>
      </c>
      <c r="F17" s="14">
        <v>163.012</v>
      </c>
      <c r="G17" s="14">
        <v>160.51300000000001</v>
      </c>
      <c r="H17" s="14">
        <v>75.350999999999999</v>
      </c>
      <c r="I17" s="14">
        <v>79.28</v>
      </c>
      <c r="J17" s="14">
        <v>157.24199999999999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AA17" s="14">
        <v>459.18</v>
      </c>
      <c r="AB17" s="14">
        <v>472.38599999999997</v>
      </c>
      <c r="AC17" s="14">
        <v>0</v>
      </c>
      <c r="AD17" s="14">
        <v>0</v>
      </c>
      <c r="AE17" s="14">
        <v>0</v>
      </c>
      <c r="AF17" s="14">
        <v>0</v>
      </c>
    </row>
    <row r="18" spans="2:32" x14ac:dyDescent="0.3">
      <c r="B18" s="6" t="str">
        <f>INDEX(Control!$E$3:$F$116,ROW(B18)-2,MATCH(EBITDA!$C$4,Control!$B$3:$C$3,0))</f>
        <v>Santos Terminal</v>
      </c>
      <c r="C18" s="13">
        <f>SUM(C19:C20)</f>
        <v>0</v>
      </c>
      <c r="D18" s="13">
        <f t="shared" ref="D18:R18" si="3">SUM(D19:D20)</f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  <c r="H18" s="13">
        <f t="shared" si="3"/>
        <v>0</v>
      </c>
      <c r="I18" s="13">
        <f t="shared" si="3"/>
        <v>0</v>
      </c>
      <c r="J18" s="13">
        <f t="shared" si="3"/>
        <v>0</v>
      </c>
      <c r="K18" s="13">
        <f t="shared" si="3"/>
        <v>0</v>
      </c>
      <c r="L18" s="13">
        <f t="shared" si="3"/>
        <v>151.243065</v>
      </c>
      <c r="M18" s="13">
        <f t="shared" si="3"/>
        <v>249.22849600000001</v>
      </c>
      <c r="N18" s="13">
        <f t="shared" si="3"/>
        <v>227.53673800000001</v>
      </c>
      <c r="O18" s="13">
        <f t="shared" si="3"/>
        <v>269.41987700000004</v>
      </c>
      <c r="P18" s="13">
        <f t="shared" si="3"/>
        <v>62.697000000000003</v>
      </c>
      <c r="Q18" s="13">
        <f t="shared" si="3"/>
        <v>0</v>
      </c>
      <c r="R18" s="13">
        <f t="shared" si="3"/>
        <v>0</v>
      </c>
      <c r="S18" s="13">
        <v>0</v>
      </c>
      <c r="T18" s="13">
        <v>0</v>
      </c>
      <c r="U18" s="13">
        <v>128.34899100000001</v>
      </c>
      <c r="V18" s="13">
        <v>265.62073200000003</v>
      </c>
      <c r="W18" s="13">
        <v>314.40794499999998</v>
      </c>
      <c r="X18" s="13">
        <v>317.272066</v>
      </c>
      <c r="Y18" s="13">
        <v>358.36189200000001</v>
      </c>
      <c r="AA18" s="13">
        <v>0</v>
      </c>
      <c r="AB18" s="13">
        <v>0</v>
      </c>
      <c r="AC18" s="13">
        <v>628.00829900000008</v>
      </c>
      <c r="AD18" s="13">
        <v>332.11687700000004</v>
      </c>
      <c r="AE18" s="13">
        <v>393.96972300000004</v>
      </c>
      <c r="AF18" s="13">
        <v>990.04190299999993</v>
      </c>
    </row>
    <row r="19" spans="2:32" x14ac:dyDescent="0.3">
      <c r="B19" s="8" t="str">
        <f>INDEX(Control!$E$3:$F$116,ROW(B19)-2,MATCH(EBITDA!$C$4,Control!$B$3:$C$3,0))</f>
        <v>Fertilizers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151.243065</v>
      </c>
      <c r="M19" s="14">
        <v>249.22849600000001</v>
      </c>
      <c r="N19" s="14">
        <v>227.53673800000001</v>
      </c>
      <c r="O19" s="14">
        <v>269.41987700000004</v>
      </c>
      <c r="P19" s="14">
        <v>62.697000000000003</v>
      </c>
      <c r="Q19" s="14">
        <v>0</v>
      </c>
      <c r="R19" s="14">
        <v>0</v>
      </c>
      <c r="S19" s="14">
        <v>0</v>
      </c>
      <c r="T19" s="14">
        <v>0</v>
      </c>
      <c r="U19" s="14">
        <v>128.34899100000001</v>
      </c>
      <c r="V19" s="14">
        <v>265.62073200000003</v>
      </c>
      <c r="W19" s="14">
        <v>314.40794499999998</v>
      </c>
      <c r="X19" s="14">
        <v>317.272066</v>
      </c>
      <c r="Y19" s="14">
        <v>358.36189200000001</v>
      </c>
      <c r="AA19" s="14">
        <v>0</v>
      </c>
      <c r="AB19" s="14">
        <v>0</v>
      </c>
      <c r="AC19" s="14">
        <v>628.00829900000008</v>
      </c>
      <c r="AD19" s="14">
        <v>332.11687700000004</v>
      </c>
      <c r="AE19" s="14">
        <v>393.96972300000004</v>
      </c>
      <c r="AF19" s="14">
        <v>990.04190299999993</v>
      </c>
    </row>
    <row r="20" spans="2:32" x14ac:dyDescent="0.3">
      <c r="B20" s="8" t="str">
        <f>INDEX(Control!$E$3:$F$116,ROW(B20)-2,MATCH(EBITDA!$C$4,Control!$B$3:$C$3,0))</f>
        <v>Salt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BG70"/>
  <sheetViews>
    <sheetView showGridLines="0" zoomScaleNormal="100" workbookViewId="0"/>
  </sheetViews>
  <sheetFormatPr defaultRowHeight="15" x14ac:dyDescent="0.25"/>
  <sheetData>
    <row r="1" spans="1:59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</row>
    <row r="2" spans="1:59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</row>
    <row r="3" spans="1:59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</row>
    <row r="4" spans="1:59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</row>
    <row r="5" spans="1:59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</row>
    <row r="6" spans="1:59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</row>
    <row r="7" spans="1:59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</row>
    <row r="8" spans="1:59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</row>
    <row r="9" spans="1:59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</row>
    <row r="10" spans="1:59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</row>
    <row r="11" spans="1:59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</row>
    <row r="12" spans="1:59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</row>
    <row r="13" spans="1:59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</row>
    <row r="14" spans="1:59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</row>
    <row r="15" spans="1:59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</row>
    <row r="16" spans="1:59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</row>
    <row r="17" spans="1:59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</row>
    <row r="18" spans="1:59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</row>
    <row r="19" spans="1:59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</row>
    <row r="20" spans="1:59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</row>
    <row r="21" spans="1:59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</row>
    <row r="22" spans="1:59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</row>
    <row r="23" spans="1:59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</row>
    <row r="24" spans="1:59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</row>
    <row r="25" spans="1:59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</row>
    <row r="26" spans="1:59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</row>
    <row r="27" spans="1:59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</row>
    <row r="28" spans="1:59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</row>
    <row r="29" spans="1:59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</row>
    <row r="30" spans="1:59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</row>
    <row r="31" spans="1:59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</row>
    <row r="32" spans="1:59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</row>
    <row r="33" spans="1:59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</row>
    <row r="34" spans="1:59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</row>
    <row r="35" spans="1:59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</row>
    <row r="36" spans="1:59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</row>
    <row r="37" spans="1:59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</row>
    <row r="38" spans="1:59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</row>
    <row r="39" spans="1:59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</row>
    <row r="40" spans="1:59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</row>
    <row r="41" spans="1:59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</row>
    <row r="42" spans="1:59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</row>
    <row r="43" spans="1:59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</row>
    <row r="44" spans="1:59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</row>
    <row r="45" spans="1:59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</row>
    <row r="46" spans="1:59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</row>
    <row r="47" spans="1:59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</row>
    <row r="48" spans="1:59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</row>
    <row r="49" spans="1:59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</row>
    <row r="50" spans="1:59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</row>
    <row r="51" spans="1:59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</row>
    <row r="52" spans="1:59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</row>
    <row r="53" spans="1:59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</row>
    <row r="54" spans="1:59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</row>
    <row r="55" spans="1:59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</row>
    <row r="56" spans="1:59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</row>
    <row r="57" spans="1:59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</row>
    <row r="58" spans="1:59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</row>
    <row r="59" spans="1:59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</row>
    <row r="60" spans="1:59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</row>
    <row r="61" spans="1:59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</row>
    <row r="62" spans="1:59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</row>
    <row r="63" spans="1:59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</row>
    <row r="64" spans="1:59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</row>
    <row r="65" spans="1:59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</row>
    <row r="66" spans="1:59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</row>
    <row r="67" spans="1:59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</row>
    <row r="68" spans="1:59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</row>
    <row r="69" spans="1:59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</row>
    <row r="70" spans="1:59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G83"/>
  <sheetViews>
    <sheetView showGridLines="0" zoomScale="80" zoomScaleNormal="80" workbookViewId="0">
      <pane xSplit="3" ySplit="2" topLeftCell="V60" activePane="bottomRight" state="frozen"/>
      <selection activeCell="T78" sqref="T78"/>
      <selection pane="topRight" activeCell="T78" sqref="T78"/>
      <selection pane="bottomLeft" activeCell="T78" sqref="T78"/>
      <selection pane="bottomRight" activeCell="AB82" sqref="AB82"/>
    </sheetView>
  </sheetViews>
  <sheetFormatPr defaultColWidth="9.140625" defaultRowHeight="14.25" x14ac:dyDescent="0.2"/>
  <cols>
    <col min="1" max="1" width="2.85546875" style="36" customWidth="1"/>
    <col min="2" max="2" width="37.85546875" style="23" bestFit="1" customWidth="1"/>
    <col min="3" max="3" width="1" style="23" customWidth="1"/>
    <col min="4" max="16" width="13.5703125" style="41" bestFit="1" customWidth="1"/>
    <col min="17" max="26" width="13.5703125" style="41" customWidth="1"/>
    <col min="27" max="27" width="9.140625" style="22"/>
    <col min="28" max="32" width="13.5703125" style="41" bestFit="1" customWidth="1"/>
    <col min="33" max="33" width="14.7109375" style="23" bestFit="1" customWidth="1"/>
    <col min="34" max="16384" width="9.140625" style="23"/>
  </cols>
  <sheetData>
    <row r="1" spans="2:33" x14ac:dyDescent="0.2">
      <c r="B1" s="19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95"/>
      <c r="S1" s="95"/>
      <c r="T1" s="95"/>
      <c r="U1" s="95"/>
      <c r="V1" s="95"/>
      <c r="W1" s="95"/>
      <c r="X1" s="95"/>
      <c r="Y1" s="95"/>
      <c r="Z1" s="95"/>
      <c r="AB1" s="21"/>
      <c r="AC1" s="21"/>
      <c r="AD1" s="21"/>
      <c r="AE1" s="21"/>
      <c r="AF1" s="21"/>
      <c r="AG1" s="20"/>
    </row>
    <row r="2" spans="2:33" ht="15.75" customHeight="1" x14ac:dyDescent="0.25">
      <c r="B2" s="27" t="s">
        <v>0</v>
      </c>
      <c r="C2" s="27"/>
      <c r="D2" s="74" t="s">
        <v>45</v>
      </c>
      <c r="E2" s="74" t="s">
        <v>46</v>
      </c>
      <c r="F2" s="74" t="s">
        <v>47</v>
      </c>
      <c r="G2" s="74" t="s">
        <v>48</v>
      </c>
      <c r="H2" s="74" t="s">
        <v>2</v>
      </c>
      <c r="I2" s="74" t="s">
        <v>3</v>
      </c>
      <c r="J2" s="74" t="s">
        <v>4</v>
      </c>
      <c r="K2" s="74" t="s">
        <v>5</v>
      </c>
      <c r="L2" s="74" t="s">
        <v>6</v>
      </c>
      <c r="M2" s="74" t="s">
        <v>43</v>
      </c>
      <c r="N2" s="74" t="s">
        <v>83</v>
      </c>
      <c r="O2" s="74" t="s">
        <v>84</v>
      </c>
      <c r="P2" s="74" t="s">
        <v>85</v>
      </c>
      <c r="Q2" s="74" t="s">
        <v>86</v>
      </c>
      <c r="R2" s="74" t="s">
        <v>87</v>
      </c>
      <c r="S2" s="74" t="s">
        <v>88</v>
      </c>
      <c r="T2" s="74" t="s">
        <v>89</v>
      </c>
      <c r="U2" s="74" t="s">
        <v>90</v>
      </c>
      <c r="V2" s="74" t="s">
        <v>91</v>
      </c>
      <c r="W2" s="74" t="s">
        <v>92</v>
      </c>
      <c r="X2" s="74" t="s">
        <v>93</v>
      </c>
      <c r="Y2" s="74" t="s">
        <v>94</v>
      </c>
      <c r="Z2" s="74" t="s">
        <v>240</v>
      </c>
      <c r="AA2" s="104"/>
      <c r="AB2" s="74">
        <v>2018</v>
      </c>
      <c r="AC2" s="74">
        <v>2019</v>
      </c>
      <c r="AD2" s="74">
        <v>2020</v>
      </c>
      <c r="AE2" s="74">
        <v>2021</v>
      </c>
      <c r="AF2" s="74">
        <v>2022</v>
      </c>
      <c r="AG2" s="74">
        <v>2023</v>
      </c>
    </row>
    <row r="3" spans="2:33" ht="15" x14ac:dyDescent="0.25">
      <c r="B3" s="28" t="s">
        <v>117</v>
      </c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2:33" x14ac:dyDescent="0.2">
      <c r="B4" s="31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5" spans="2:33" x14ac:dyDescent="0.2">
      <c r="B5" s="34"/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3" x14ac:dyDescent="0.2">
      <c r="B6" s="31" t="s">
        <v>95</v>
      </c>
      <c r="C6" s="35"/>
      <c r="D6" s="35">
        <v>78457</v>
      </c>
      <c r="E6" s="35">
        <v>43690</v>
      </c>
      <c r="F6" s="35">
        <v>307901</v>
      </c>
      <c r="G6" s="35">
        <v>135667</v>
      </c>
      <c r="H6" s="35">
        <v>283786.56169925298</v>
      </c>
      <c r="I6" s="35">
        <v>64361</v>
      </c>
      <c r="J6" s="35">
        <v>53132</v>
      </c>
      <c r="K6" s="35">
        <v>45166</v>
      </c>
      <c r="L6" s="35">
        <v>149626</v>
      </c>
      <c r="M6" s="35">
        <v>21915</v>
      </c>
      <c r="N6" s="35">
        <v>41275</v>
      </c>
      <c r="O6" s="35">
        <v>214848</v>
      </c>
      <c r="P6" s="35">
        <v>304696</v>
      </c>
      <c r="Q6" s="35">
        <v>229150</v>
      </c>
      <c r="R6" s="35">
        <v>122155</v>
      </c>
      <c r="S6" s="35">
        <v>76454</v>
      </c>
      <c r="T6" s="35">
        <v>264724</v>
      </c>
      <c r="U6" s="35">
        <v>123929</v>
      </c>
      <c r="V6" s="35">
        <v>500587</v>
      </c>
      <c r="W6" s="35">
        <v>401545</v>
      </c>
      <c r="X6" s="35">
        <v>268634</v>
      </c>
      <c r="Y6" s="35">
        <v>404253</v>
      </c>
      <c r="Z6" s="35">
        <v>648792</v>
      </c>
      <c r="AA6" s="35"/>
      <c r="AB6" s="35">
        <v>135667</v>
      </c>
      <c r="AC6" s="35">
        <v>45166</v>
      </c>
      <c r="AD6" s="35">
        <v>214848</v>
      </c>
      <c r="AE6" s="35">
        <v>76454</v>
      </c>
      <c r="AF6" s="35">
        <v>401545</v>
      </c>
      <c r="AG6" s="35">
        <v>648792</v>
      </c>
    </row>
    <row r="7" spans="2:33" x14ac:dyDescent="0.2">
      <c r="B7" s="31" t="s">
        <v>96</v>
      </c>
      <c r="C7" s="35"/>
      <c r="D7" s="35">
        <v>587411</v>
      </c>
      <c r="E7" s="35">
        <v>934472</v>
      </c>
      <c r="F7" s="35">
        <v>674134</v>
      </c>
      <c r="G7" s="35">
        <v>953036</v>
      </c>
      <c r="H7" s="35">
        <v>707217.84547771781</v>
      </c>
      <c r="I7" s="35">
        <v>823740</v>
      </c>
      <c r="J7" s="35">
        <v>916248</v>
      </c>
      <c r="K7" s="35">
        <v>913972</v>
      </c>
      <c r="L7" s="35">
        <v>931710</v>
      </c>
      <c r="M7" s="35">
        <v>1090228</v>
      </c>
      <c r="N7" s="35">
        <v>1105553</v>
      </c>
      <c r="O7" s="35">
        <v>816044</v>
      </c>
      <c r="P7" s="35">
        <v>848988</v>
      </c>
      <c r="Q7" s="35">
        <v>305255</v>
      </c>
      <c r="R7" s="35">
        <v>262284</v>
      </c>
      <c r="S7" s="35">
        <v>582562</v>
      </c>
      <c r="T7" s="35">
        <v>272339</v>
      </c>
      <c r="U7" s="35">
        <v>470142</v>
      </c>
      <c r="V7" s="35">
        <v>335692</v>
      </c>
      <c r="W7" s="127">
        <v>333015</v>
      </c>
      <c r="X7" s="127">
        <v>273591</v>
      </c>
      <c r="Y7" s="127">
        <v>321897</v>
      </c>
      <c r="Z7" s="127">
        <v>148318</v>
      </c>
      <c r="AA7" s="35"/>
      <c r="AB7" s="35">
        <v>953036</v>
      </c>
      <c r="AC7" s="35">
        <v>913972</v>
      </c>
      <c r="AD7" s="35">
        <v>816044</v>
      </c>
      <c r="AE7" s="35">
        <v>582562</v>
      </c>
      <c r="AF7" s="35">
        <v>333015</v>
      </c>
      <c r="AG7" s="35">
        <v>148318</v>
      </c>
    </row>
    <row r="8" spans="2:33" x14ac:dyDescent="0.2">
      <c r="B8" s="31" t="s">
        <v>97</v>
      </c>
      <c r="C8" s="35"/>
      <c r="D8" s="35">
        <v>72674</v>
      </c>
      <c r="E8" s="35">
        <v>119738</v>
      </c>
      <c r="F8" s="35">
        <v>111773</v>
      </c>
      <c r="G8" s="35">
        <v>130919</v>
      </c>
      <c r="H8" s="35">
        <v>141378.79710417899</v>
      </c>
      <c r="I8" s="35">
        <v>123015</v>
      </c>
      <c r="J8" s="35">
        <v>123938</v>
      </c>
      <c r="K8" s="35">
        <v>82350</v>
      </c>
      <c r="L8" s="35">
        <v>129785</v>
      </c>
      <c r="M8" s="35">
        <v>181886</v>
      </c>
      <c r="N8" s="35">
        <v>162428.392983325</v>
      </c>
      <c r="O8" s="35">
        <v>147852</v>
      </c>
      <c r="P8" s="35">
        <v>209682</v>
      </c>
      <c r="Q8" s="35">
        <v>194614</v>
      </c>
      <c r="R8" s="35">
        <v>263492</v>
      </c>
      <c r="S8" s="35">
        <v>244620</v>
      </c>
      <c r="T8" s="35">
        <v>245857</v>
      </c>
      <c r="U8" s="35">
        <v>349940</v>
      </c>
      <c r="V8" s="35">
        <v>281522</v>
      </c>
      <c r="W8" s="35">
        <v>212572</v>
      </c>
      <c r="X8" s="35">
        <v>276610</v>
      </c>
      <c r="Y8" s="35">
        <v>212656</v>
      </c>
      <c r="Z8" s="35">
        <v>209324</v>
      </c>
      <c r="AA8" s="35"/>
      <c r="AB8" s="35">
        <v>130919</v>
      </c>
      <c r="AC8" s="35">
        <v>82350</v>
      </c>
      <c r="AD8" s="35">
        <v>147852</v>
      </c>
      <c r="AE8" s="35">
        <v>244620</v>
      </c>
      <c r="AF8" s="35">
        <v>212572</v>
      </c>
      <c r="AG8" s="35">
        <v>209324</v>
      </c>
    </row>
    <row r="9" spans="2:33" x14ac:dyDescent="0.2">
      <c r="B9" s="31" t="s">
        <v>98</v>
      </c>
      <c r="C9" s="35"/>
      <c r="D9" s="35">
        <v>9728</v>
      </c>
      <c r="E9" s="35">
        <v>28690</v>
      </c>
      <c r="F9" s="35">
        <v>28924</v>
      </c>
      <c r="G9" s="35">
        <v>30873</v>
      </c>
      <c r="H9" s="35">
        <v>35076.768048956001</v>
      </c>
      <c r="I9" s="35">
        <v>33273</v>
      </c>
      <c r="J9" s="35">
        <v>39859</v>
      </c>
      <c r="K9" s="35">
        <v>38364</v>
      </c>
      <c r="L9" s="35">
        <v>57269</v>
      </c>
      <c r="M9" s="35">
        <v>62178</v>
      </c>
      <c r="N9" s="35">
        <v>67176</v>
      </c>
      <c r="O9" s="35">
        <v>57051</v>
      </c>
      <c r="P9" s="35">
        <v>65961</v>
      </c>
      <c r="Q9" s="35">
        <v>79825</v>
      </c>
      <c r="R9" s="35">
        <v>88127</v>
      </c>
      <c r="S9" s="35">
        <v>94347</v>
      </c>
      <c r="T9" s="35">
        <v>104947</v>
      </c>
      <c r="U9" s="35">
        <v>128890</v>
      </c>
      <c r="V9" s="35">
        <v>122381</v>
      </c>
      <c r="W9" s="35">
        <v>106443</v>
      </c>
      <c r="X9" s="35">
        <v>100832</v>
      </c>
      <c r="Y9" s="35">
        <v>102629</v>
      </c>
      <c r="Z9" s="35">
        <v>109704</v>
      </c>
      <c r="AA9" s="35"/>
      <c r="AB9" s="35">
        <v>30873</v>
      </c>
      <c r="AC9" s="35">
        <v>38364</v>
      </c>
      <c r="AD9" s="35">
        <v>57051</v>
      </c>
      <c r="AE9" s="35">
        <v>94347</v>
      </c>
      <c r="AF9" s="35">
        <v>106443</v>
      </c>
      <c r="AG9" s="35">
        <v>109704</v>
      </c>
    </row>
    <row r="10" spans="2:33" x14ac:dyDescent="0.2">
      <c r="B10" s="31" t="s">
        <v>104</v>
      </c>
      <c r="C10" s="35"/>
      <c r="D10" s="35">
        <v>29551</v>
      </c>
      <c r="E10" s="35">
        <v>42786</v>
      </c>
      <c r="F10" s="35">
        <v>67404</v>
      </c>
      <c r="G10" s="35">
        <v>111699</v>
      </c>
      <c r="H10" s="35">
        <v>96012</v>
      </c>
      <c r="I10" s="35">
        <v>83102</v>
      </c>
      <c r="J10" s="35">
        <v>80235</v>
      </c>
      <c r="K10" s="35">
        <v>55579</v>
      </c>
      <c r="L10" s="35">
        <v>73429</v>
      </c>
      <c r="M10" s="35">
        <v>78498</v>
      </c>
      <c r="N10" s="35">
        <v>73692</v>
      </c>
      <c r="O10" s="35">
        <v>87898</v>
      </c>
      <c r="P10" s="35">
        <v>56366</v>
      </c>
      <c r="Q10" s="35">
        <v>75087</v>
      </c>
      <c r="R10" s="35">
        <v>82014</v>
      </c>
      <c r="S10" s="35">
        <v>93148</v>
      </c>
      <c r="T10" s="35">
        <v>67474</v>
      </c>
      <c r="U10" s="35">
        <v>97317</v>
      </c>
      <c r="V10" s="35">
        <v>122442</v>
      </c>
      <c r="W10" s="35">
        <v>129164</v>
      </c>
      <c r="X10" s="35">
        <v>103030</v>
      </c>
      <c r="Y10" s="35">
        <v>142824</v>
      </c>
      <c r="Z10" s="35">
        <v>168014</v>
      </c>
      <c r="AA10" s="35"/>
      <c r="AB10" s="35">
        <v>111699</v>
      </c>
      <c r="AC10" s="35">
        <v>55579</v>
      </c>
      <c r="AD10" s="35">
        <v>87898</v>
      </c>
      <c r="AE10" s="35">
        <v>93148</v>
      </c>
      <c r="AF10" s="35">
        <v>129164</v>
      </c>
      <c r="AG10" s="35">
        <v>168014</v>
      </c>
    </row>
    <row r="11" spans="2:33" x14ac:dyDescent="0.2">
      <c r="B11" s="31" t="s">
        <v>99</v>
      </c>
      <c r="C11" s="35"/>
      <c r="D11" s="35">
        <v>44725</v>
      </c>
      <c r="E11" s="35">
        <v>34121</v>
      </c>
      <c r="F11" s="35">
        <v>30855</v>
      </c>
      <c r="G11" s="35">
        <v>38158</v>
      </c>
      <c r="H11" s="35">
        <v>69377</v>
      </c>
      <c r="I11" s="35">
        <v>51530</v>
      </c>
      <c r="J11" s="35">
        <v>82809</v>
      </c>
      <c r="K11" s="35">
        <v>85383</v>
      </c>
      <c r="L11" s="35">
        <v>77081</v>
      </c>
      <c r="M11" s="35">
        <v>63895</v>
      </c>
      <c r="N11" s="35">
        <v>66805</v>
      </c>
      <c r="O11" s="35">
        <v>66742</v>
      </c>
      <c r="P11" s="35">
        <v>83400</v>
      </c>
      <c r="Q11" s="35">
        <v>101460</v>
      </c>
      <c r="R11" s="35">
        <v>131014</v>
      </c>
      <c r="S11" s="35">
        <v>76552</v>
      </c>
      <c r="T11" s="35">
        <v>67572</v>
      </c>
      <c r="U11" s="35">
        <v>61223</v>
      </c>
      <c r="V11" s="35">
        <v>47753</v>
      </c>
      <c r="W11" s="35">
        <v>36048</v>
      </c>
      <c r="X11" s="35">
        <v>25312</v>
      </c>
      <c r="Y11" s="35">
        <v>39909</v>
      </c>
      <c r="Z11" s="35">
        <v>39179</v>
      </c>
      <c r="AA11" s="35"/>
      <c r="AB11" s="35">
        <v>38158</v>
      </c>
      <c r="AC11" s="35">
        <v>85383</v>
      </c>
      <c r="AD11" s="35">
        <v>66742</v>
      </c>
      <c r="AE11" s="35">
        <v>76552</v>
      </c>
      <c r="AF11" s="35">
        <v>36048</v>
      </c>
      <c r="AG11" s="35">
        <v>39179</v>
      </c>
    </row>
    <row r="12" spans="2:33" x14ac:dyDescent="0.2">
      <c r="B12" s="31" t="s">
        <v>100</v>
      </c>
      <c r="C12" s="35"/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1610</v>
      </c>
      <c r="Q12" s="35">
        <v>3676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 t="s">
        <v>80</v>
      </c>
      <c r="Y12" s="35">
        <v>0</v>
      </c>
      <c r="Z12" s="35">
        <v>0</v>
      </c>
      <c r="AA12" s="35"/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</row>
    <row r="13" spans="2:33" x14ac:dyDescent="0.2">
      <c r="B13" s="31" t="s">
        <v>101</v>
      </c>
      <c r="C13" s="35"/>
      <c r="D13" s="35">
        <v>5171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 t="s">
        <v>80</v>
      </c>
      <c r="Y13" s="35">
        <v>0</v>
      </c>
      <c r="Z13" s="35">
        <v>0</v>
      </c>
      <c r="AA13" s="35"/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</row>
    <row r="14" spans="2:33" x14ac:dyDescent="0.2">
      <c r="B14" s="23" t="s">
        <v>105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250</v>
      </c>
      <c r="V14" s="35">
        <v>0</v>
      </c>
      <c r="W14" s="35">
        <v>0</v>
      </c>
      <c r="X14" s="35" t="s">
        <v>80</v>
      </c>
      <c r="Y14" s="35">
        <v>2491</v>
      </c>
      <c r="Z14" s="35">
        <v>1873</v>
      </c>
      <c r="AA14" s="35"/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1873</v>
      </c>
    </row>
    <row r="15" spans="2:33" ht="16.5" x14ac:dyDescent="0.2">
      <c r="B15" s="31" t="s">
        <v>102</v>
      </c>
      <c r="C15" s="35"/>
      <c r="D15" s="38">
        <v>5990</v>
      </c>
      <c r="E15" s="38">
        <v>5666</v>
      </c>
      <c r="F15" s="38">
        <v>6074</v>
      </c>
      <c r="G15" s="38">
        <v>19548</v>
      </c>
      <c r="H15" s="38">
        <v>20228.860083665</v>
      </c>
      <c r="I15" s="38">
        <v>35174</v>
      </c>
      <c r="J15" s="38">
        <v>43536</v>
      </c>
      <c r="K15" s="38">
        <v>25580</v>
      </c>
      <c r="L15" s="38">
        <v>28324</v>
      </c>
      <c r="M15" s="38">
        <v>25573</v>
      </c>
      <c r="N15" s="38">
        <v>25258</v>
      </c>
      <c r="O15" s="38">
        <v>37076</v>
      </c>
      <c r="P15" s="38">
        <v>37286</v>
      </c>
      <c r="Q15" s="38">
        <v>36805</v>
      </c>
      <c r="R15" s="38">
        <v>43390</v>
      </c>
      <c r="S15" s="38">
        <v>58698</v>
      </c>
      <c r="T15" s="38">
        <v>46024</v>
      </c>
      <c r="U15" s="38">
        <v>49970</v>
      </c>
      <c r="V15" s="38">
        <v>48712</v>
      </c>
      <c r="W15" s="38">
        <v>70583</v>
      </c>
      <c r="X15" s="38">
        <v>64893</v>
      </c>
      <c r="Y15" s="38">
        <v>67151</v>
      </c>
      <c r="Z15" s="38">
        <v>70944</v>
      </c>
      <c r="AA15" s="38"/>
      <c r="AB15" s="38">
        <v>19548</v>
      </c>
      <c r="AC15" s="38">
        <v>25580</v>
      </c>
      <c r="AD15" s="38">
        <v>37076</v>
      </c>
      <c r="AE15" s="38">
        <v>58698</v>
      </c>
      <c r="AF15" s="38">
        <v>70583</v>
      </c>
      <c r="AG15" s="38">
        <v>70944</v>
      </c>
    </row>
    <row r="16" spans="2:33" ht="16.5" x14ac:dyDescent="0.2">
      <c r="B16" s="39" t="s">
        <v>103</v>
      </c>
      <c r="C16" s="35"/>
      <c r="D16" s="40">
        <v>833707</v>
      </c>
      <c r="E16" s="40">
        <v>1209163</v>
      </c>
      <c r="F16" s="40">
        <v>1227065</v>
      </c>
      <c r="G16" s="40">
        <v>1419900.3529099999</v>
      </c>
      <c r="H16" s="40">
        <v>1353078.4952803184</v>
      </c>
      <c r="I16" s="40">
        <v>1214195</v>
      </c>
      <c r="J16" s="40">
        <v>1339757</v>
      </c>
      <c r="K16" s="40">
        <v>1246394</v>
      </c>
      <c r="L16" s="40">
        <v>1447224</v>
      </c>
      <c r="M16" s="40">
        <v>1524173</v>
      </c>
      <c r="N16" s="40">
        <v>1542187.8631833252</v>
      </c>
      <c r="O16" s="40">
        <v>1427511</v>
      </c>
      <c r="P16" s="40">
        <v>1607989</v>
      </c>
      <c r="Q16" s="40">
        <v>1025872</v>
      </c>
      <c r="R16" s="40">
        <v>992476</v>
      </c>
      <c r="S16" s="40">
        <v>1226381</v>
      </c>
      <c r="T16" s="40">
        <v>1068937</v>
      </c>
      <c r="U16" s="40">
        <v>1281661</v>
      </c>
      <c r="V16" s="40">
        <v>1459089</v>
      </c>
      <c r="W16" s="40">
        <v>1289370</v>
      </c>
      <c r="X16" s="40">
        <v>1112902</v>
      </c>
      <c r="Y16" s="40">
        <v>1293810</v>
      </c>
      <c r="Z16" s="40">
        <v>1396148</v>
      </c>
      <c r="AA16" s="40"/>
      <c r="AB16" s="40">
        <v>1419900.3529099999</v>
      </c>
      <c r="AC16" s="40">
        <v>1246394</v>
      </c>
      <c r="AD16" s="40">
        <v>1427511</v>
      </c>
      <c r="AE16" s="40">
        <v>1226381</v>
      </c>
      <c r="AF16" s="40">
        <v>1289370</v>
      </c>
      <c r="AG16" s="40">
        <v>1396148</v>
      </c>
    </row>
    <row r="17" spans="1:33" x14ac:dyDescent="0.2">
      <c r="AA17" s="41"/>
    </row>
    <row r="18" spans="1:33" x14ac:dyDescent="0.2">
      <c r="AA18" s="41"/>
    </row>
    <row r="19" spans="1:33" ht="14.25" customHeight="1" x14ac:dyDescent="0.2">
      <c r="B19" s="23" t="s">
        <v>106</v>
      </c>
      <c r="C19" s="35"/>
      <c r="D19" s="42">
        <v>3316</v>
      </c>
      <c r="E19" s="42">
        <v>7879</v>
      </c>
      <c r="F19" s="42">
        <v>13747</v>
      </c>
      <c r="G19" s="42">
        <v>13836</v>
      </c>
      <c r="H19" s="42">
        <v>13862.046329999999</v>
      </c>
      <c r="I19" s="42">
        <v>9273</v>
      </c>
      <c r="J19" s="42">
        <v>9409</v>
      </c>
      <c r="K19" s="42">
        <v>15383</v>
      </c>
      <c r="L19" s="42">
        <v>13107</v>
      </c>
      <c r="M19" s="42">
        <v>19987</v>
      </c>
      <c r="N19" s="42">
        <v>20038</v>
      </c>
      <c r="O19" s="42">
        <v>14952</v>
      </c>
      <c r="P19" s="42">
        <v>12874</v>
      </c>
      <c r="Q19" s="42">
        <v>12947</v>
      </c>
      <c r="R19" s="42">
        <v>13108</v>
      </c>
      <c r="S19" s="42">
        <v>13295</v>
      </c>
      <c r="T19" s="42">
        <v>13622</v>
      </c>
      <c r="U19" s="42">
        <v>13883</v>
      </c>
      <c r="V19" s="42">
        <v>19671</v>
      </c>
      <c r="W19" s="42">
        <v>18877</v>
      </c>
      <c r="X19" s="42">
        <v>19113</v>
      </c>
      <c r="Y19" s="42">
        <v>18459</v>
      </c>
      <c r="Z19" s="42">
        <v>16247</v>
      </c>
      <c r="AA19" s="42"/>
      <c r="AB19" s="42">
        <v>13836</v>
      </c>
      <c r="AC19" s="42">
        <v>15383</v>
      </c>
      <c r="AD19" s="42">
        <v>14952</v>
      </c>
      <c r="AE19" s="42">
        <v>13295</v>
      </c>
      <c r="AF19" s="42">
        <v>18877</v>
      </c>
      <c r="AG19" s="42">
        <v>16247</v>
      </c>
    </row>
    <row r="20" spans="1:33" x14ac:dyDescent="0.2">
      <c r="A20" s="23"/>
      <c r="B20" s="23" t="s">
        <v>107</v>
      </c>
      <c r="C20" s="43"/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4145</v>
      </c>
      <c r="O20" s="42">
        <v>3820</v>
      </c>
      <c r="P20" s="42">
        <v>2607</v>
      </c>
      <c r="Q20" s="42">
        <v>3155</v>
      </c>
      <c r="R20" s="42">
        <v>5509</v>
      </c>
      <c r="S20" s="42">
        <v>5778</v>
      </c>
      <c r="T20" s="42">
        <v>4875</v>
      </c>
      <c r="U20" s="42">
        <v>5390</v>
      </c>
      <c r="V20" s="42">
        <v>5563</v>
      </c>
      <c r="W20" s="42">
        <v>5369</v>
      </c>
      <c r="X20" s="42">
        <v>5228</v>
      </c>
      <c r="Y20" s="42">
        <v>4959</v>
      </c>
      <c r="Z20" s="42">
        <v>5208</v>
      </c>
      <c r="AA20" s="42"/>
      <c r="AB20" s="35">
        <v>0</v>
      </c>
      <c r="AC20" s="35">
        <v>0</v>
      </c>
      <c r="AD20" s="42">
        <v>3820</v>
      </c>
      <c r="AE20" s="42">
        <v>5778</v>
      </c>
      <c r="AF20" s="42">
        <v>5369</v>
      </c>
      <c r="AG20" s="42">
        <v>5208</v>
      </c>
    </row>
    <row r="21" spans="1:33" x14ac:dyDescent="0.2">
      <c r="A21" s="23"/>
      <c r="B21" s="31" t="s">
        <v>97</v>
      </c>
      <c r="C21" s="43"/>
      <c r="D21" s="35">
        <v>0</v>
      </c>
      <c r="E21" s="35"/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7200</v>
      </c>
      <c r="N21" s="35">
        <v>7200</v>
      </c>
      <c r="O21" s="35">
        <v>6400</v>
      </c>
      <c r="P21" s="35">
        <v>6400</v>
      </c>
      <c r="Q21" s="35">
        <v>6400</v>
      </c>
      <c r="R21" s="35">
        <v>6400</v>
      </c>
      <c r="S21" s="35">
        <v>6400</v>
      </c>
      <c r="T21" s="35">
        <v>5600</v>
      </c>
      <c r="U21" s="35">
        <v>5600</v>
      </c>
      <c r="V21" s="35">
        <v>4800</v>
      </c>
      <c r="W21" s="35">
        <v>4800</v>
      </c>
      <c r="X21" s="35">
        <v>4800</v>
      </c>
      <c r="Y21" s="35">
        <v>4000</v>
      </c>
      <c r="Z21" s="35">
        <v>4000</v>
      </c>
      <c r="AA21" s="35"/>
      <c r="AB21" s="35">
        <v>0</v>
      </c>
      <c r="AC21" s="35">
        <v>0</v>
      </c>
      <c r="AD21" s="35">
        <v>6400</v>
      </c>
      <c r="AE21" s="35">
        <v>6400</v>
      </c>
      <c r="AF21" s="35">
        <v>4800</v>
      </c>
      <c r="AG21" s="42">
        <v>4000</v>
      </c>
    </row>
    <row r="22" spans="1:33" x14ac:dyDescent="0.2">
      <c r="A22" s="23"/>
      <c r="B22" s="23" t="s">
        <v>108</v>
      </c>
      <c r="D22" s="42">
        <v>5280</v>
      </c>
      <c r="E22" s="42">
        <v>5357</v>
      </c>
      <c r="F22" s="42">
        <v>5343</v>
      </c>
      <c r="G22" s="42">
        <v>5343</v>
      </c>
      <c r="H22" s="42">
        <v>5342.75245</v>
      </c>
      <c r="I22" s="42">
        <v>5348</v>
      </c>
      <c r="J22" s="42">
        <v>10230</v>
      </c>
      <c r="K22" s="42">
        <v>11756</v>
      </c>
      <c r="L22" s="42">
        <v>12383</v>
      </c>
      <c r="M22" s="42">
        <v>12695</v>
      </c>
      <c r="N22" s="42">
        <v>13260</v>
      </c>
      <c r="O22" s="42">
        <v>40774</v>
      </c>
      <c r="P22" s="42">
        <v>41029</v>
      </c>
      <c r="Q22" s="42">
        <v>41827</v>
      </c>
      <c r="R22" s="42">
        <v>42388</v>
      </c>
      <c r="S22" s="42">
        <v>45944</v>
      </c>
      <c r="T22" s="42">
        <v>45771</v>
      </c>
      <c r="U22" s="42">
        <v>46728</v>
      </c>
      <c r="V22" s="42">
        <v>58704</v>
      </c>
      <c r="W22" s="42">
        <v>68761</v>
      </c>
      <c r="X22" s="42">
        <v>92194</v>
      </c>
      <c r="Y22" s="42">
        <v>92797</v>
      </c>
      <c r="Z22" s="42">
        <v>93457</v>
      </c>
      <c r="AA22" s="42"/>
      <c r="AB22" s="42">
        <v>5343</v>
      </c>
      <c r="AC22" s="42">
        <v>11756</v>
      </c>
      <c r="AD22" s="42">
        <v>40774</v>
      </c>
      <c r="AE22" s="42">
        <v>45944</v>
      </c>
      <c r="AF22" s="42">
        <v>68761</v>
      </c>
      <c r="AG22" s="42">
        <v>93457</v>
      </c>
    </row>
    <row r="23" spans="1:33" x14ac:dyDescent="0.2">
      <c r="B23" s="23" t="s">
        <v>101</v>
      </c>
      <c r="C23" s="43"/>
      <c r="D23" s="42">
        <v>303</v>
      </c>
      <c r="E23" s="42">
        <v>5483</v>
      </c>
      <c r="F23" s="42">
        <v>6662</v>
      </c>
      <c r="G23" s="42">
        <v>6458</v>
      </c>
      <c r="H23" s="42">
        <v>6491.2942399999993</v>
      </c>
      <c r="I23" s="42">
        <v>6389</v>
      </c>
      <c r="J23" s="42">
        <v>6916</v>
      </c>
      <c r="K23" s="42">
        <v>6704</v>
      </c>
      <c r="L23" s="42">
        <v>8559</v>
      </c>
      <c r="M23" s="42">
        <v>8999</v>
      </c>
      <c r="N23" s="42">
        <v>9261</v>
      </c>
      <c r="O23" s="42">
        <v>9491</v>
      </c>
      <c r="P23" s="42">
        <v>9381</v>
      </c>
      <c r="Q23" s="42">
        <v>8277</v>
      </c>
      <c r="R23" s="42">
        <v>8976</v>
      </c>
      <c r="S23" s="42">
        <v>2210</v>
      </c>
      <c r="T23" s="42">
        <v>2072</v>
      </c>
      <c r="U23" s="42">
        <v>2255</v>
      </c>
      <c r="V23" s="42">
        <v>2023</v>
      </c>
      <c r="W23" s="42">
        <v>26</v>
      </c>
      <c r="X23" s="42">
        <v>12</v>
      </c>
      <c r="Y23" s="42">
        <v>0</v>
      </c>
      <c r="Z23" s="42"/>
      <c r="AA23" s="42"/>
      <c r="AB23" s="42">
        <v>6458</v>
      </c>
      <c r="AC23" s="42">
        <v>6704</v>
      </c>
      <c r="AD23" s="42">
        <v>9491</v>
      </c>
      <c r="AE23" s="42">
        <v>2210</v>
      </c>
      <c r="AF23" s="42">
        <v>26</v>
      </c>
      <c r="AG23" s="42">
        <v>0</v>
      </c>
    </row>
    <row r="24" spans="1:33" x14ac:dyDescent="0.2">
      <c r="B24" s="23" t="s">
        <v>109</v>
      </c>
      <c r="D24" s="42">
        <v>42756</v>
      </c>
      <c r="E24" s="42">
        <v>18608</v>
      </c>
      <c r="F24" s="42">
        <v>25937</v>
      </c>
      <c r="G24" s="42">
        <v>37690</v>
      </c>
      <c r="H24" s="42">
        <v>33388.946100000001</v>
      </c>
      <c r="I24" s="42">
        <v>30163</v>
      </c>
      <c r="J24" s="42">
        <v>52356</v>
      </c>
      <c r="K24" s="42">
        <v>46718</v>
      </c>
      <c r="L24" s="42">
        <v>151549</v>
      </c>
      <c r="M24" s="42">
        <v>171410</v>
      </c>
      <c r="N24" s="42">
        <v>180234</v>
      </c>
      <c r="O24" s="42">
        <v>148862</v>
      </c>
      <c r="P24" s="42">
        <v>195232</v>
      </c>
      <c r="Q24" s="42">
        <v>139236</v>
      </c>
      <c r="R24" s="42">
        <v>181215</v>
      </c>
      <c r="S24" s="42">
        <v>177885</v>
      </c>
      <c r="T24" s="42">
        <v>117612</v>
      </c>
      <c r="U24" s="42">
        <v>167478</v>
      </c>
      <c r="V24" s="42">
        <v>172444</v>
      </c>
      <c r="W24" s="42">
        <v>131100</v>
      </c>
      <c r="X24" s="42">
        <v>139195</v>
      </c>
      <c r="Y24" s="42">
        <v>143881</v>
      </c>
      <c r="Z24" s="42">
        <v>172641</v>
      </c>
      <c r="AA24" s="42"/>
      <c r="AB24" s="42">
        <v>37690</v>
      </c>
      <c r="AC24" s="42">
        <v>46718</v>
      </c>
      <c r="AD24" s="42">
        <v>148862</v>
      </c>
      <c r="AE24" s="42">
        <v>177885</v>
      </c>
      <c r="AF24" s="42">
        <v>131100</v>
      </c>
      <c r="AG24" s="42">
        <v>172641</v>
      </c>
    </row>
    <row r="25" spans="1:33" x14ac:dyDescent="0.2">
      <c r="B25" s="23" t="s">
        <v>104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39923</v>
      </c>
      <c r="J25" s="42">
        <v>39923</v>
      </c>
      <c r="K25" s="42">
        <v>80817</v>
      </c>
      <c r="L25" s="42">
        <v>65329</v>
      </c>
      <c r="M25" s="42">
        <v>88698</v>
      </c>
      <c r="N25" s="42">
        <v>116457.085705776</v>
      </c>
      <c r="O25" s="42">
        <v>114961</v>
      </c>
      <c r="P25" s="42">
        <v>114462</v>
      </c>
      <c r="Q25" s="42">
        <v>121581</v>
      </c>
      <c r="R25" s="42">
        <v>121703</v>
      </c>
      <c r="S25" s="42">
        <v>91596</v>
      </c>
      <c r="T25" s="42">
        <v>83292</v>
      </c>
      <c r="U25" s="42">
        <v>44669</v>
      </c>
      <c r="V25" s="42">
        <v>83409</v>
      </c>
      <c r="W25" s="42">
        <v>82454</v>
      </c>
      <c r="X25" s="42">
        <v>81845</v>
      </c>
      <c r="Y25" s="42">
        <v>46548</v>
      </c>
      <c r="Z25" s="42">
        <v>46178</v>
      </c>
      <c r="AA25" s="42"/>
      <c r="AB25" s="42">
        <v>0</v>
      </c>
      <c r="AC25" s="42">
        <v>80817</v>
      </c>
      <c r="AD25" s="42">
        <v>114961</v>
      </c>
      <c r="AE25" s="42">
        <v>91596</v>
      </c>
      <c r="AF25" s="42">
        <v>82454</v>
      </c>
      <c r="AG25" s="42">
        <v>46178</v>
      </c>
    </row>
    <row r="26" spans="1:33" x14ac:dyDescent="0.2">
      <c r="B26" s="23" t="s">
        <v>99</v>
      </c>
      <c r="D26" s="42">
        <v>13289</v>
      </c>
      <c r="E26" s="42">
        <v>12099</v>
      </c>
      <c r="F26" s="42">
        <v>18224</v>
      </c>
      <c r="G26" s="42">
        <v>18990</v>
      </c>
      <c r="H26" s="42">
        <v>28679.142700958</v>
      </c>
      <c r="I26" s="42">
        <v>27582</v>
      </c>
      <c r="J26" s="42">
        <v>30536</v>
      </c>
      <c r="K26" s="42">
        <v>49820</v>
      </c>
      <c r="L26" s="42">
        <v>54662</v>
      </c>
      <c r="M26" s="42">
        <v>45277</v>
      </c>
      <c r="N26" s="42">
        <v>48491</v>
      </c>
      <c r="O26" s="42">
        <v>37614</v>
      </c>
      <c r="P26" s="42">
        <v>59332</v>
      </c>
      <c r="Q26" s="42">
        <v>48433</v>
      </c>
      <c r="R26" s="42">
        <v>51991</v>
      </c>
      <c r="S26" s="42">
        <v>35030</v>
      </c>
      <c r="T26" s="42">
        <v>31104</v>
      </c>
      <c r="U26" s="42">
        <v>38703</v>
      </c>
      <c r="V26" s="42">
        <v>26492</v>
      </c>
      <c r="W26" s="42">
        <v>26099</v>
      </c>
      <c r="X26" s="42">
        <v>24875</v>
      </c>
      <c r="Y26" s="42">
        <v>27128</v>
      </c>
      <c r="Z26" s="42">
        <v>30182</v>
      </c>
      <c r="AA26" s="42"/>
      <c r="AB26" s="42">
        <v>18990</v>
      </c>
      <c r="AC26" s="42">
        <v>49820</v>
      </c>
      <c r="AD26" s="42">
        <v>37614</v>
      </c>
      <c r="AE26" s="42">
        <v>35030</v>
      </c>
      <c r="AF26" s="42">
        <v>26099</v>
      </c>
      <c r="AG26" s="42">
        <v>30182</v>
      </c>
    </row>
    <row r="27" spans="1:33" x14ac:dyDescent="0.2">
      <c r="B27" s="23" t="s">
        <v>110</v>
      </c>
      <c r="C27" s="35"/>
      <c r="D27" s="42">
        <v>14</v>
      </c>
      <c r="E27" s="42">
        <v>2975</v>
      </c>
      <c r="F27" s="42">
        <v>15</v>
      </c>
      <c r="G27" s="42">
        <v>14</v>
      </c>
      <c r="H27" s="42">
        <v>6414.7078500000007</v>
      </c>
      <c r="I27" s="42">
        <v>23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30525</v>
      </c>
      <c r="V27" s="42">
        <v>0</v>
      </c>
      <c r="W27" s="42">
        <v>0</v>
      </c>
      <c r="X27" s="42">
        <v>0</v>
      </c>
      <c r="Y27" s="41">
        <v>18856</v>
      </c>
      <c r="Z27" s="41">
        <v>29106</v>
      </c>
      <c r="AA27" s="42"/>
      <c r="AB27" s="42">
        <v>14</v>
      </c>
      <c r="AC27" s="42">
        <v>0</v>
      </c>
      <c r="AD27" s="42">
        <v>0</v>
      </c>
      <c r="AE27" s="42">
        <v>0</v>
      </c>
      <c r="AF27" s="42">
        <v>0</v>
      </c>
      <c r="AG27" s="42">
        <v>29106</v>
      </c>
    </row>
    <row r="28" spans="1:33" x14ac:dyDescent="0.2">
      <c r="B28" s="23" t="s">
        <v>111</v>
      </c>
      <c r="C28" s="35"/>
      <c r="D28" s="42">
        <v>60365</v>
      </c>
      <c r="E28" s="42">
        <v>68922</v>
      </c>
      <c r="F28" s="42">
        <v>68951</v>
      </c>
      <c r="G28" s="42">
        <v>62943</v>
      </c>
      <c r="H28" s="42">
        <v>56927.969685899996</v>
      </c>
      <c r="I28" s="42">
        <v>57026</v>
      </c>
      <c r="J28" s="42">
        <v>62511</v>
      </c>
      <c r="K28" s="42">
        <v>70946</v>
      </c>
      <c r="L28" s="42">
        <v>87833</v>
      </c>
      <c r="M28" s="42">
        <v>88475</v>
      </c>
      <c r="N28" s="42">
        <v>88753</v>
      </c>
      <c r="O28" s="42">
        <v>74479</v>
      </c>
      <c r="P28" s="42">
        <v>77865</v>
      </c>
      <c r="Q28" s="42">
        <v>85141</v>
      </c>
      <c r="R28" s="42">
        <v>88275</v>
      </c>
      <c r="S28" s="42">
        <v>103705</v>
      </c>
      <c r="T28" s="42">
        <v>89899</v>
      </c>
      <c r="U28" s="42">
        <v>111187</v>
      </c>
      <c r="V28" s="42">
        <v>118600</v>
      </c>
      <c r="W28" s="42">
        <v>109592</v>
      </c>
      <c r="X28" s="42">
        <v>105243</v>
      </c>
      <c r="Y28" s="42">
        <v>103733</v>
      </c>
      <c r="Z28" s="42">
        <v>107034</v>
      </c>
      <c r="AA28" s="42"/>
      <c r="AB28" s="42">
        <v>62943</v>
      </c>
      <c r="AC28" s="42">
        <v>70946</v>
      </c>
      <c r="AD28" s="42">
        <v>74479</v>
      </c>
      <c r="AE28" s="42">
        <v>103705</v>
      </c>
      <c r="AF28" s="42">
        <v>109592</v>
      </c>
      <c r="AG28" s="42">
        <v>107034</v>
      </c>
    </row>
    <row r="29" spans="1:33" x14ac:dyDescent="0.2">
      <c r="B29" s="23" t="s">
        <v>112</v>
      </c>
      <c r="C29" s="35"/>
      <c r="D29" s="42">
        <v>2822056</v>
      </c>
      <c r="E29" s="42">
        <v>2972406</v>
      </c>
      <c r="F29" s="42">
        <v>3019760</v>
      </c>
      <c r="G29" s="42">
        <v>2942624</v>
      </c>
      <c r="H29" s="42">
        <v>2937264.289771256</v>
      </c>
      <c r="I29" s="42">
        <v>2902559</v>
      </c>
      <c r="J29" s="42">
        <v>2981304</v>
      </c>
      <c r="K29" s="42">
        <v>2928464</v>
      </c>
      <c r="L29" s="42">
        <v>3261604</v>
      </c>
      <c r="M29" s="42">
        <v>3360969</v>
      </c>
      <c r="N29" s="42">
        <v>3411968</v>
      </c>
      <c r="O29" s="42">
        <v>3355604</v>
      </c>
      <c r="P29" s="42">
        <v>3556523</v>
      </c>
      <c r="Q29" s="42">
        <v>3842262.0706600002</v>
      </c>
      <c r="R29" s="42">
        <v>4106486</v>
      </c>
      <c r="S29" s="42">
        <v>4254285</v>
      </c>
      <c r="T29" s="42">
        <v>3906364</v>
      </c>
      <c r="U29" s="42">
        <v>4119085</v>
      </c>
      <c r="V29" s="42">
        <v>4227994</v>
      </c>
      <c r="W29" s="42">
        <v>4091335</v>
      </c>
      <c r="X29" s="42">
        <v>4023190</v>
      </c>
      <c r="Y29" s="42">
        <v>3904297</v>
      </c>
      <c r="Z29" s="42">
        <v>3959580</v>
      </c>
      <c r="AA29" s="42"/>
      <c r="AB29" s="42">
        <v>2942624</v>
      </c>
      <c r="AC29" s="42">
        <v>2928464</v>
      </c>
      <c r="AD29" s="42">
        <v>3355604</v>
      </c>
      <c r="AE29" s="42">
        <v>4254285</v>
      </c>
      <c r="AF29" s="42">
        <v>4091335</v>
      </c>
      <c r="AG29" s="42">
        <v>3959580</v>
      </c>
    </row>
    <row r="30" spans="1:33" x14ac:dyDescent="0.2">
      <c r="B30" s="23" t="s">
        <v>113</v>
      </c>
      <c r="C30" s="35"/>
      <c r="D30" s="42">
        <v>0</v>
      </c>
      <c r="E30" s="42">
        <v>0</v>
      </c>
      <c r="F30" s="42">
        <v>0</v>
      </c>
      <c r="G30" s="42">
        <v>0</v>
      </c>
      <c r="H30" s="42">
        <v>33187.426804963063</v>
      </c>
      <c r="I30" s="42">
        <v>32072</v>
      </c>
      <c r="J30" s="42">
        <v>34355</v>
      </c>
      <c r="K30" s="42">
        <v>32534</v>
      </c>
      <c r="L30" s="42">
        <v>32160</v>
      </c>
      <c r="M30" s="42">
        <v>30651</v>
      </c>
      <c r="N30" s="42">
        <v>31688</v>
      </c>
      <c r="O30" s="42">
        <v>157114</v>
      </c>
      <c r="P30" s="42">
        <v>287339</v>
      </c>
      <c r="Q30" s="42">
        <v>243603</v>
      </c>
      <c r="R30" s="42">
        <v>232012</v>
      </c>
      <c r="S30" s="42">
        <v>207580</v>
      </c>
      <c r="T30" s="42">
        <v>191642</v>
      </c>
      <c r="U30" s="42">
        <v>181673</v>
      </c>
      <c r="V30" s="42">
        <v>175831</v>
      </c>
      <c r="W30" s="42">
        <v>193399</v>
      </c>
      <c r="X30" s="42">
        <v>232703</v>
      </c>
      <c r="Y30" s="42">
        <v>225295</v>
      </c>
      <c r="Z30" s="42">
        <v>216795</v>
      </c>
      <c r="AA30" s="42"/>
      <c r="AB30" s="42">
        <v>0</v>
      </c>
      <c r="AC30" s="42">
        <v>32534</v>
      </c>
      <c r="AD30" s="42">
        <v>157114</v>
      </c>
      <c r="AE30" s="42">
        <v>207580</v>
      </c>
      <c r="AF30" s="42">
        <v>193399</v>
      </c>
      <c r="AG30" s="42">
        <v>216795</v>
      </c>
    </row>
    <row r="31" spans="1:33" ht="16.5" x14ac:dyDescent="0.2">
      <c r="B31" s="23" t="s">
        <v>114</v>
      </c>
      <c r="C31" s="35"/>
      <c r="D31" s="38">
        <v>264008</v>
      </c>
      <c r="E31" s="38">
        <v>264334</v>
      </c>
      <c r="F31" s="38">
        <v>261760</v>
      </c>
      <c r="G31" s="38">
        <v>263748</v>
      </c>
      <c r="H31" s="38">
        <v>260097.49130676201</v>
      </c>
      <c r="I31" s="38">
        <v>256253</v>
      </c>
      <c r="J31" s="38">
        <v>254556</v>
      </c>
      <c r="K31" s="38">
        <v>228129</v>
      </c>
      <c r="L31" s="38">
        <v>340634</v>
      </c>
      <c r="M31" s="38">
        <v>340383</v>
      </c>
      <c r="N31" s="38">
        <v>339765</v>
      </c>
      <c r="O31" s="38">
        <v>322915</v>
      </c>
      <c r="P31" s="38">
        <v>322080</v>
      </c>
      <c r="Q31" s="38">
        <v>323263</v>
      </c>
      <c r="R31" s="38">
        <v>324005</v>
      </c>
      <c r="S31" s="38">
        <v>347441</v>
      </c>
      <c r="T31" s="38">
        <v>346879</v>
      </c>
      <c r="U31" s="38">
        <v>350447</v>
      </c>
      <c r="V31" s="38">
        <v>343241</v>
      </c>
      <c r="W31" s="38">
        <v>342347</v>
      </c>
      <c r="X31" s="38">
        <v>341759</v>
      </c>
      <c r="Y31" s="38">
        <v>342125</v>
      </c>
      <c r="Z31" s="38">
        <v>331995</v>
      </c>
      <c r="AA31" s="38"/>
      <c r="AB31" s="38">
        <v>263748</v>
      </c>
      <c r="AC31" s="38">
        <v>228129</v>
      </c>
      <c r="AD31" s="38">
        <v>322915</v>
      </c>
      <c r="AE31" s="38">
        <v>347441</v>
      </c>
      <c r="AF31" s="38">
        <v>342347</v>
      </c>
      <c r="AG31" s="38">
        <v>331995</v>
      </c>
    </row>
    <row r="32" spans="1:33" ht="16.5" x14ac:dyDescent="0.2">
      <c r="B32" s="39" t="s">
        <v>115</v>
      </c>
      <c r="C32" s="35"/>
      <c r="D32" s="37">
        <v>3211387</v>
      </c>
      <c r="E32" s="37">
        <v>3358063</v>
      </c>
      <c r="F32" s="37">
        <v>3420399</v>
      </c>
      <c r="G32" s="37">
        <v>3351646</v>
      </c>
      <c r="H32" s="37">
        <v>3381656.0672398391</v>
      </c>
      <c r="I32" s="37">
        <v>3366611</v>
      </c>
      <c r="J32" s="37">
        <v>3482096</v>
      </c>
      <c r="K32" s="37">
        <v>3471271</v>
      </c>
      <c r="L32" s="37">
        <v>4027820</v>
      </c>
      <c r="M32" s="37">
        <v>4174744</v>
      </c>
      <c r="N32" s="37">
        <v>4271260.0857057758</v>
      </c>
      <c r="O32" s="37">
        <v>4286986</v>
      </c>
      <c r="P32" s="37">
        <v>4685124</v>
      </c>
      <c r="Q32" s="37">
        <v>4876125.0706600007</v>
      </c>
      <c r="R32" s="37">
        <v>5182068</v>
      </c>
      <c r="S32" s="37">
        <f>SUM(S19:S31)</f>
        <v>5291149</v>
      </c>
      <c r="T32" s="37">
        <f>SUM(T19:T31)</f>
        <v>4838732</v>
      </c>
      <c r="U32" s="37">
        <f>SUM(U19:U31)</f>
        <v>5117623</v>
      </c>
      <c r="V32" s="37">
        <f>SUM(V19:V31)</f>
        <v>5238772</v>
      </c>
      <c r="W32" s="37">
        <f>SUM(W19:W31)</f>
        <v>5074159</v>
      </c>
      <c r="X32" s="37">
        <v>5070157</v>
      </c>
      <c r="Y32" s="37">
        <v>4932078</v>
      </c>
      <c r="Z32" s="37">
        <v>5012423</v>
      </c>
      <c r="AA32" s="37"/>
      <c r="AB32" s="37">
        <v>3351646</v>
      </c>
      <c r="AC32" s="37">
        <v>3471271</v>
      </c>
      <c r="AD32" s="37">
        <v>4286986</v>
      </c>
      <c r="AE32" s="37">
        <v>5291149</v>
      </c>
      <c r="AF32" s="37">
        <v>5074159</v>
      </c>
      <c r="AG32" s="37">
        <v>5012423</v>
      </c>
    </row>
    <row r="33" spans="2:33" x14ac:dyDescent="0.2">
      <c r="AA33" s="41"/>
    </row>
    <row r="34" spans="2:33" x14ac:dyDescent="0.2">
      <c r="AA34" s="41"/>
    </row>
    <row r="35" spans="2:33" ht="16.5" x14ac:dyDescent="0.2">
      <c r="B35" s="45" t="s">
        <v>116</v>
      </c>
      <c r="C35" s="35"/>
      <c r="D35" s="46">
        <v>4045094</v>
      </c>
      <c r="E35" s="46">
        <v>4567226</v>
      </c>
      <c r="F35" s="46">
        <v>4647464</v>
      </c>
      <c r="G35" s="46">
        <v>4771546.3529099999</v>
      </c>
      <c r="H35" s="46">
        <v>4734734.5625201575</v>
      </c>
      <c r="I35" s="46">
        <v>4580806</v>
      </c>
      <c r="J35" s="46">
        <v>4821853</v>
      </c>
      <c r="K35" s="46">
        <v>4717665</v>
      </c>
      <c r="L35" s="46">
        <v>5475044</v>
      </c>
      <c r="M35" s="46">
        <v>5698917</v>
      </c>
      <c r="N35" s="46">
        <v>5813447.9488891009</v>
      </c>
      <c r="O35" s="46">
        <v>5714497</v>
      </c>
      <c r="P35" s="46">
        <v>6293113</v>
      </c>
      <c r="Q35" s="46">
        <v>5901997.0706600007</v>
      </c>
      <c r="R35" s="46">
        <v>6174544</v>
      </c>
      <c r="S35" s="46">
        <f>S16+S32</f>
        <v>6517530</v>
      </c>
      <c r="T35" s="46">
        <f>T16+T32</f>
        <v>5907669</v>
      </c>
      <c r="U35" s="46">
        <f>U16+U32</f>
        <v>6399284</v>
      </c>
      <c r="V35" s="46">
        <f>V16+V32</f>
        <v>6697861</v>
      </c>
      <c r="W35" s="46">
        <f>W16+W32</f>
        <v>6363529</v>
      </c>
      <c r="X35" s="46">
        <v>6183059</v>
      </c>
      <c r="Y35" s="46">
        <v>6225888</v>
      </c>
      <c r="Z35" s="46">
        <v>6408571</v>
      </c>
      <c r="AA35" s="46"/>
      <c r="AB35" s="46">
        <v>4771546.3529099999</v>
      </c>
      <c r="AC35" s="46">
        <v>4717665</v>
      </c>
      <c r="AD35" s="46">
        <v>5714497</v>
      </c>
      <c r="AE35" s="46">
        <v>6517530</v>
      </c>
      <c r="AF35" s="46">
        <v>6363529</v>
      </c>
      <c r="AG35" s="46">
        <v>6408571</v>
      </c>
    </row>
    <row r="36" spans="2:33" x14ac:dyDescent="0.2">
      <c r="AA36" s="41"/>
    </row>
    <row r="37" spans="2:33" x14ac:dyDescent="0.2">
      <c r="B37" s="20"/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95"/>
      <c r="AB37" s="21"/>
      <c r="AC37" s="21"/>
      <c r="AD37" s="21"/>
      <c r="AE37" s="21"/>
      <c r="AF37" s="21"/>
    </row>
    <row r="38" spans="2:33" x14ac:dyDescent="0.2">
      <c r="B38" s="47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47"/>
      <c r="AA38" s="47"/>
      <c r="AB38" s="25"/>
      <c r="AC38" s="25"/>
      <c r="AD38" s="25"/>
      <c r="AE38" s="25"/>
      <c r="AF38" s="25"/>
      <c r="AG38" s="131"/>
    </row>
    <row r="39" spans="2:33" ht="15" x14ac:dyDescent="0.25">
      <c r="B39" s="28" t="s">
        <v>118</v>
      </c>
      <c r="C39" s="29"/>
      <c r="D39" s="74" t="s">
        <v>45</v>
      </c>
      <c r="E39" s="74" t="s">
        <v>46</v>
      </c>
      <c r="F39" s="74" t="s">
        <v>47</v>
      </c>
      <c r="G39" s="74" t="s">
        <v>48</v>
      </c>
      <c r="H39" s="74" t="s">
        <v>2</v>
      </c>
      <c r="I39" s="74" t="s">
        <v>3</v>
      </c>
      <c r="J39" s="74" t="s">
        <v>4</v>
      </c>
      <c r="K39" s="74" t="s">
        <v>5</v>
      </c>
      <c r="L39" s="74" t="s">
        <v>6</v>
      </c>
      <c r="M39" s="74" t="s">
        <v>43</v>
      </c>
      <c r="N39" s="74" t="s">
        <v>66</v>
      </c>
      <c r="O39" s="74" t="s">
        <v>67</v>
      </c>
      <c r="P39" s="74" t="s">
        <v>71</v>
      </c>
      <c r="Q39" s="74" t="s">
        <v>72</v>
      </c>
      <c r="R39" s="74" t="s">
        <v>73</v>
      </c>
      <c r="S39" s="74" t="s">
        <v>74</v>
      </c>
      <c r="T39" s="74" t="s">
        <v>75</v>
      </c>
      <c r="U39" s="74" t="s">
        <v>76</v>
      </c>
      <c r="V39" s="74" t="s">
        <v>77</v>
      </c>
      <c r="W39" s="74" t="s">
        <v>78</v>
      </c>
      <c r="X39" s="74" t="s">
        <v>79</v>
      </c>
      <c r="Y39" s="74" t="s">
        <v>82</v>
      </c>
      <c r="Z39" s="74" t="s">
        <v>240</v>
      </c>
      <c r="AA39" s="104"/>
      <c r="AB39" s="74">
        <v>2018</v>
      </c>
      <c r="AC39" s="74">
        <v>2019</v>
      </c>
      <c r="AD39" s="74">
        <v>2020</v>
      </c>
      <c r="AE39" s="74">
        <v>2021</v>
      </c>
      <c r="AF39" s="74">
        <v>2022</v>
      </c>
      <c r="AG39" s="74">
        <v>2023</v>
      </c>
    </row>
    <row r="40" spans="2:33" x14ac:dyDescent="0.2">
      <c r="B40" s="31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2:33" x14ac:dyDescent="0.2">
      <c r="B41" s="34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spans="2:33" x14ac:dyDescent="0.2">
      <c r="B42" s="31" t="s">
        <v>119</v>
      </c>
      <c r="C42" s="35"/>
      <c r="D42" s="35">
        <v>51809</v>
      </c>
      <c r="E42" s="35">
        <v>67084</v>
      </c>
      <c r="F42" s="35">
        <v>80279</v>
      </c>
      <c r="G42" s="35">
        <v>77782</v>
      </c>
      <c r="H42" s="35">
        <v>92364.114577625995</v>
      </c>
      <c r="I42" s="35">
        <v>53502</v>
      </c>
      <c r="J42" s="35">
        <v>64860</v>
      </c>
      <c r="K42" s="35">
        <v>49945</v>
      </c>
      <c r="L42" s="35">
        <v>114166.95173854401</v>
      </c>
      <c r="M42" s="35">
        <v>113646</v>
      </c>
      <c r="N42" s="35">
        <v>92794</v>
      </c>
      <c r="O42" s="35">
        <v>68506</v>
      </c>
      <c r="P42" s="35">
        <v>117959</v>
      </c>
      <c r="Q42" s="35">
        <v>99934</v>
      </c>
      <c r="R42" s="35">
        <v>128038</v>
      </c>
      <c r="S42" s="35">
        <v>146142</v>
      </c>
      <c r="T42" s="35">
        <v>165389</v>
      </c>
      <c r="U42" s="35">
        <v>154681</v>
      </c>
      <c r="V42" s="35">
        <v>156462</v>
      </c>
      <c r="W42" s="35">
        <v>190603</v>
      </c>
      <c r="X42" s="35">
        <v>158522</v>
      </c>
      <c r="Y42" s="35">
        <v>135686</v>
      </c>
      <c r="Z42" s="35">
        <v>131704</v>
      </c>
      <c r="AA42" s="35"/>
      <c r="AB42" s="35">
        <v>77782</v>
      </c>
      <c r="AC42" s="35">
        <v>49945</v>
      </c>
      <c r="AD42" s="35">
        <v>68506</v>
      </c>
      <c r="AE42" s="35">
        <v>146142</v>
      </c>
      <c r="AF42" s="35">
        <v>190603</v>
      </c>
      <c r="AG42" s="35">
        <v>131704</v>
      </c>
    </row>
    <row r="43" spans="2:33" x14ac:dyDescent="0.2">
      <c r="B43" s="31" t="s">
        <v>120</v>
      </c>
      <c r="C43" s="35"/>
      <c r="D43" s="35">
        <v>39073</v>
      </c>
      <c r="E43" s="35">
        <v>19378</v>
      </c>
      <c r="F43" s="35">
        <v>915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/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</row>
    <row r="44" spans="2:33" x14ac:dyDescent="0.2">
      <c r="B44" s="31" t="s">
        <v>121</v>
      </c>
      <c r="C44" s="35"/>
      <c r="D44" s="35">
        <v>140753</v>
      </c>
      <c r="E44" s="35">
        <v>162495</v>
      </c>
      <c r="F44" s="35">
        <v>121356</v>
      </c>
      <c r="G44" s="35">
        <v>195283</v>
      </c>
      <c r="H44" s="35">
        <v>130444.27314551899</v>
      </c>
      <c r="I44" s="35">
        <v>103980</v>
      </c>
      <c r="J44" s="35">
        <v>83114</v>
      </c>
      <c r="K44" s="35">
        <v>172275</v>
      </c>
      <c r="L44" s="35">
        <v>171722</v>
      </c>
      <c r="M44" s="35">
        <v>199142</v>
      </c>
      <c r="N44" s="35">
        <v>113829</v>
      </c>
      <c r="O44" s="35">
        <v>185954</v>
      </c>
      <c r="P44" s="35">
        <v>113031</v>
      </c>
      <c r="Q44" s="35">
        <v>136159</v>
      </c>
      <c r="R44" s="35">
        <v>101782</v>
      </c>
      <c r="S44" s="35">
        <v>180889</v>
      </c>
      <c r="T44" s="35">
        <v>114980</v>
      </c>
      <c r="U44" s="35">
        <v>188889</v>
      </c>
      <c r="V44" s="35">
        <v>130461</v>
      </c>
      <c r="W44" s="35">
        <v>192819</v>
      </c>
      <c r="X44" s="35">
        <v>141488</v>
      </c>
      <c r="Y44" s="35">
        <v>207248</v>
      </c>
      <c r="Z44" s="35">
        <v>146201</v>
      </c>
      <c r="AA44" s="35"/>
      <c r="AB44" s="35">
        <v>195283</v>
      </c>
      <c r="AC44" s="35">
        <v>172275</v>
      </c>
      <c r="AD44" s="35">
        <v>185954</v>
      </c>
      <c r="AE44" s="35">
        <v>180889</v>
      </c>
      <c r="AF44" s="35">
        <v>192819</v>
      </c>
      <c r="AG44" s="35">
        <v>146201</v>
      </c>
    </row>
    <row r="45" spans="2:33" x14ac:dyDescent="0.2">
      <c r="B45" s="31" t="s">
        <v>122</v>
      </c>
      <c r="C45" s="35"/>
      <c r="D45" s="35">
        <v>17677</v>
      </c>
      <c r="E45" s="35">
        <v>17166</v>
      </c>
      <c r="F45" s="35">
        <v>21583</v>
      </c>
      <c r="G45" s="35">
        <v>24013</v>
      </c>
      <c r="H45" s="35">
        <v>17816.515210109999</v>
      </c>
      <c r="I45" s="35">
        <v>20589</v>
      </c>
      <c r="J45" s="35">
        <v>29178</v>
      </c>
      <c r="K45" s="35">
        <v>26198</v>
      </c>
      <c r="L45" s="35">
        <v>21361.39673</v>
      </c>
      <c r="M45" s="35">
        <v>35704</v>
      </c>
      <c r="N45" s="35">
        <v>45854</v>
      </c>
      <c r="O45" s="35">
        <v>39460</v>
      </c>
      <c r="P45" s="35">
        <v>31456</v>
      </c>
      <c r="Q45" s="35">
        <v>38971</v>
      </c>
      <c r="R45" s="35">
        <v>49410</v>
      </c>
      <c r="S45" s="35">
        <v>33756</v>
      </c>
      <c r="T45" s="35">
        <v>30451</v>
      </c>
      <c r="U45" s="35">
        <v>41957</v>
      </c>
      <c r="V45" s="35">
        <v>54869</v>
      </c>
      <c r="W45" s="35">
        <v>55529</v>
      </c>
      <c r="X45" s="35">
        <v>43664</v>
      </c>
      <c r="Y45" s="35">
        <v>48272</v>
      </c>
      <c r="Z45" s="35">
        <v>63431</v>
      </c>
      <c r="AA45" s="35"/>
      <c r="AB45" s="35">
        <v>24013</v>
      </c>
      <c r="AC45" s="35">
        <v>26198</v>
      </c>
      <c r="AD45" s="35">
        <v>39460</v>
      </c>
      <c r="AE45" s="35">
        <v>33756</v>
      </c>
      <c r="AF45" s="35">
        <v>55529</v>
      </c>
      <c r="AG45" s="35">
        <v>63431</v>
      </c>
    </row>
    <row r="46" spans="2:33" x14ac:dyDescent="0.2">
      <c r="B46" s="23" t="s">
        <v>123</v>
      </c>
      <c r="C46" s="35"/>
      <c r="D46" s="35">
        <v>5764</v>
      </c>
      <c r="E46" s="35">
        <v>5755</v>
      </c>
      <c r="F46" s="35">
        <v>5920</v>
      </c>
      <c r="G46" s="35">
        <v>7612</v>
      </c>
      <c r="H46" s="35">
        <v>14797.522370000001</v>
      </c>
      <c r="I46" s="35">
        <v>5616</v>
      </c>
      <c r="J46" s="35">
        <v>7386</v>
      </c>
      <c r="K46" s="35">
        <v>5884</v>
      </c>
      <c r="L46" s="35">
        <v>5797</v>
      </c>
      <c r="M46" s="35">
        <v>6090</v>
      </c>
      <c r="N46" s="35">
        <v>6072</v>
      </c>
      <c r="O46" s="35">
        <v>9794</v>
      </c>
      <c r="P46" s="35">
        <v>11598</v>
      </c>
      <c r="Q46" s="35">
        <v>12817</v>
      </c>
      <c r="R46" s="35">
        <v>14516</v>
      </c>
      <c r="S46" s="35">
        <v>22334</v>
      </c>
      <c r="T46" s="35">
        <v>25640</v>
      </c>
      <c r="U46" s="35">
        <v>26330</v>
      </c>
      <c r="V46" s="35">
        <v>28539</v>
      </c>
      <c r="W46" s="35">
        <v>32020</v>
      </c>
      <c r="X46" s="35">
        <v>23241</v>
      </c>
      <c r="Y46" s="35">
        <v>21603</v>
      </c>
      <c r="Z46" s="35">
        <v>22708</v>
      </c>
      <c r="AA46" s="35"/>
      <c r="AB46" s="35">
        <v>7612</v>
      </c>
      <c r="AC46" s="35">
        <v>5884</v>
      </c>
      <c r="AD46" s="35">
        <v>9794</v>
      </c>
      <c r="AE46" s="35">
        <v>22334</v>
      </c>
      <c r="AF46" s="35">
        <v>32020</v>
      </c>
      <c r="AG46" s="35">
        <v>22708</v>
      </c>
    </row>
    <row r="47" spans="2:33" x14ac:dyDescent="0.2">
      <c r="B47" s="31" t="s">
        <v>126</v>
      </c>
      <c r="C47" s="35"/>
      <c r="D47" s="35">
        <v>22616</v>
      </c>
      <c r="E47" s="35">
        <v>27949</v>
      </c>
      <c r="F47" s="35">
        <v>18988</v>
      </c>
      <c r="G47" s="35">
        <v>20477</v>
      </c>
      <c r="H47" s="35">
        <v>15851.402682372998</v>
      </c>
      <c r="I47" s="35">
        <v>19186</v>
      </c>
      <c r="J47" s="35">
        <v>24261</v>
      </c>
      <c r="K47" s="35">
        <v>17398</v>
      </c>
      <c r="L47" s="35">
        <v>21441.651531455998</v>
      </c>
      <c r="M47" s="35">
        <v>26310</v>
      </c>
      <c r="N47" s="35">
        <v>22139</v>
      </c>
      <c r="O47" s="35">
        <v>26241</v>
      </c>
      <c r="P47" s="35">
        <v>22866</v>
      </c>
      <c r="Q47" s="35">
        <v>20505</v>
      </c>
      <c r="R47" s="35">
        <v>27419</v>
      </c>
      <c r="S47" s="35">
        <v>35381</v>
      </c>
      <c r="T47" s="35">
        <v>29039</v>
      </c>
      <c r="U47" s="35">
        <v>28488</v>
      </c>
      <c r="V47" s="35">
        <v>32833</v>
      </c>
      <c r="W47" s="35">
        <v>33734</v>
      </c>
      <c r="X47" s="35">
        <v>30795</v>
      </c>
      <c r="Y47" s="35">
        <v>31479</v>
      </c>
      <c r="Z47" s="35">
        <v>41034</v>
      </c>
      <c r="AA47" s="35"/>
      <c r="AB47" s="35">
        <v>20477</v>
      </c>
      <c r="AC47" s="35">
        <v>17398</v>
      </c>
      <c r="AD47" s="35">
        <v>26241</v>
      </c>
      <c r="AE47" s="35">
        <v>35381</v>
      </c>
      <c r="AF47" s="35">
        <v>33734</v>
      </c>
      <c r="AG47" s="35">
        <v>41034</v>
      </c>
    </row>
    <row r="48" spans="2:33" x14ac:dyDescent="0.2">
      <c r="B48" s="23" t="s">
        <v>124</v>
      </c>
      <c r="D48" s="35">
        <v>12844</v>
      </c>
      <c r="E48" s="35">
        <v>7730</v>
      </c>
      <c r="F48" s="35">
        <v>27977</v>
      </c>
      <c r="G48" s="35">
        <v>22608</v>
      </c>
      <c r="H48" s="35">
        <v>4480.7065684999998</v>
      </c>
      <c r="I48" s="35">
        <v>5437</v>
      </c>
      <c r="J48" s="35">
        <v>10946</v>
      </c>
      <c r="K48" s="35">
        <v>21971</v>
      </c>
      <c r="L48" s="35">
        <v>14731</v>
      </c>
      <c r="M48" s="35">
        <v>30863</v>
      </c>
      <c r="N48" s="35">
        <v>40147</v>
      </c>
      <c r="O48" s="35">
        <v>67622</v>
      </c>
      <c r="P48" s="35">
        <v>18930</v>
      </c>
      <c r="Q48" s="35">
        <v>31810</v>
      </c>
      <c r="R48" s="35">
        <v>54065</v>
      </c>
      <c r="S48" s="35">
        <v>63078</v>
      </c>
      <c r="T48" s="35">
        <v>30104</v>
      </c>
      <c r="U48" s="35">
        <v>54404</v>
      </c>
      <c r="V48" s="35">
        <v>49541</v>
      </c>
      <c r="W48" s="35">
        <v>80295</v>
      </c>
      <c r="X48" s="35">
        <v>68811</v>
      </c>
      <c r="Y48" s="35">
        <v>66775</v>
      </c>
      <c r="Z48" s="35">
        <v>92169</v>
      </c>
      <c r="AA48" s="35"/>
      <c r="AB48" s="35">
        <v>22608</v>
      </c>
      <c r="AC48" s="35">
        <v>21971</v>
      </c>
      <c r="AD48" s="35">
        <v>67622</v>
      </c>
      <c r="AE48" s="35">
        <v>63078</v>
      </c>
      <c r="AF48" s="35">
        <v>80295</v>
      </c>
      <c r="AG48" s="35">
        <v>92169</v>
      </c>
    </row>
    <row r="49" spans="2:33" x14ac:dyDescent="0.2">
      <c r="B49" s="23" t="s">
        <v>125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/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</row>
    <row r="50" spans="2:33" x14ac:dyDescent="0.2">
      <c r="B50" s="23" t="s">
        <v>107</v>
      </c>
      <c r="C50" s="35"/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/>
      <c r="AB50" s="35">
        <v>0</v>
      </c>
      <c r="AC50" s="35">
        <v>0</v>
      </c>
      <c r="AD50" s="35">
        <v>0</v>
      </c>
      <c r="AE50" s="35">
        <v>0</v>
      </c>
      <c r="AF50" s="35">
        <v>0</v>
      </c>
      <c r="AG50" s="35">
        <v>0</v>
      </c>
    </row>
    <row r="51" spans="2:33" x14ac:dyDescent="0.2">
      <c r="B51" s="31" t="s">
        <v>127</v>
      </c>
      <c r="C51" s="35"/>
      <c r="D51" s="35">
        <v>23632</v>
      </c>
      <c r="E51" s="35">
        <v>37054</v>
      </c>
      <c r="F51" s="35">
        <v>37258</v>
      </c>
      <c r="G51" s="35">
        <v>41857</v>
      </c>
      <c r="H51" s="35">
        <v>34003.843237097004</v>
      </c>
      <c r="I51" s="35">
        <v>18772</v>
      </c>
      <c r="J51" s="35">
        <v>18409</v>
      </c>
      <c r="K51" s="35">
        <v>21721</v>
      </c>
      <c r="L51" s="35">
        <v>6483</v>
      </c>
      <c r="M51" s="35">
        <v>4944</v>
      </c>
      <c r="N51" s="35">
        <v>838.4677333333334</v>
      </c>
      <c r="O51" s="35">
        <v>7315</v>
      </c>
      <c r="P51" s="35">
        <v>5966</v>
      </c>
      <c r="Q51" s="35">
        <v>3949</v>
      </c>
      <c r="R51" s="35">
        <v>3992</v>
      </c>
      <c r="S51" s="35">
        <v>3650</v>
      </c>
      <c r="T51" s="35">
        <v>13432</v>
      </c>
      <c r="U51" s="35">
        <v>9416</v>
      </c>
      <c r="V51" s="35">
        <v>20855</v>
      </c>
      <c r="W51" s="35">
        <v>16785</v>
      </c>
      <c r="X51" s="35">
        <v>4286</v>
      </c>
      <c r="Y51" s="35">
        <v>4989</v>
      </c>
      <c r="Z51" s="35">
        <v>4747</v>
      </c>
      <c r="AA51" s="35"/>
      <c r="AB51" s="35">
        <v>41857</v>
      </c>
      <c r="AC51" s="35">
        <v>21721</v>
      </c>
      <c r="AD51" s="35">
        <v>7315</v>
      </c>
      <c r="AE51" s="35">
        <v>3650</v>
      </c>
      <c r="AF51" s="35">
        <v>16785</v>
      </c>
      <c r="AG51" s="35">
        <v>4747</v>
      </c>
    </row>
    <row r="52" spans="2:33" x14ac:dyDescent="0.2">
      <c r="B52" s="31" t="s">
        <v>128</v>
      </c>
      <c r="C52" s="35"/>
      <c r="D52" s="35">
        <v>0</v>
      </c>
      <c r="E52" s="35">
        <v>0</v>
      </c>
      <c r="F52" s="35">
        <v>0</v>
      </c>
      <c r="G52" s="35">
        <v>1357.9824905000003</v>
      </c>
      <c r="H52" s="35">
        <v>1357.6096301150174</v>
      </c>
      <c r="I52" s="35">
        <v>0</v>
      </c>
      <c r="J52" s="35">
        <v>0</v>
      </c>
      <c r="K52" s="35">
        <v>2834</v>
      </c>
      <c r="L52" s="35">
        <v>16327</v>
      </c>
      <c r="M52" s="35">
        <v>13912</v>
      </c>
      <c r="N52" s="35">
        <v>15365</v>
      </c>
      <c r="O52" s="35">
        <v>237</v>
      </c>
      <c r="P52" s="35">
        <v>329</v>
      </c>
      <c r="Q52" s="35">
        <v>237</v>
      </c>
      <c r="R52" s="35">
        <v>281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/>
      <c r="AB52" s="35">
        <v>1357.9824905000003</v>
      </c>
      <c r="AC52" s="35">
        <v>2834</v>
      </c>
      <c r="AD52" s="35">
        <v>237</v>
      </c>
      <c r="AE52" s="35">
        <v>0</v>
      </c>
      <c r="AF52" s="35">
        <v>0</v>
      </c>
      <c r="AG52" s="35">
        <v>0</v>
      </c>
    </row>
    <row r="53" spans="2:33" x14ac:dyDescent="0.2">
      <c r="B53" s="23" t="s">
        <v>129</v>
      </c>
      <c r="C53" s="35"/>
      <c r="D53" s="35">
        <v>0</v>
      </c>
      <c r="E53" s="35">
        <v>0</v>
      </c>
      <c r="F53" s="35">
        <v>0</v>
      </c>
      <c r="G53" s="35">
        <v>0</v>
      </c>
      <c r="H53" s="35">
        <v>5110.9431599284298</v>
      </c>
      <c r="I53" s="35">
        <v>3766</v>
      </c>
      <c r="J53" s="35">
        <v>6446</v>
      </c>
      <c r="K53" s="35">
        <v>107</v>
      </c>
      <c r="L53" s="35">
        <v>8700.4051732652933</v>
      </c>
      <c r="M53" s="35">
        <v>6695</v>
      </c>
      <c r="N53" s="35">
        <v>10181</v>
      </c>
      <c r="O53" s="35">
        <v>14446</v>
      </c>
      <c r="P53" s="35">
        <v>106067</v>
      </c>
      <c r="Q53" s="35">
        <v>93612</v>
      </c>
      <c r="R53" s="35">
        <v>73991</v>
      </c>
      <c r="S53" s="35">
        <v>69942</v>
      </c>
      <c r="T53" s="35">
        <v>76455</v>
      </c>
      <c r="U53" s="35">
        <v>69682</v>
      </c>
      <c r="V53" s="35">
        <v>54588</v>
      </c>
      <c r="W53" s="35">
        <v>30692</v>
      </c>
      <c r="X53" s="35">
        <v>29889</v>
      </c>
      <c r="Y53" s="35">
        <v>21136</v>
      </c>
      <c r="Z53" s="35">
        <v>15356</v>
      </c>
      <c r="AA53" s="35"/>
      <c r="AB53" s="35">
        <v>0</v>
      </c>
      <c r="AC53" s="35">
        <v>107</v>
      </c>
      <c r="AD53" s="35">
        <v>14446</v>
      </c>
      <c r="AE53" s="35">
        <v>69942</v>
      </c>
      <c r="AF53" s="35">
        <v>30692</v>
      </c>
      <c r="AG53" s="35">
        <v>15356</v>
      </c>
    </row>
    <row r="54" spans="2:33" x14ac:dyDescent="0.2">
      <c r="B54" s="23" t="s">
        <v>130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16875</v>
      </c>
      <c r="M54" s="35">
        <v>20253</v>
      </c>
      <c r="N54" s="35">
        <v>20338</v>
      </c>
      <c r="O54" s="35">
        <v>18547</v>
      </c>
      <c r="P54" s="35">
        <v>18189</v>
      </c>
      <c r="Q54" s="35">
        <v>19648</v>
      </c>
      <c r="R54" s="35">
        <v>21466</v>
      </c>
      <c r="S54" s="35">
        <v>24046</v>
      </c>
      <c r="T54" s="35">
        <v>21866</v>
      </c>
      <c r="U54" s="35">
        <v>21383</v>
      </c>
      <c r="V54" s="35">
        <v>21151</v>
      </c>
      <c r="W54" s="35">
        <v>17231</v>
      </c>
      <c r="X54" s="35">
        <v>18453</v>
      </c>
      <c r="Y54" s="35">
        <v>18359</v>
      </c>
      <c r="Z54" s="35">
        <v>18234</v>
      </c>
      <c r="AA54" s="35"/>
      <c r="AB54" s="35">
        <v>0</v>
      </c>
      <c r="AC54" s="35">
        <v>0</v>
      </c>
      <c r="AD54" s="35">
        <v>18547</v>
      </c>
      <c r="AE54" s="35">
        <v>24046</v>
      </c>
      <c r="AF54" s="35">
        <v>17231</v>
      </c>
      <c r="AG54" s="35">
        <v>18234</v>
      </c>
    </row>
    <row r="55" spans="2:33" ht="16.5" x14ac:dyDescent="0.2">
      <c r="B55" s="31" t="s">
        <v>131</v>
      </c>
      <c r="C55" s="35"/>
      <c r="D55" s="38">
        <v>12367</v>
      </c>
      <c r="E55" s="38">
        <v>5438</v>
      </c>
      <c r="F55" s="38">
        <v>10565</v>
      </c>
      <c r="G55" s="38">
        <v>12376</v>
      </c>
      <c r="H55" s="38">
        <v>7018.0732991140003</v>
      </c>
      <c r="I55" s="38">
        <v>11481</v>
      </c>
      <c r="J55" s="38">
        <v>20191</v>
      </c>
      <c r="K55" s="38">
        <v>4859</v>
      </c>
      <c r="L55" s="38">
        <v>9681</v>
      </c>
      <c r="M55" s="38">
        <v>16424</v>
      </c>
      <c r="N55" s="38">
        <v>15464</v>
      </c>
      <c r="O55" s="38">
        <v>7841</v>
      </c>
      <c r="P55" s="38">
        <v>36238</v>
      </c>
      <c r="Q55" s="38">
        <v>49830</v>
      </c>
      <c r="R55" s="38">
        <v>42416</v>
      </c>
      <c r="S55" s="38">
        <v>23070</v>
      </c>
      <c r="T55" s="38">
        <v>49488</v>
      </c>
      <c r="U55" s="38">
        <v>56532</v>
      </c>
      <c r="V55" s="38">
        <v>68840</v>
      </c>
      <c r="W55" s="38">
        <v>42574</v>
      </c>
      <c r="X55" s="38">
        <v>58178</v>
      </c>
      <c r="Y55" s="38">
        <v>53170</v>
      </c>
      <c r="Z55" s="38">
        <v>36965</v>
      </c>
      <c r="AA55" s="38"/>
      <c r="AB55" s="38">
        <v>12376</v>
      </c>
      <c r="AC55" s="38">
        <v>4859</v>
      </c>
      <c r="AD55" s="38">
        <v>7841</v>
      </c>
      <c r="AE55" s="38">
        <v>23070</v>
      </c>
      <c r="AF55" s="38">
        <v>42574</v>
      </c>
      <c r="AG55" s="38">
        <v>36965</v>
      </c>
    </row>
    <row r="56" spans="2:33" ht="16.5" x14ac:dyDescent="0.2">
      <c r="B56" s="47" t="s">
        <v>132</v>
      </c>
      <c r="C56" s="35"/>
      <c r="D56" s="40">
        <v>326535</v>
      </c>
      <c r="E56" s="40">
        <v>350049</v>
      </c>
      <c r="F56" s="40">
        <v>324841</v>
      </c>
      <c r="G56" s="40">
        <v>403365.98249050003</v>
      </c>
      <c r="H56" s="40">
        <v>323245.00388038252</v>
      </c>
      <c r="I56" s="40">
        <v>242329</v>
      </c>
      <c r="J56" s="40">
        <v>264791</v>
      </c>
      <c r="K56" s="40">
        <v>323192</v>
      </c>
      <c r="L56" s="40">
        <v>407286.40517326532</v>
      </c>
      <c r="M56" s="40">
        <v>473983</v>
      </c>
      <c r="N56" s="40">
        <v>383021.46773333335</v>
      </c>
      <c r="O56" s="40">
        <v>445963</v>
      </c>
      <c r="P56" s="40">
        <v>482629</v>
      </c>
      <c r="Q56" s="40">
        <v>507472</v>
      </c>
      <c r="R56" s="40">
        <v>517376</v>
      </c>
      <c r="S56" s="40">
        <f>SUM(S42:S55)</f>
        <v>602288</v>
      </c>
      <c r="T56" s="40">
        <f>SUM(T42:T55)</f>
        <v>556844</v>
      </c>
      <c r="U56" s="40">
        <f>SUM(U42:U55)</f>
        <v>651762</v>
      </c>
      <c r="V56" s="40">
        <f>SUM(V42:V55)</f>
        <v>618139</v>
      </c>
      <c r="W56" s="40">
        <f>SUM(W42:W55)</f>
        <v>692282</v>
      </c>
      <c r="X56" s="40">
        <v>577327</v>
      </c>
      <c r="Y56" s="40">
        <v>608717</v>
      </c>
      <c r="Z56" s="40">
        <v>572549</v>
      </c>
      <c r="AA56" s="40"/>
      <c r="AB56" s="40">
        <v>403365.98249050003</v>
      </c>
      <c r="AC56" s="40">
        <v>323192</v>
      </c>
      <c r="AD56" s="40">
        <v>445963</v>
      </c>
      <c r="AE56" s="40">
        <v>602288</v>
      </c>
      <c r="AF56" s="40">
        <v>692282</v>
      </c>
      <c r="AG56" s="40">
        <v>572549</v>
      </c>
    </row>
    <row r="57" spans="2:33" x14ac:dyDescent="0.2">
      <c r="AA57" s="41"/>
    </row>
    <row r="58" spans="2:33" x14ac:dyDescent="0.2">
      <c r="B58" s="31" t="s">
        <v>133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3958</v>
      </c>
      <c r="V58" s="41">
        <v>18419</v>
      </c>
      <c r="W58" s="41">
        <v>27954</v>
      </c>
      <c r="X58" s="35">
        <v>26102</v>
      </c>
      <c r="Y58" s="35">
        <v>53474</v>
      </c>
      <c r="Z58" s="35">
        <v>41831</v>
      </c>
      <c r="AA58" s="41"/>
      <c r="AB58" s="41">
        <v>0</v>
      </c>
      <c r="AC58" s="41">
        <v>0</v>
      </c>
      <c r="AD58" s="41">
        <v>0</v>
      </c>
      <c r="AE58" s="41">
        <v>0</v>
      </c>
      <c r="AF58" s="41">
        <v>27954</v>
      </c>
      <c r="AG58" s="41">
        <v>41831</v>
      </c>
    </row>
    <row r="59" spans="2:33" x14ac:dyDescent="0.2">
      <c r="B59" s="23" t="s">
        <v>134</v>
      </c>
      <c r="C59" s="35"/>
      <c r="D59" s="35">
        <v>2451337</v>
      </c>
      <c r="E59" s="35">
        <v>2781538</v>
      </c>
      <c r="F59" s="35">
        <v>2892192</v>
      </c>
      <c r="G59" s="35">
        <v>2745863</v>
      </c>
      <c r="H59" s="35">
        <v>2768440.548742611</v>
      </c>
      <c r="I59" s="35">
        <v>2760891</v>
      </c>
      <c r="J59" s="35">
        <v>2981532</v>
      </c>
      <c r="K59" s="35">
        <v>2818234</v>
      </c>
      <c r="L59" s="35">
        <v>3598972</v>
      </c>
      <c r="M59" s="35">
        <v>3754001</v>
      </c>
      <c r="N59" s="35">
        <v>3881706</v>
      </c>
      <c r="O59" s="35">
        <v>3537180</v>
      </c>
      <c r="P59" s="35">
        <v>4226541</v>
      </c>
      <c r="Q59" s="35">
        <v>3708740</v>
      </c>
      <c r="R59" s="35">
        <v>4017085</v>
      </c>
      <c r="S59" s="35">
        <v>4458517</v>
      </c>
      <c r="T59" s="35">
        <v>3844706</v>
      </c>
      <c r="U59" s="35">
        <v>4209602</v>
      </c>
      <c r="V59" s="35">
        <v>4410018</v>
      </c>
      <c r="W59" s="35">
        <v>4072960</v>
      </c>
      <c r="X59" s="41">
        <v>3978468</v>
      </c>
      <c r="Y59" s="41">
        <v>3820369</v>
      </c>
      <c r="Z59" s="41">
        <v>3946897</v>
      </c>
      <c r="AA59" s="35"/>
      <c r="AB59" s="35">
        <v>2745863</v>
      </c>
      <c r="AC59" s="35">
        <v>2818234</v>
      </c>
      <c r="AD59" s="35">
        <v>3537180</v>
      </c>
      <c r="AE59" s="35">
        <v>4458517</v>
      </c>
      <c r="AF59" s="35">
        <v>4072960</v>
      </c>
      <c r="AG59" s="41">
        <v>3946897</v>
      </c>
    </row>
    <row r="60" spans="2:33" x14ac:dyDescent="0.2">
      <c r="B60" s="23" t="s">
        <v>129</v>
      </c>
      <c r="C60" s="35"/>
      <c r="D60" s="35">
        <v>0</v>
      </c>
      <c r="E60" s="35">
        <v>0</v>
      </c>
      <c r="F60" s="35">
        <v>0</v>
      </c>
      <c r="G60" s="35">
        <v>0</v>
      </c>
      <c r="H60" s="35">
        <v>28003.816427512909</v>
      </c>
      <c r="I60" s="35">
        <v>28004</v>
      </c>
      <c r="J60" s="35">
        <v>28031</v>
      </c>
      <c r="K60" s="35">
        <v>32668</v>
      </c>
      <c r="L60" s="35">
        <v>23874.594826734705</v>
      </c>
      <c r="M60" s="35">
        <v>24584</v>
      </c>
      <c r="N60" s="35">
        <v>22486</v>
      </c>
      <c r="O60" s="35">
        <v>150301</v>
      </c>
      <c r="P60" s="35">
        <v>189051</v>
      </c>
      <c r="Q60" s="35">
        <v>162036</v>
      </c>
      <c r="R60" s="35">
        <v>171149</v>
      </c>
      <c r="S60" s="35">
        <v>161636</v>
      </c>
      <c r="T60" s="35">
        <v>145739</v>
      </c>
      <c r="U60" s="35">
        <v>151344</v>
      </c>
      <c r="V60" s="35">
        <v>159441</v>
      </c>
      <c r="W60" s="35">
        <v>199832</v>
      </c>
      <c r="X60" s="35">
        <v>215196</v>
      </c>
      <c r="Y60" s="35">
        <v>213183</v>
      </c>
      <c r="Z60" s="35">
        <v>210383</v>
      </c>
      <c r="AA60" s="35"/>
      <c r="AB60" s="35">
        <v>0</v>
      </c>
      <c r="AC60" s="35">
        <v>32668</v>
      </c>
      <c r="AD60" s="35">
        <v>150301</v>
      </c>
      <c r="AE60" s="35">
        <v>161636</v>
      </c>
      <c r="AF60" s="35">
        <v>199832</v>
      </c>
      <c r="AG60" s="41">
        <v>210383</v>
      </c>
    </row>
    <row r="61" spans="2:33" x14ac:dyDescent="0.2">
      <c r="B61" s="23" t="s">
        <v>135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67500</v>
      </c>
      <c r="M61" s="35">
        <v>67500</v>
      </c>
      <c r="N61" s="35">
        <v>3622.5322666666666</v>
      </c>
      <c r="O61" s="35">
        <v>55226</v>
      </c>
      <c r="P61" s="35">
        <v>39320</v>
      </c>
      <c r="Q61" s="35">
        <v>39320</v>
      </c>
      <c r="R61" s="35">
        <v>41259</v>
      </c>
      <c r="S61" s="35">
        <v>42227</v>
      </c>
      <c r="T61" s="35">
        <v>26321</v>
      </c>
      <c r="U61" s="35">
        <v>24060</v>
      </c>
      <c r="V61" s="35">
        <v>25029</v>
      </c>
      <c r="W61" s="35">
        <v>36722</v>
      </c>
      <c r="X61" s="35">
        <v>16518</v>
      </c>
      <c r="Y61" s="35">
        <v>18241</v>
      </c>
      <c r="Z61" s="35">
        <v>19451</v>
      </c>
      <c r="AA61" s="35"/>
      <c r="AB61" s="35">
        <v>0</v>
      </c>
      <c r="AC61" s="35">
        <v>0</v>
      </c>
      <c r="AD61" s="35">
        <v>55226</v>
      </c>
      <c r="AE61" s="35">
        <v>42227</v>
      </c>
      <c r="AF61" s="35">
        <v>36722</v>
      </c>
      <c r="AG61" s="41">
        <v>19451</v>
      </c>
    </row>
    <row r="62" spans="2:33" x14ac:dyDescent="0.2">
      <c r="B62" s="23" t="s">
        <v>61</v>
      </c>
      <c r="D62" s="35">
        <v>0</v>
      </c>
      <c r="E62" s="35">
        <v>9179</v>
      </c>
      <c r="F62" s="35">
        <v>3724</v>
      </c>
      <c r="G62" s="35">
        <v>7923</v>
      </c>
      <c r="H62" s="35">
        <v>547.53966000000105</v>
      </c>
      <c r="I62" s="35">
        <v>7157</v>
      </c>
      <c r="J62" s="35">
        <v>0</v>
      </c>
      <c r="K62" s="35">
        <v>0</v>
      </c>
      <c r="L62" s="35">
        <v>0</v>
      </c>
      <c r="M62" s="35">
        <v>0</v>
      </c>
      <c r="N62" s="35">
        <v>67500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/>
      <c r="AB62" s="35">
        <v>7923</v>
      </c>
      <c r="AC62" s="35">
        <v>0</v>
      </c>
      <c r="AD62" s="35">
        <v>0</v>
      </c>
      <c r="AE62" s="35">
        <v>0</v>
      </c>
      <c r="AF62" s="35">
        <v>0</v>
      </c>
      <c r="AG62" s="41">
        <v>0</v>
      </c>
    </row>
    <row r="63" spans="2:33" x14ac:dyDescent="0.2">
      <c r="B63" s="23" t="s">
        <v>136</v>
      </c>
      <c r="D63" s="35">
        <v>0</v>
      </c>
      <c r="E63" s="35">
        <v>0</v>
      </c>
      <c r="F63" s="35">
        <v>0</v>
      </c>
      <c r="G63" s="35">
        <v>0</v>
      </c>
      <c r="H63" s="35">
        <v>129.06217206299999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/>
      <c r="AB63" s="35">
        <v>0</v>
      </c>
      <c r="AC63" s="35">
        <v>0</v>
      </c>
      <c r="AD63" s="35">
        <v>0</v>
      </c>
      <c r="AE63" s="35">
        <v>0</v>
      </c>
      <c r="AF63" s="35">
        <v>0</v>
      </c>
      <c r="AG63" s="41">
        <v>0</v>
      </c>
    </row>
    <row r="64" spans="2:33" x14ac:dyDescent="0.2">
      <c r="B64" s="23" t="s">
        <v>137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/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41">
        <v>0</v>
      </c>
    </row>
    <row r="65" spans="2:33" ht="16.5" x14ac:dyDescent="0.2">
      <c r="B65" s="31" t="s">
        <v>131</v>
      </c>
      <c r="C65" s="35"/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5208</v>
      </c>
      <c r="T65" s="38">
        <v>4421</v>
      </c>
      <c r="U65" s="38">
        <v>4888</v>
      </c>
      <c r="V65" s="38">
        <v>5045</v>
      </c>
      <c r="W65" s="38">
        <v>2974</v>
      </c>
      <c r="X65" s="38">
        <v>2931</v>
      </c>
      <c r="Y65" s="38">
        <v>21669</v>
      </c>
      <c r="Z65" s="38">
        <v>32063</v>
      </c>
      <c r="AA65" s="38"/>
      <c r="AB65" s="38">
        <v>0</v>
      </c>
      <c r="AC65" s="38">
        <v>0</v>
      </c>
      <c r="AD65" s="38">
        <v>0</v>
      </c>
      <c r="AE65" s="38">
        <v>5208</v>
      </c>
      <c r="AF65" s="38">
        <v>2974</v>
      </c>
      <c r="AG65" s="38">
        <v>32063</v>
      </c>
    </row>
    <row r="66" spans="2:33" ht="16.5" x14ac:dyDescent="0.2">
      <c r="B66" s="23" t="s">
        <v>138</v>
      </c>
      <c r="C66" s="37"/>
      <c r="D66" s="37">
        <v>2451337</v>
      </c>
      <c r="E66" s="37">
        <v>2790717</v>
      </c>
      <c r="F66" s="37">
        <v>2895916</v>
      </c>
      <c r="G66" s="37">
        <v>2753786</v>
      </c>
      <c r="H66" s="37">
        <v>2797120.9670021869</v>
      </c>
      <c r="I66" s="37">
        <v>2796052</v>
      </c>
      <c r="J66" s="37">
        <v>3009563</v>
      </c>
      <c r="K66" s="37">
        <v>2850902</v>
      </c>
      <c r="L66" s="37">
        <v>3690346.5948267346</v>
      </c>
      <c r="M66" s="37">
        <v>3846085</v>
      </c>
      <c r="N66" s="37">
        <v>3975314.5322666666</v>
      </c>
      <c r="O66" s="37">
        <v>3742707</v>
      </c>
      <c r="P66" s="37">
        <v>4454912</v>
      </c>
      <c r="Q66" s="37">
        <v>3910096</v>
      </c>
      <c r="R66" s="37">
        <v>4229493</v>
      </c>
      <c r="S66" s="37">
        <f>SUM(S58:S65)</f>
        <v>4667588</v>
      </c>
      <c r="T66" s="37">
        <f>SUM(T58:T65)</f>
        <v>4021187</v>
      </c>
      <c r="U66" s="37">
        <f>SUM(U58:U65)</f>
        <v>4393852</v>
      </c>
      <c r="V66" s="37">
        <f>SUM(V58:V65)</f>
        <v>4617952</v>
      </c>
      <c r="W66" s="37">
        <f>SUM(W58:W65)</f>
        <v>4340442</v>
      </c>
      <c r="X66" s="37">
        <v>4239215</v>
      </c>
      <c r="Y66" s="37">
        <v>4126936</v>
      </c>
      <c r="Z66" s="37">
        <v>4250625</v>
      </c>
      <c r="AA66" s="37"/>
      <c r="AB66" s="37">
        <v>2753786</v>
      </c>
      <c r="AC66" s="37">
        <v>2850902</v>
      </c>
      <c r="AD66" s="37">
        <v>3742707</v>
      </c>
      <c r="AE66" s="37">
        <v>4667588</v>
      </c>
      <c r="AF66" s="37">
        <v>4340442</v>
      </c>
      <c r="AG66" s="37">
        <v>4250625</v>
      </c>
    </row>
    <row r="67" spans="2:33" x14ac:dyDescent="0.2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</row>
    <row r="68" spans="2:33" x14ac:dyDescent="0.2">
      <c r="AA68" s="41"/>
    </row>
    <row r="69" spans="2:33" x14ac:dyDescent="0.2">
      <c r="B69" s="31" t="s">
        <v>139</v>
      </c>
      <c r="C69" s="43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2:33" x14ac:dyDescent="0.2">
      <c r="B70" s="47" t="s">
        <v>140</v>
      </c>
      <c r="C70" s="35"/>
      <c r="D70" s="44">
        <v>1374638</v>
      </c>
      <c r="E70" s="44">
        <v>1170252</v>
      </c>
      <c r="F70" s="44">
        <v>1170252</v>
      </c>
      <c r="G70" s="44">
        <v>1283401</v>
      </c>
      <c r="H70" s="44">
        <v>1284684.5616600001</v>
      </c>
      <c r="I70" s="44">
        <v>1284685</v>
      </c>
      <c r="J70" s="44">
        <v>1284685</v>
      </c>
      <c r="K70" s="44">
        <v>1282798</v>
      </c>
      <c r="L70" s="44">
        <v>1282798</v>
      </c>
      <c r="M70" s="44">
        <v>1282798</v>
      </c>
      <c r="N70" s="44">
        <v>1334584</v>
      </c>
      <c r="O70" s="44">
        <v>1334584</v>
      </c>
      <c r="P70" s="44">
        <v>1334584</v>
      </c>
      <c r="Q70" s="44">
        <v>1334584</v>
      </c>
      <c r="R70" s="44">
        <v>1334584</v>
      </c>
      <c r="S70" s="44">
        <v>1334584</v>
      </c>
      <c r="T70" s="44">
        <v>1334584</v>
      </c>
      <c r="U70" s="44">
        <v>1334584</v>
      </c>
      <c r="V70" s="44">
        <v>1334584</v>
      </c>
      <c r="W70" s="44">
        <v>1334584</v>
      </c>
      <c r="X70" s="44">
        <v>1334584</v>
      </c>
      <c r="Y70" s="44">
        <v>1334584</v>
      </c>
      <c r="Z70" s="44">
        <v>1334584</v>
      </c>
      <c r="AA70" s="44"/>
      <c r="AB70" s="44">
        <v>1283401</v>
      </c>
      <c r="AC70" s="44">
        <v>1282798</v>
      </c>
      <c r="AD70" s="44">
        <v>1334584</v>
      </c>
      <c r="AE70" s="44">
        <v>1334584</v>
      </c>
      <c r="AF70" s="44">
        <v>1334584</v>
      </c>
      <c r="AG70" s="44">
        <v>1334584</v>
      </c>
    </row>
    <row r="71" spans="2:33" x14ac:dyDescent="0.2">
      <c r="B71" s="47" t="s">
        <v>141</v>
      </c>
      <c r="C71" s="35"/>
      <c r="D71" s="44">
        <v>10664</v>
      </c>
      <c r="E71" s="44">
        <v>12605</v>
      </c>
      <c r="F71" s="44">
        <v>12933</v>
      </c>
      <c r="G71" s="44">
        <v>12933.20429</v>
      </c>
      <c r="H71" s="44">
        <v>11649.28109</v>
      </c>
      <c r="I71" s="44">
        <v>11649</v>
      </c>
      <c r="J71" s="44">
        <v>11649</v>
      </c>
      <c r="K71" s="44">
        <v>17127</v>
      </c>
      <c r="L71" s="44">
        <v>18151</v>
      </c>
      <c r="M71" s="44">
        <v>18872</v>
      </c>
      <c r="N71" s="44">
        <v>33773</v>
      </c>
      <c r="O71" s="44">
        <v>34176</v>
      </c>
      <c r="P71" s="44">
        <v>34176</v>
      </c>
      <c r="Q71" s="44">
        <v>34176</v>
      </c>
      <c r="R71" s="44">
        <v>34176</v>
      </c>
      <c r="S71" s="44">
        <v>34871</v>
      </c>
      <c r="T71" s="44">
        <v>36052</v>
      </c>
      <c r="U71" s="44">
        <v>36768</v>
      </c>
      <c r="V71" s="44">
        <v>38398</v>
      </c>
      <c r="W71" s="44">
        <v>39629</v>
      </c>
      <c r="X71" s="44">
        <v>39696</v>
      </c>
      <c r="Y71" s="44">
        <v>40415</v>
      </c>
      <c r="Z71" s="44">
        <v>41394</v>
      </c>
      <c r="AA71" s="44"/>
      <c r="AB71" s="44">
        <v>12933.20429</v>
      </c>
      <c r="AC71" s="44">
        <v>17127</v>
      </c>
      <c r="AD71" s="44">
        <v>34176</v>
      </c>
      <c r="AE71" s="44">
        <v>34871</v>
      </c>
      <c r="AF71" s="44">
        <v>39629</v>
      </c>
      <c r="AG71" s="44">
        <v>41394</v>
      </c>
    </row>
    <row r="72" spans="2:33" x14ac:dyDescent="0.2">
      <c r="B72" s="47" t="s">
        <v>142</v>
      </c>
      <c r="C72" s="35"/>
      <c r="D72" s="44">
        <v>0</v>
      </c>
      <c r="E72" s="44">
        <v>0</v>
      </c>
      <c r="F72" s="44">
        <v>0</v>
      </c>
      <c r="G72" s="44">
        <v>134440</v>
      </c>
      <c r="H72" s="44">
        <v>0</v>
      </c>
      <c r="I72" s="44">
        <v>26318</v>
      </c>
      <c r="J72" s="44">
        <v>71340</v>
      </c>
      <c r="K72" s="44">
        <v>35827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44">
        <v>0</v>
      </c>
      <c r="X72" s="44">
        <v>0</v>
      </c>
      <c r="Y72" s="44">
        <v>0</v>
      </c>
      <c r="Z72" s="44">
        <v>0</v>
      </c>
      <c r="AA72" s="44"/>
      <c r="AB72" s="44">
        <v>134440</v>
      </c>
      <c r="AC72" s="44">
        <v>35827</v>
      </c>
      <c r="AD72" s="44">
        <v>0</v>
      </c>
      <c r="AE72" s="44">
        <v>0</v>
      </c>
      <c r="AF72" s="44">
        <v>0</v>
      </c>
      <c r="AG72" s="44">
        <v>0</v>
      </c>
    </row>
    <row r="73" spans="2:33" x14ac:dyDescent="0.2">
      <c r="B73" s="47" t="s">
        <v>144</v>
      </c>
      <c r="C73" s="35"/>
      <c r="D73" s="35">
        <v>-284326</v>
      </c>
      <c r="E73" s="35">
        <v>112481</v>
      </c>
      <c r="F73" s="35">
        <v>124838</v>
      </c>
      <c r="G73" s="35">
        <v>26318.017509500001</v>
      </c>
      <c r="H73" s="35">
        <v>157930.39108999996</v>
      </c>
      <c r="I73" s="35">
        <v>49180</v>
      </c>
      <c r="J73" s="35">
        <v>26318</v>
      </c>
      <c r="K73" s="35">
        <v>48672</v>
      </c>
      <c r="L73" s="35">
        <v>-42211</v>
      </c>
      <c r="M73" s="35">
        <v>-49618</v>
      </c>
      <c r="N73" s="35">
        <v>-58141</v>
      </c>
      <c r="O73" s="35">
        <v>-21046</v>
      </c>
      <c r="P73" s="35">
        <v>-204051</v>
      </c>
      <c r="Q73" s="35">
        <v>-106246</v>
      </c>
      <c r="R73" s="35">
        <v>-173138</v>
      </c>
      <c r="S73" s="35">
        <v>-360179</v>
      </c>
      <c r="T73" s="35">
        <v>-302859</v>
      </c>
      <c r="U73" s="35">
        <v>-280820</v>
      </c>
      <c r="V73" s="35">
        <v>-188170</v>
      </c>
      <c r="W73" s="35">
        <v>-344259</v>
      </c>
      <c r="X73" s="35">
        <v>-324191</v>
      </c>
      <c r="Y73" s="35">
        <v>-206328</v>
      </c>
      <c r="Z73" s="35">
        <v>-135070</v>
      </c>
      <c r="AA73" s="35"/>
      <c r="AB73" s="35">
        <v>0</v>
      </c>
      <c r="AC73" s="35">
        <v>0</v>
      </c>
      <c r="AD73" s="35">
        <v>-21046</v>
      </c>
      <c r="AE73" s="35">
        <v>-360179</v>
      </c>
      <c r="AF73" s="35">
        <v>-344259</v>
      </c>
      <c r="AG73" s="35">
        <v>-135070</v>
      </c>
    </row>
    <row r="74" spans="2:33" ht="16.5" x14ac:dyDescent="0.2">
      <c r="B74" s="31" t="s">
        <v>143</v>
      </c>
      <c r="C74" s="35"/>
      <c r="D74" s="38">
        <v>166246</v>
      </c>
      <c r="E74" s="38">
        <v>131122</v>
      </c>
      <c r="F74" s="38">
        <v>118684</v>
      </c>
      <c r="G74" s="38">
        <v>157302</v>
      </c>
      <c r="H74" s="38">
        <v>160104.35772999993</v>
      </c>
      <c r="I74" s="38">
        <v>170593</v>
      </c>
      <c r="J74" s="38">
        <v>153507</v>
      </c>
      <c r="K74" s="38">
        <v>159147</v>
      </c>
      <c r="L74" s="38">
        <v>118673</v>
      </c>
      <c r="M74" s="38">
        <v>126797</v>
      </c>
      <c r="N74" s="38">
        <v>144896</v>
      </c>
      <c r="O74" s="38">
        <v>178113</v>
      </c>
      <c r="P74" s="38">
        <v>190863</v>
      </c>
      <c r="Q74" s="38">
        <v>221915.07066000003</v>
      </c>
      <c r="R74" s="38">
        <v>232053</v>
      </c>
      <c r="S74" s="38">
        <v>238378</v>
      </c>
      <c r="T74" s="38">
        <v>261861</v>
      </c>
      <c r="U74" s="38">
        <v>263138</v>
      </c>
      <c r="V74" s="38">
        <v>276958</v>
      </c>
      <c r="W74" s="38">
        <v>300851</v>
      </c>
      <c r="X74" s="38">
        <v>316428</v>
      </c>
      <c r="Y74" s="38">
        <v>321564</v>
      </c>
      <c r="Z74" s="38">
        <v>344489</v>
      </c>
      <c r="AA74" s="38"/>
      <c r="AB74" s="38">
        <v>157302</v>
      </c>
      <c r="AC74" s="38">
        <v>159147</v>
      </c>
      <c r="AD74" s="38">
        <v>178113</v>
      </c>
      <c r="AE74" s="38">
        <v>238378</v>
      </c>
      <c r="AF74" s="38">
        <v>300851</v>
      </c>
      <c r="AG74" s="38">
        <v>344489</v>
      </c>
    </row>
    <row r="75" spans="2:33" ht="16.5" x14ac:dyDescent="0.2">
      <c r="B75" s="31" t="s">
        <v>145</v>
      </c>
      <c r="C75" s="35"/>
      <c r="D75" s="38">
        <v>1267222</v>
      </c>
      <c r="E75" s="38">
        <v>1426460</v>
      </c>
      <c r="F75" s="38">
        <v>1426707</v>
      </c>
      <c r="G75" s="38">
        <v>1614394.2217995001</v>
      </c>
      <c r="H75" s="38">
        <v>1614368.5915699997</v>
      </c>
      <c r="I75" s="38">
        <v>1542425</v>
      </c>
      <c r="J75" s="38">
        <v>1547499</v>
      </c>
      <c r="K75" s="38">
        <v>1543571</v>
      </c>
      <c r="L75" s="38">
        <v>1377411</v>
      </c>
      <c r="M75" s="38">
        <v>1378849</v>
      </c>
      <c r="N75" s="38">
        <v>1455112</v>
      </c>
      <c r="O75" s="38">
        <v>1525827</v>
      </c>
      <c r="P75" s="38">
        <v>1355572</v>
      </c>
      <c r="Q75" s="38">
        <v>1484429.07066</v>
      </c>
      <c r="R75" s="38">
        <v>1427675</v>
      </c>
      <c r="S75" s="38">
        <f>SUM(S70:S74)</f>
        <v>1247654</v>
      </c>
      <c r="T75" s="38">
        <f>SUM(T70:T74)</f>
        <v>1329638</v>
      </c>
      <c r="U75" s="38">
        <f>SUM(U70:U74)</f>
        <v>1353670</v>
      </c>
      <c r="V75" s="38">
        <f>SUM(V70:V74)</f>
        <v>1461770</v>
      </c>
      <c r="W75" s="38">
        <f>SUM(W70:W74)</f>
        <v>1330805</v>
      </c>
      <c r="X75" s="38">
        <v>1366517</v>
      </c>
      <c r="Y75" s="38">
        <v>1490235</v>
      </c>
      <c r="Z75" s="38">
        <v>1585397</v>
      </c>
      <c r="AA75" s="38"/>
      <c r="AB75" s="38">
        <v>1614394.2217995001</v>
      </c>
      <c r="AC75" s="38">
        <v>1543571</v>
      </c>
      <c r="AD75" s="38">
        <v>1525827</v>
      </c>
      <c r="AE75" s="38">
        <v>1247654</v>
      </c>
      <c r="AF75" s="38">
        <v>1330805</v>
      </c>
      <c r="AG75" s="38">
        <v>1585397</v>
      </c>
    </row>
    <row r="76" spans="2:33" ht="16.5" x14ac:dyDescent="0.2">
      <c r="B76" s="47"/>
      <c r="C76" s="43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>
        <v>0</v>
      </c>
    </row>
    <row r="77" spans="2:33" ht="16.5" x14ac:dyDescent="0.2">
      <c r="B77" s="45" t="s">
        <v>146</v>
      </c>
      <c r="C77" s="35"/>
      <c r="D77" s="46">
        <v>4045094</v>
      </c>
      <c r="E77" s="46">
        <v>4567226</v>
      </c>
      <c r="F77" s="46">
        <v>4647464</v>
      </c>
      <c r="G77" s="46">
        <v>4771546.2042900007</v>
      </c>
      <c r="H77" s="46">
        <v>4734734.5624525687</v>
      </c>
      <c r="I77" s="46">
        <v>4580806</v>
      </c>
      <c r="J77" s="46">
        <v>4821853</v>
      </c>
      <c r="K77" s="46">
        <v>4717665</v>
      </c>
      <c r="L77" s="46">
        <v>5475044</v>
      </c>
      <c r="M77" s="46">
        <v>5698917</v>
      </c>
      <c r="N77" s="46">
        <v>5813448</v>
      </c>
      <c r="O77" s="46">
        <v>5714497</v>
      </c>
      <c r="P77" s="46">
        <v>6293113</v>
      </c>
      <c r="Q77" s="46">
        <v>5901997.0706599997</v>
      </c>
      <c r="R77" s="46">
        <v>6174544</v>
      </c>
      <c r="S77" s="46">
        <f>SUM(S56,S66,S75)</f>
        <v>6517530</v>
      </c>
      <c r="T77" s="46">
        <f>SUM(T56,T66,T75)</f>
        <v>5907669</v>
      </c>
      <c r="U77" s="46">
        <f>SUM(U56,U66,U75)</f>
        <v>6399284</v>
      </c>
      <c r="V77" s="46">
        <f>SUM(V56,V66,V75)</f>
        <v>6697861</v>
      </c>
      <c r="W77" s="46">
        <f>SUM(W56,W66,W75)</f>
        <v>6363529</v>
      </c>
      <c r="X77" s="46">
        <v>6183059</v>
      </c>
      <c r="Y77" s="46">
        <v>6225888</v>
      </c>
      <c r="Z77" s="46">
        <v>6408571</v>
      </c>
      <c r="AA77" s="46"/>
      <c r="AB77" s="46">
        <v>4771546.2042900007</v>
      </c>
      <c r="AC77" s="46">
        <v>4717665</v>
      </c>
      <c r="AD77" s="46">
        <v>5714497</v>
      </c>
      <c r="AE77" s="46">
        <v>6517530</v>
      </c>
      <c r="AF77" s="46">
        <v>6363529</v>
      </c>
      <c r="AG77" s="46">
        <v>6408571</v>
      </c>
    </row>
    <row r="78" spans="2:33" x14ac:dyDescent="0.2">
      <c r="AA78" s="41"/>
    </row>
    <row r="79" spans="2:33" x14ac:dyDescent="0.2">
      <c r="B79" s="20"/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95"/>
      <c r="AB79" s="21"/>
      <c r="AC79" s="21"/>
      <c r="AD79" s="21"/>
      <c r="AE79" s="21"/>
      <c r="AF79" s="21"/>
      <c r="AG79" s="20"/>
    </row>
    <row r="80" spans="2:33" x14ac:dyDescent="0.2">
      <c r="AA80" s="41"/>
    </row>
    <row r="81" spans="2:32" x14ac:dyDescent="0.2">
      <c r="AA81" s="41"/>
    </row>
    <row r="82" spans="2:32" x14ac:dyDescent="0.2">
      <c r="B82" s="24"/>
      <c r="C82" s="24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B82" s="48"/>
      <c r="AC82" s="48"/>
      <c r="AD82" s="48"/>
      <c r="AE82" s="48"/>
      <c r="AF82" s="48"/>
    </row>
    <row r="83" spans="2:32" x14ac:dyDescent="0.2"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2:AF36"/>
  <sheetViews>
    <sheetView showGridLines="0" zoomScale="80" zoomScaleNormal="80" workbookViewId="0">
      <pane xSplit="1" ySplit="2" topLeftCell="V3" activePane="bottomRight" state="frozen"/>
      <selection activeCell="T78" sqref="T78"/>
      <selection pane="topRight" activeCell="T78" sqref="T78"/>
      <selection pane="bottomLeft" activeCell="T78" sqref="T78"/>
      <selection pane="bottomRight" activeCell="AI9" sqref="AI9"/>
    </sheetView>
  </sheetViews>
  <sheetFormatPr defaultColWidth="9.140625" defaultRowHeight="14.25" outlineLevelRow="1" x14ac:dyDescent="0.2"/>
  <cols>
    <col min="1" max="1" width="59.85546875" style="58" customWidth="1"/>
    <col min="2" max="2" width="14.85546875" style="22" customWidth="1"/>
    <col min="3" max="10" width="10.85546875" style="22" customWidth="1"/>
    <col min="11" max="11" width="11.42578125" style="22" bestFit="1" customWidth="1"/>
    <col min="12" max="14" width="10.85546875" style="22" customWidth="1"/>
    <col min="15" max="15" width="11.42578125" style="22" bestFit="1" customWidth="1"/>
    <col min="16" max="17" width="10.85546875" style="22" customWidth="1"/>
    <col min="18" max="25" width="12.140625" style="22" customWidth="1"/>
    <col min="26" max="26" width="9.140625" style="22"/>
    <col min="27" max="28" width="10.85546875" style="22" customWidth="1"/>
    <col min="29" max="31" width="11.42578125" style="22" bestFit="1" customWidth="1"/>
    <col min="32" max="32" width="10.7109375" style="22" bestFit="1" customWidth="1"/>
    <col min="33" max="16384" width="9.140625" style="22"/>
  </cols>
  <sheetData>
    <row r="2" spans="1:32" ht="15" x14ac:dyDescent="0.25">
      <c r="A2" s="67"/>
      <c r="B2" s="68" t="s">
        <v>166</v>
      </c>
      <c r="C2" s="74" t="s">
        <v>45</v>
      </c>
      <c r="D2" s="74" t="s">
        <v>46</v>
      </c>
      <c r="E2" s="74" t="s">
        <v>47</v>
      </c>
      <c r="F2" s="74" t="s">
        <v>48</v>
      </c>
      <c r="G2" s="74" t="s">
        <v>2</v>
      </c>
      <c r="H2" s="74" t="s">
        <v>3</v>
      </c>
      <c r="I2" s="74" t="s">
        <v>4</v>
      </c>
      <c r="J2" s="74" t="s">
        <v>5</v>
      </c>
      <c r="K2" s="74" t="s">
        <v>6</v>
      </c>
      <c r="L2" s="74" t="s">
        <v>43</v>
      </c>
      <c r="M2" s="74" t="s">
        <v>83</v>
      </c>
      <c r="N2" s="74" t="s">
        <v>84</v>
      </c>
      <c r="O2" s="74" t="s">
        <v>85</v>
      </c>
      <c r="P2" s="74" t="s">
        <v>86</v>
      </c>
      <c r="Q2" s="74" t="s">
        <v>87</v>
      </c>
      <c r="R2" s="74" t="s">
        <v>88</v>
      </c>
      <c r="S2" s="74" t="s">
        <v>89</v>
      </c>
      <c r="T2" s="74" t="s">
        <v>90</v>
      </c>
      <c r="U2" s="74" t="s">
        <v>91</v>
      </c>
      <c r="V2" s="74" t="s">
        <v>92</v>
      </c>
      <c r="W2" s="74" t="s">
        <v>93</v>
      </c>
      <c r="X2" s="74" t="s">
        <v>94</v>
      </c>
      <c r="Y2" s="74" t="s">
        <v>240</v>
      </c>
      <c r="AA2" s="74">
        <v>2018</v>
      </c>
      <c r="AB2" s="74">
        <v>2019</v>
      </c>
      <c r="AC2" s="74">
        <v>2020</v>
      </c>
      <c r="AD2" s="74">
        <v>2021</v>
      </c>
      <c r="AE2" s="74">
        <v>2022</v>
      </c>
      <c r="AF2" s="74">
        <v>2023</v>
      </c>
    </row>
    <row r="3" spans="1:32" x14ac:dyDescent="0.2">
      <c r="A3" s="49"/>
    </row>
    <row r="4" spans="1:32" x14ac:dyDescent="0.2">
      <c r="A4" s="50" t="s">
        <v>147</v>
      </c>
      <c r="B4" s="43">
        <v>23</v>
      </c>
      <c r="C4" s="51">
        <v>169.923</v>
      </c>
      <c r="D4" s="51">
        <v>276.42700000000002</v>
      </c>
      <c r="E4" s="51">
        <v>263.11596547006332</v>
      </c>
      <c r="F4" s="51">
        <v>548.66403452993677</v>
      </c>
      <c r="G4" s="51">
        <v>191.07216957197804</v>
      </c>
      <c r="H4" s="51">
        <v>253.67483042802198</v>
      </c>
      <c r="I4" s="51">
        <v>272.00100000000003</v>
      </c>
      <c r="J4" s="51">
        <v>221.197</v>
      </c>
      <c r="K4" s="51">
        <v>213.52199999999999</v>
      </c>
      <c r="L4" s="51">
        <v>426.19499999999999</v>
      </c>
      <c r="M4" s="51">
        <v>464.73799999999994</v>
      </c>
      <c r="N4" s="51">
        <v>357.64800000000014</v>
      </c>
      <c r="O4" s="51">
        <v>199.578</v>
      </c>
      <c r="P4" s="51">
        <v>466.90199999999999</v>
      </c>
      <c r="Q4" s="51">
        <v>266.81</v>
      </c>
      <c r="R4" s="51">
        <v>182.12699999999995</v>
      </c>
      <c r="S4" s="51">
        <v>456.68900000000002</v>
      </c>
      <c r="T4" s="51">
        <v>412.28800000000001</v>
      </c>
      <c r="U4" s="51">
        <v>453.31200000000001</v>
      </c>
      <c r="V4" s="51">
        <v>445.61099999999988</v>
      </c>
      <c r="W4" s="51">
        <v>478.09300000000002</v>
      </c>
      <c r="X4" s="51">
        <v>597.47899999999981</v>
      </c>
      <c r="Y4" s="51">
        <v>486.97300000000018</v>
      </c>
      <c r="Z4" s="51"/>
      <c r="AA4" s="51">
        <v>1258.1300000000001</v>
      </c>
      <c r="AB4" s="51">
        <v>937.94500000000005</v>
      </c>
      <c r="AC4" s="51">
        <v>1462.1030000000001</v>
      </c>
      <c r="AD4" s="51">
        <v>1115.4169999999999</v>
      </c>
      <c r="AE4" s="51">
        <v>1767.9</v>
      </c>
      <c r="AF4" s="51">
        <v>1562.5450000000001</v>
      </c>
    </row>
    <row r="5" spans="1:32" x14ac:dyDescent="0.2">
      <c r="A5" s="50"/>
      <c r="B5" s="43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2" x14ac:dyDescent="0.2">
      <c r="A6" s="50" t="s">
        <v>148</v>
      </c>
      <c r="B6" s="43">
        <v>24</v>
      </c>
      <c r="C6" s="51">
        <v>-120.063</v>
      </c>
      <c r="D6" s="51">
        <v>-146.07499999999999</v>
      </c>
      <c r="E6" s="51">
        <v>-185.00718457802793</v>
      </c>
      <c r="F6" s="51">
        <v>-183.40581542197214</v>
      </c>
      <c r="G6" s="51">
        <v>-133.94570000000002</v>
      </c>
      <c r="H6" s="51">
        <v>-150.22829999999996</v>
      </c>
      <c r="I6" s="51">
        <v>-182.91700000000003</v>
      </c>
      <c r="J6" s="51">
        <v>-158.67899999999997</v>
      </c>
      <c r="K6" s="51">
        <v>-230.65299999999999</v>
      </c>
      <c r="L6" s="51">
        <v>-324.97899999999993</v>
      </c>
      <c r="M6" s="51">
        <v>-329.20800000000008</v>
      </c>
      <c r="N6" s="51">
        <v>-204.76599999999996</v>
      </c>
      <c r="O6" s="51">
        <v>-179.72</v>
      </c>
      <c r="P6" s="51">
        <v>-233.304</v>
      </c>
      <c r="Q6" s="51">
        <v>-221.679</v>
      </c>
      <c r="R6" s="51">
        <v>-246.07100000000003</v>
      </c>
      <c r="S6" s="51">
        <v>-243.55699999999999</v>
      </c>
      <c r="T6" s="51">
        <v>-277.22899999999998</v>
      </c>
      <c r="U6" s="51">
        <v>-305.98500000000001</v>
      </c>
      <c r="V6" s="51">
        <v>-322.95500000000015</v>
      </c>
      <c r="W6" s="51">
        <v>-288.82499999999999</v>
      </c>
      <c r="X6" s="51">
        <v>-306.80699999999996</v>
      </c>
      <c r="Y6" s="51">
        <v>-314.30900000000008</v>
      </c>
      <c r="Z6" s="51"/>
      <c r="AA6" s="51">
        <v>-634.55100000000004</v>
      </c>
      <c r="AB6" s="51">
        <v>-625.77</v>
      </c>
      <c r="AC6" s="51">
        <v>-1089.606</v>
      </c>
      <c r="AD6" s="51">
        <v>-880.774</v>
      </c>
      <c r="AE6" s="51">
        <v>-1149.7260000000001</v>
      </c>
      <c r="AF6" s="51">
        <v>-909.94100000000003</v>
      </c>
    </row>
    <row r="7" spans="1:32" ht="16.5" x14ac:dyDescent="0.2">
      <c r="A7" s="50"/>
      <c r="B7" s="5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</row>
    <row r="8" spans="1:32" x14ac:dyDescent="0.2">
      <c r="A8" s="50" t="s">
        <v>149</v>
      </c>
      <c r="B8" s="43"/>
      <c r="C8" s="51">
        <v>49.86</v>
      </c>
      <c r="D8" s="51">
        <v>130.35200000000003</v>
      </c>
      <c r="E8" s="51">
        <v>78.108780892035384</v>
      </c>
      <c r="F8" s="51">
        <v>365.25821910796463</v>
      </c>
      <c r="G8" s="51">
        <v>57.126469571978021</v>
      </c>
      <c r="H8" s="51">
        <v>103.44653042802202</v>
      </c>
      <c r="I8" s="51">
        <v>89.084000000000003</v>
      </c>
      <c r="J8" s="51">
        <v>62.518000000000029</v>
      </c>
      <c r="K8" s="51">
        <v>-17.131</v>
      </c>
      <c r="L8" s="51">
        <v>101.21600000000007</v>
      </c>
      <c r="M8" s="51">
        <v>135.52999999999986</v>
      </c>
      <c r="N8" s="51">
        <v>152.88200000000018</v>
      </c>
      <c r="O8" s="51">
        <v>19.858000000000004</v>
      </c>
      <c r="P8" s="51">
        <v>233.59799999999998</v>
      </c>
      <c r="Q8" s="51">
        <v>45.131</v>
      </c>
      <c r="R8" s="51">
        <f>R4+R6</f>
        <v>-63.944000000000074</v>
      </c>
      <c r="S8" s="51">
        <f>S4+S6</f>
        <v>213.13200000000003</v>
      </c>
      <c r="T8" s="51">
        <f>T4+T6</f>
        <v>135.05900000000003</v>
      </c>
      <c r="U8" s="51">
        <f>U4+U6</f>
        <v>147.327</v>
      </c>
      <c r="V8" s="51">
        <v>122.65599999999995</v>
      </c>
      <c r="W8" s="51">
        <v>189.268</v>
      </c>
      <c r="X8" s="51">
        <v>290.67200000000003</v>
      </c>
      <c r="Y8" s="51">
        <v>172.66399999999999</v>
      </c>
      <c r="Z8" s="51"/>
      <c r="AA8" s="51">
        <v>623.57900000000006</v>
      </c>
      <c r="AB8" s="51">
        <v>312.17500000000007</v>
      </c>
      <c r="AC8" s="51">
        <v>372.49700000000007</v>
      </c>
      <c r="AD8" s="51">
        <v>234.64299999999992</v>
      </c>
      <c r="AE8" s="51">
        <v>618.17399999999998</v>
      </c>
      <c r="AF8" s="51">
        <v>652.60400000000004</v>
      </c>
    </row>
    <row r="9" spans="1:32" x14ac:dyDescent="0.2">
      <c r="A9" s="50"/>
      <c r="B9" s="53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</row>
    <row r="10" spans="1:32" x14ac:dyDescent="0.2">
      <c r="A10" s="50" t="s">
        <v>150</v>
      </c>
      <c r="B10" s="43"/>
      <c r="C10" s="51"/>
      <c r="D10" s="51"/>
      <c r="E10" s="51"/>
      <c r="F10" s="51"/>
      <c r="G10" s="51">
        <v>0</v>
      </c>
      <c r="H10" s="51"/>
      <c r="I10" s="51"/>
      <c r="J10" s="51"/>
      <c r="K10" s="51"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x14ac:dyDescent="0.2">
      <c r="A11" s="50" t="s">
        <v>152</v>
      </c>
      <c r="B11" s="43">
        <v>24</v>
      </c>
      <c r="C11" s="51">
        <v>-18.898</v>
      </c>
      <c r="D11" s="51">
        <v>-22.413999999999998</v>
      </c>
      <c r="E11" s="51">
        <v>-16.467681351288327</v>
      </c>
      <c r="F11" s="51">
        <v>-22.144318648711682</v>
      </c>
      <c r="G11" s="51">
        <v>-20.453398806764906</v>
      </c>
      <c r="H11" s="51">
        <v>-28.522601193235094</v>
      </c>
      <c r="I11" s="51">
        <v>-27.826999999999998</v>
      </c>
      <c r="J11" s="51">
        <v>-10.411000000000001</v>
      </c>
      <c r="K11" s="51">
        <v>-35.845999999999997</v>
      </c>
      <c r="L11" s="51">
        <v>-34.44700000000001</v>
      </c>
      <c r="M11" s="51">
        <v>-59.474899999999991</v>
      </c>
      <c r="N11" s="51">
        <v>-65.826099999999997</v>
      </c>
      <c r="O11" s="51">
        <v>-53.957000000000001</v>
      </c>
      <c r="P11" s="51">
        <v>-71.66</v>
      </c>
      <c r="Q11" s="51">
        <v>-61.031999999999996</v>
      </c>
      <c r="R11" s="51">
        <v>-52.920000000000016</v>
      </c>
      <c r="S11" s="51">
        <v>-57.720999999999997</v>
      </c>
      <c r="T11" s="51">
        <v>-61.808999999999997</v>
      </c>
      <c r="U11" s="51">
        <v>-78.584000000000003</v>
      </c>
      <c r="V11" s="51">
        <v>-128.61199999999999</v>
      </c>
      <c r="W11" s="51">
        <v>-64.817999999999998</v>
      </c>
      <c r="X11" s="51">
        <v>-57.442999999999998</v>
      </c>
      <c r="Y11" s="51">
        <v>-64.194000000000017</v>
      </c>
      <c r="Z11" s="51"/>
      <c r="AA11" s="51">
        <v>-79.924000000000007</v>
      </c>
      <c r="AB11" s="51">
        <v>-87.213999999999999</v>
      </c>
      <c r="AC11" s="51">
        <v>-195.59399999999999</v>
      </c>
      <c r="AD11" s="51">
        <v>-239.56900000000002</v>
      </c>
      <c r="AE11" s="51">
        <v>-326.726</v>
      </c>
      <c r="AF11" s="51">
        <v>-186.45500000000001</v>
      </c>
    </row>
    <row r="12" spans="1:32" x14ac:dyDescent="0.2">
      <c r="A12" s="50" t="s">
        <v>151</v>
      </c>
      <c r="B12" s="43"/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-2.75</v>
      </c>
      <c r="O12" s="51">
        <v>0.44800000000000001</v>
      </c>
      <c r="P12" s="51">
        <v>-0.94199999999999995</v>
      </c>
      <c r="Q12" s="51">
        <v>-0.374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/>
      <c r="AA12" s="51">
        <v>0</v>
      </c>
      <c r="AB12" s="51">
        <v>0</v>
      </c>
      <c r="AC12" s="51">
        <v>-2.75</v>
      </c>
      <c r="AD12" s="51">
        <v>-0.86799999999999988</v>
      </c>
      <c r="AE12" s="51">
        <v>0</v>
      </c>
      <c r="AF12" s="51">
        <v>0</v>
      </c>
    </row>
    <row r="13" spans="1:32" x14ac:dyDescent="0.2">
      <c r="A13" s="50"/>
      <c r="B13" s="4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1:32" x14ac:dyDescent="0.2">
      <c r="A14" s="50" t="s">
        <v>153</v>
      </c>
      <c r="B14" s="43">
        <v>10</v>
      </c>
      <c r="C14" s="51">
        <v>-3.165</v>
      </c>
      <c r="D14" s="51">
        <v>-1.1619999999999999</v>
      </c>
      <c r="E14" s="51">
        <v>-2.5823832009159577</v>
      </c>
      <c r="F14" s="51">
        <v>-2.8526167990840428</v>
      </c>
      <c r="G14" s="51">
        <v>-4.471213355345097</v>
      </c>
      <c r="H14" s="51">
        <v>1.1219512932273594</v>
      </c>
      <c r="I14" s="51">
        <v>0.54926206211773776</v>
      </c>
      <c r="J14" s="51">
        <v>-3.9050000000000002</v>
      </c>
      <c r="K14" s="51">
        <v>-2.2949999999999999</v>
      </c>
      <c r="L14" s="51">
        <v>1.8199999999999998</v>
      </c>
      <c r="M14" s="51">
        <v>-1.819</v>
      </c>
      <c r="N14" s="51">
        <v>-3.0680000000000001</v>
      </c>
      <c r="O14" s="51">
        <v>-2.8319999999999999</v>
      </c>
      <c r="P14" s="51">
        <v>4.4539999999999997</v>
      </c>
      <c r="Q14" s="51">
        <v>-0.188</v>
      </c>
      <c r="R14" s="51">
        <v>-2.105</v>
      </c>
      <c r="S14" s="51">
        <v>1.304</v>
      </c>
      <c r="T14" s="51">
        <v>12.266999999999999</v>
      </c>
      <c r="U14" s="51">
        <v>4.1740000000000004</v>
      </c>
      <c r="V14" s="51">
        <v>-3.7050000000000018</v>
      </c>
      <c r="W14" s="51">
        <v>-1.377</v>
      </c>
      <c r="X14" s="51">
        <v>6.6209999999999996</v>
      </c>
      <c r="Y14" s="51">
        <v>0.91000000000000014</v>
      </c>
      <c r="Z14" s="51"/>
      <c r="AA14" s="51">
        <v>-9.7620000000000005</v>
      </c>
      <c r="AB14" s="51">
        <v>-6.7050000000000001</v>
      </c>
      <c r="AC14" s="51">
        <v>-5.3620000000000001</v>
      </c>
      <c r="AD14" s="51">
        <v>-0.67100000000000004</v>
      </c>
      <c r="AE14" s="51">
        <v>14.04</v>
      </c>
      <c r="AF14" s="51">
        <v>6.1539999999999999</v>
      </c>
    </row>
    <row r="15" spans="1:32" x14ac:dyDescent="0.2">
      <c r="A15" s="50" t="s">
        <v>156</v>
      </c>
      <c r="B15" s="43"/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-24.74</v>
      </c>
      <c r="W15" s="51">
        <v>0</v>
      </c>
      <c r="X15" s="51">
        <v>0</v>
      </c>
      <c r="Y15" s="51">
        <v>-3.94</v>
      </c>
      <c r="Z15" s="51"/>
      <c r="AA15" s="51">
        <v>0</v>
      </c>
      <c r="AB15" s="51">
        <v>0</v>
      </c>
      <c r="AC15" s="51">
        <v>0</v>
      </c>
      <c r="AD15" s="51">
        <v>0</v>
      </c>
      <c r="AE15" s="51">
        <v>-24.74</v>
      </c>
      <c r="AF15" s="51">
        <v>-3.94</v>
      </c>
    </row>
    <row r="16" spans="1:32" ht="16.5" x14ac:dyDescent="0.2">
      <c r="A16" s="50" t="s">
        <v>154</v>
      </c>
      <c r="B16" s="54">
        <v>24</v>
      </c>
      <c r="C16" s="55">
        <v>0</v>
      </c>
      <c r="D16" s="55">
        <v>306.32</v>
      </c>
      <c r="E16" s="55">
        <v>-3.2653024891374116E-2</v>
      </c>
      <c r="F16" s="55">
        <v>-270.39734697510863</v>
      </c>
      <c r="G16" s="55">
        <v>-0.64400000000000002</v>
      </c>
      <c r="H16" s="55">
        <v>22.238999999999997</v>
      </c>
      <c r="I16" s="55">
        <v>13.500999999999998</v>
      </c>
      <c r="J16" s="55">
        <v>11.331000000000003</v>
      </c>
      <c r="K16" s="55">
        <v>10.464</v>
      </c>
      <c r="L16" s="55">
        <v>9.0980000000000008</v>
      </c>
      <c r="M16" s="55">
        <v>5.2910000000000004</v>
      </c>
      <c r="N16" s="55">
        <v>9.0169999999999959</v>
      </c>
      <c r="O16" s="55">
        <v>20.600999999999999</v>
      </c>
      <c r="P16" s="55">
        <v>11.249000000000001</v>
      </c>
      <c r="Q16" s="55">
        <v>44.454000000000001</v>
      </c>
      <c r="R16" s="55">
        <v>19.784999999999997</v>
      </c>
      <c r="S16" s="55">
        <v>3.8759999999999999</v>
      </c>
      <c r="T16" s="55">
        <v>4.6340000000000003</v>
      </c>
      <c r="U16" s="55">
        <v>3.085</v>
      </c>
      <c r="V16" s="55">
        <v>24.849000000000004</v>
      </c>
      <c r="W16" s="55">
        <v>3.145</v>
      </c>
      <c r="X16" s="55">
        <v>3.3080000000000003</v>
      </c>
      <c r="Y16" s="55">
        <v>-1.0310000000000006</v>
      </c>
      <c r="Z16" s="55"/>
      <c r="AA16" s="55">
        <v>35.889999999999986</v>
      </c>
      <c r="AB16" s="55">
        <v>46.427</v>
      </c>
      <c r="AC16" s="55">
        <v>33.869999999999997</v>
      </c>
      <c r="AD16" s="55">
        <v>96.088999999999999</v>
      </c>
      <c r="AE16" s="55">
        <v>36.444000000000003</v>
      </c>
      <c r="AF16" s="55">
        <v>5.4219999999999997</v>
      </c>
    </row>
    <row r="17" spans="1:32" x14ac:dyDescent="0.2">
      <c r="A17" s="50" t="s">
        <v>155</v>
      </c>
      <c r="B17" s="56"/>
      <c r="C17" s="57">
        <v>27.797000000000001</v>
      </c>
      <c r="D17" s="57">
        <v>413.096</v>
      </c>
      <c r="E17" s="57">
        <v>59.026063314939726</v>
      </c>
      <c r="F17" s="57">
        <v>69.863936685060253</v>
      </c>
      <c r="G17" s="57">
        <v>31.557857409868014</v>
      </c>
      <c r="H17" s="57">
        <v>98.28488052801427</v>
      </c>
      <c r="I17" s="57">
        <v>75.307262062117744</v>
      </c>
      <c r="J17" s="57">
        <v>59.53300000000003</v>
      </c>
      <c r="K17" s="57">
        <v>-44.808</v>
      </c>
      <c r="L17" s="57">
        <v>77.687000000000054</v>
      </c>
      <c r="M17" s="57">
        <v>79.527099999999862</v>
      </c>
      <c r="N17" s="57">
        <v>90.254900000000177</v>
      </c>
      <c r="O17" s="57">
        <v>-15.881999999999998</v>
      </c>
      <c r="P17" s="57">
        <v>176.69899999999998</v>
      </c>
      <c r="Q17" s="57">
        <v>27.991</v>
      </c>
      <c r="R17" s="57">
        <f>R8+SUM(R11:R16)</f>
        <v>-99.184000000000083</v>
      </c>
      <c r="S17" s="57">
        <f>S8+SUM(S11:S16)</f>
        <v>160.59100000000004</v>
      </c>
      <c r="T17" s="57">
        <f>T8+SUM(T11:T16)</f>
        <v>90.151000000000025</v>
      </c>
      <c r="U17" s="57">
        <f>U8+SUM(U11:U16)</f>
        <v>76.001999999999995</v>
      </c>
      <c r="V17" s="57">
        <v>-9.5520000000000778</v>
      </c>
      <c r="W17" s="57">
        <v>126.218</v>
      </c>
      <c r="X17" s="57">
        <v>243.15799999999996</v>
      </c>
      <c r="Y17" s="57">
        <v>104.40900000000005</v>
      </c>
      <c r="Z17" s="57"/>
      <c r="AA17" s="57">
        <v>569.78300000000002</v>
      </c>
      <c r="AB17" s="57">
        <v>264.68300000000005</v>
      </c>
      <c r="AC17" s="57">
        <v>202.66100000000012</v>
      </c>
      <c r="AD17" s="57">
        <v>89.62399999999991</v>
      </c>
      <c r="AE17" s="57">
        <v>317.19200000000001</v>
      </c>
      <c r="AF17" s="51">
        <v>473.78500000000003</v>
      </c>
    </row>
    <row r="18" spans="1:32" x14ac:dyDescent="0.2">
      <c r="A18" s="50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</row>
    <row r="19" spans="1:32" outlineLevel="1" x14ac:dyDescent="0.2">
      <c r="A19" s="58" t="s">
        <v>157</v>
      </c>
      <c r="B19" s="43">
        <v>25</v>
      </c>
      <c r="C19" s="51">
        <v>25.747</v>
      </c>
      <c r="D19" s="51">
        <v>-18.489612079508593</v>
      </c>
      <c r="E19" s="51">
        <v>76.435612079508587</v>
      </c>
      <c r="F19" s="51">
        <v>-15.745000000000005</v>
      </c>
      <c r="G19" s="51">
        <v>39.273055910747821</v>
      </c>
      <c r="H19" s="51">
        <v>-24.380085237540019</v>
      </c>
      <c r="I19" s="51">
        <v>-0.44997067320780282</v>
      </c>
      <c r="J19" s="51">
        <v>18.987000000000002</v>
      </c>
      <c r="K19" s="51">
        <v>53.286000000000001</v>
      </c>
      <c r="L19" s="51">
        <v>11.242000000000004</v>
      </c>
      <c r="M19" s="51">
        <v>1.9055920930480852</v>
      </c>
      <c r="N19" s="51">
        <v>-12.012592093048092</v>
      </c>
      <c r="O19" s="51">
        <v>30.193999999999999</v>
      </c>
      <c r="P19" s="51">
        <v>1.202</v>
      </c>
      <c r="Q19" s="51">
        <v>20.622</v>
      </c>
      <c r="R19" s="51">
        <v>-16.875999999999998</v>
      </c>
      <c r="S19" s="51">
        <v>46.665999999999997</v>
      </c>
      <c r="T19" s="51">
        <v>26.221</v>
      </c>
      <c r="U19" s="51">
        <v>101.696</v>
      </c>
      <c r="V19" s="51">
        <v>-0.91300000000001091</v>
      </c>
      <c r="W19" s="51">
        <v>11.481</v>
      </c>
      <c r="X19" s="51">
        <v>9.5080000000000009</v>
      </c>
      <c r="Y19" s="51">
        <v>9.9379999999999988</v>
      </c>
      <c r="Z19" s="51"/>
      <c r="AA19" s="51">
        <v>67.947999999999993</v>
      </c>
      <c r="AB19" s="51">
        <v>33.43</v>
      </c>
      <c r="AC19" s="51">
        <v>54.420999999999999</v>
      </c>
      <c r="AD19" s="51">
        <v>35.142000000000003</v>
      </c>
      <c r="AE19" s="51">
        <v>173.67</v>
      </c>
      <c r="AF19" s="51">
        <v>30.927</v>
      </c>
    </row>
    <row r="20" spans="1:32" ht="16.5" outlineLevel="1" x14ac:dyDescent="0.2">
      <c r="A20" s="58" t="s">
        <v>158</v>
      </c>
      <c r="B20" s="54">
        <v>25</v>
      </c>
      <c r="C20" s="55">
        <v>-171.9</v>
      </c>
      <c r="D20" s="55">
        <v>-133.83665158562556</v>
      </c>
      <c r="E20" s="55">
        <v>-118.91434841437444</v>
      </c>
      <c r="F20" s="55">
        <v>-30.343999999999994</v>
      </c>
      <c r="G20" s="55">
        <v>-71.142422215438899</v>
      </c>
      <c r="H20" s="55">
        <v>-13.557577784561104</v>
      </c>
      <c r="I20" s="55">
        <v>-44.472999999999999</v>
      </c>
      <c r="J20" s="55">
        <v>-74.463999999999999</v>
      </c>
      <c r="K20" s="55">
        <v>-132.30799999999999</v>
      </c>
      <c r="L20" s="55">
        <v>-78.259000000000015</v>
      </c>
      <c r="M20" s="55">
        <v>-77.521691406290415</v>
      </c>
      <c r="N20" s="55">
        <v>-17.35830859370958</v>
      </c>
      <c r="O20" s="55">
        <v>-188.096</v>
      </c>
      <c r="P20" s="55">
        <v>-66.540000000000006</v>
      </c>
      <c r="Q20" s="55">
        <v>-102.85299999999999</v>
      </c>
      <c r="R20" s="55">
        <v>-65.921999999999969</v>
      </c>
      <c r="S20" s="55">
        <v>-132.53399999999999</v>
      </c>
      <c r="T20" s="55">
        <v>-97.867999999999995</v>
      </c>
      <c r="U20" s="55">
        <v>-88.575999999999993</v>
      </c>
      <c r="V20" s="55">
        <v>-88.139000000000067</v>
      </c>
      <c r="W20" s="55">
        <v>-111.518</v>
      </c>
      <c r="X20" s="55">
        <v>-128.33600000000001</v>
      </c>
      <c r="Y20" s="55">
        <v>-42.35299999999998</v>
      </c>
      <c r="Z20" s="55"/>
      <c r="AA20" s="55">
        <v>-454.995</v>
      </c>
      <c r="AB20" s="55">
        <v>-203.637</v>
      </c>
      <c r="AC20" s="55">
        <v>-305.447</v>
      </c>
      <c r="AD20" s="55">
        <v>-423.411</v>
      </c>
      <c r="AE20" s="55">
        <v>-407.11700000000002</v>
      </c>
      <c r="AF20" s="55">
        <v>-282.20699999999999</v>
      </c>
    </row>
    <row r="21" spans="1:32" x14ac:dyDescent="0.2">
      <c r="A21" s="50" t="s">
        <v>159</v>
      </c>
      <c r="B21" s="43">
        <v>25</v>
      </c>
      <c r="C21" s="51">
        <v>-146.15300000000002</v>
      </c>
      <c r="D21" s="51">
        <v>-152.32626366513415</v>
      </c>
      <c r="E21" s="51">
        <v>-42.478736334865857</v>
      </c>
      <c r="F21" s="51">
        <v>-46.088999999999999</v>
      </c>
      <c r="G21" s="51">
        <v>-31.869366304691077</v>
      </c>
      <c r="H21" s="51">
        <v>-37.93766302210112</v>
      </c>
      <c r="I21" s="51">
        <v>-44.9229706732078</v>
      </c>
      <c r="J21" s="51">
        <v>-55.476999999999997</v>
      </c>
      <c r="K21" s="51">
        <v>-79.021999999999991</v>
      </c>
      <c r="L21" s="51">
        <v>-67.01700000000001</v>
      </c>
      <c r="M21" s="51">
        <v>-75.61609931324233</v>
      </c>
      <c r="N21" s="51">
        <v>-29.370900686757672</v>
      </c>
      <c r="O21" s="51">
        <v>-157.90200000000002</v>
      </c>
      <c r="P21" s="51">
        <v>-65.338000000000008</v>
      </c>
      <c r="Q21" s="51">
        <v>-82.230999999999995</v>
      </c>
      <c r="R21" s="51">
        <f>SUM(R19:R20)</f>
        <v>-82.797999999999973</v>
      </c>
      <c r="S21" s="51">
        <f>SUM(S19:S20)</f>
        <v>-85.867999999999995</v>
      </c>
      <c r="T21" s="51">
        <f>SUM(T19:T20)</f>
        <v>-71.646999999999991</v>
      </c>
      <c r="U21" s="51">
        <f>SUM(U19:U20)</f>
        <v>13.120000000000005</v>
      </c>
      <c r="V21" s="51">
        <f>SUM(V19:V20)</f>
        <v>-89.052000000000078</v>
      </c>
      <c r="W21" s="51">
        <v>-100.03700000000001</v>
      </c>
      <c r="X21" s="51">
        <v>-118.828</v>
      </c>
      <c r="Y21" s="51">
        <v>-32.414999999999992</v>
      </c>
      <c r="Z21" s="51"/>
      <c r="AA21" s="51">
        <v>-387.04700000000003</v>
      </c>
      <c r="AB21" s="51">
        <v>-170.20699999999999</v>
      </c>
      <c r="AC21" s="51">
        <v>-251.02599999999998</v>
      </c>
      <c r="AD21" s="51">
        <v>-388.26900000000001</v>
      </c>
      <c r="AE21" s="51">
        <v>-233.447</v>
      </c>
      <c r="AF21" s="51">
        <v>-251.28</v>
      </c>
    </row>
    <row r="22" spans="1:32" x14ac:dyDescent="0.2">
      <c r="A22" s="50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</row>
    <row r="23" spans="1:32" ht="28.5" x14ac:dyDescent="0.2">
      <c r="A23" s="50" t="s">
        <v>160</v>
      </c>
      <c r="B23" s="56"/>
      <c r="C23" s="57">
        <v>-118.35600000000002</v>
      </c>
      <c r="D23" s="57">
        <v>260.76973633486585</v>
      </c>
      <c r="E23" s="57">
        <v>16.547326980073869</v>
      </c>
      <c r="F23" s="57">
        <v>23.774936685060254</v>
      </c>
      <c r="G23" s="57">
        <v>-0.31150889482306354</v>
      </c>
      <c r="H23" s="57">
        <v>60.34721750591315</v>
      </c>
      <c r="I23" s="57">
        <v>30.384291388909944</v>
      </c>
      <c r="J23" s="57">
        <v>4.0560000000000329</v>
      </c>
      <c r="K23" s="57">
        <v>-123.82999999999998</v>
      </c>
      <c r="L23" s="57">
        <v>10.670000000000044</v>
      </c>
      <c r="M23" s="57">
        <v>3.9110006867575322</v>
      </c>
      <c r="N23" s="57">
        <v>60.883999313242406</v>
      </c>
      <c r="O23" s="57">
        <v>-173.78399999999999</v>
      </c>
      <c r="P23" s="57">
        <v>111.361</v>
      </c>
      <c r="Q23" s="57">
        <v>-54.24</v>
      </c>
      <c r="R23" s="57">
        <f>SUM(R17,R21)</f>
        <v>-181.98200000000006</v>
      </c>
      <c r="S23" s="57">
        <v>74.722999999999999</v>
      </c>
      <c r="T23" s="57">
        <v>18.504000000000001</v>
      </c>
      <c r="U23" s="57">
        <v>89.122</v>
      </c>
      <c r="V23" s="57">
        <v>-98.603999999999985</v>
      </c>
      <c r="W23" s="57">
        <v>26.181000000000001</v>
      </c>
      <c r="X23" s="57">
        <v>124.33</v>
      </c>
      <c r="Y23" s="57">
        <v>71.994</v>
      </c>
      <c r="Z23" s="57"/>
      <c r="AA23" s="57">
        <v>182.73599999999996</v>
      </c>
      <c r="AB23" s="57">
        <v>94.476000000000056</v>
      </c>
      <c r="AC23" s="57">
        <v>-48.365000000000002</v>
      </c>
      <c r="AD23" s="57">
        <v>-298.64500000000004</v>
      </c>
      <c r="AE23" s="57">
        <v>83.745000000000005</v>
      </c>
      <c r="AF23" s="51">
        <v>222.505</v>
      </c>
    </row>
    <row r="24" spans="1:32" x14ac:dyDescent="0.2">
      <c r="A24" s="50"/>
      <c r="B24" s="59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</row>
    <row r="25" spans="1:32" x14ac:dyDescent="0.2">
      <c r="A25" s="50" t="s">
        <v>124</v>
      </c>
      <c r="B25" s="56"/>
      <c r="C25" s="57"/>
      <c r="D25" s="57"/>
      <c r="E25" s="57"/>
      <c r="F25" s="57"/>
      <c r="G25" s="57">
        <v>0</v>
      </c>
      <c r="H25" s="57"/>
      <c r="I25" s="57"/>
      <c r="J25" s="57"/>
      <c r="K25" s="57">
        <v>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</row>
    <row r="26" spans="1:32" x14ac:dyDescent="0.2">
      <c r="A26" s="50" t="s">
        <v>161</v>
      </c>
      <c r="B26" s="43">
        <v>26</v>
      </c>
      <c r="C26" s="51">
        <v>-5.6239999999999997</v>
      </c>
      <c r="D26" s="51">
        <v>-10.238</v>
      </c>
      <c r="E26" s="51">
        <v>-8.5710617999999972</v>
      </c>
      <c r="F26" s="51">
        <v>12.733061799999998</v>
      </c>
      <c r="G26" s="51">
        <v>-4.3550000000000004</v>
      </c>
      <c r="H26" s="51">
        <v>-4.3539999999999992</v>
      </c>
      <c r="I26" s="51">
        <v>-10.379000000000001</v>
      </c>
      <c r="J26" s="51">
        <v>-21.385999999999996</v>
      </c>
      <c r="K26" s="51">
        <v>-13.977</v>
      </c>
      <c r="L26" s="51">
        <v>-16.091999999999999</v>
      </c>
      <c r="M26" s="51">
        <v>-9.2600000000000016</v>
      </c>
      <c r="N26" s="51">
        <v>-28.961999999999996</v>
      </c>
      <c r="O26" s="51">
        <v>-18.103999999999999</v>
      </c>
      <c r="P26" s="51">
        <v>-13.522</v>
      </c>
      <c r="Q26" s="51">
        <v>-22.734999999999999</v>
      </c>
      <c r="R26" s="51">
        <v>-9.9110000000000085</v>
      </c>
      <c r="S26" s="51">
        <v>-30.777000000000001</v>
      </c>
      <c r="T26" s="51">
        <v>-23.902000000000001</v>
      </c>
      <c r="U26" s="51">
        <v>2.6469999999999998</v>
      </c>
      <c r="V26" s="51">
        <v>-29.351999999999997</v>
      </c>
      <c r="W26" s="51">
        <v>-24.266999999999999</v>
      </c>
      <c r="X26" s="51">
        <v>-25.748999999999999</v>
      </c>
      <c r="Y26" s="51">
        <v>-25.235999999999997</v>
      </c>
      <c r="Z26" s="51"/>
      <c r="AA26" s="51">
        <v>-11.7</v>
      </c>
      <c r="AB26" s="51">
        <v>-40.473999999999997</v>
      </c>
      <c r="AC26" s="51">
        <v>-68.290999999999997</v>
      </c>
      <c r="AD26" s="51">
        <v>-64.272000000000006</v>
      </c>
      <c r="AE26" s="51">
        <v>-81.384</v>
      </c>
      <c r="AF26" s="51">
        <v>-75.251999999999995</v>
      </c>
    </row>
    <row r="27" spans="1:32" x14ac:dyDescent="0.2">
      <c r="A27" s="50" t="s">
        <v>162</v>
      </c>
      <c r="B27" s="43">
        <v>26</v>
      </c>
      <c r="C27" s="51">
        <v>42.756</v>
      </c>
      <c r="D27" s="51">
        <v>-56.826000000000001</v>
      </c>
      <c r="E27" s="51">
        <v>4.3801850999999985</v>
      </c>
      <c r="F27" s="51">
        <v>0.76981490000000186</v>
      </c>
      <c r="G27" s="51">
        <v>1.839</v>
      </c>
      <c r="H27" s="51">
        <v>-3.9859999999999998</v>
      </c>
      <c r="I27" s="51">
        <v>2.1549999999999998</v>
      </c>
      <c r="J27" s="51">
        <v>4.5990000000000002</v>
      </c>
      <c r="K27" s="51">
        <v>11.097</v>
      </c>
      <c r="L27" s="51">
        <v>-1.9849999999999994</v>
      </c>
      <c r="M27" s="51">
        <v>-3.1740000000000004</v>
      </c>
      <c r="N27" s="51">
        <v>5.1730000000000009</v>
      </c>
      <c r="O27" s="51">
        <v>8.8829999999999991</v>
      </c>
      <c r="P27" s="51">
        <v>-3.4000000000000002E-2</v>
      </c>
      <c r="Q27" s="51">
        <v>10.082000000000001</v>
      </c>
      <c r="R27" s="51">
        <v>4.8540000000000028</v>
      </c>
      <c r="S27" s="51">
        <v>-10.709</v>
      </c>
      <c r="T27" s="51">
        <v>27.437000000000001</v>
      </c>
      <c r="U27" s="51">
        <v>0.88100000000000001</v>
      </c>
      <c r="V27" s="51">
        <v>-28.133000000000003</v>
      </c>
      <c r="W27" s="51">
        <v>18.154</v>
      </c>
      <c r="X27" s="51">
        <v>19.282</v>
      </c>
      <c r="Y27" s="51">
        <v>24.5</v>
      </c>
      <c r="Z27" s="51"/>
      <c r="AA27" s="51">
        <v>-8.92</v>
      </c>
      <c r="AB27" s="51">
        <v>4.6070000000000002</v>
      </c>
      <c r="AC27" s="51">
        <v>11.111000000000001</v>
      </c>
      <c r="AD27" s="51">
        <v>23.785</v>
      </c>
      <c r="AE27" s="51">
        <v>-10.523999999999999</v>
      </c>
      <c r="AF27" s="51">
        <v>61.936</v>
      </c>
    </row>
    <row r="28" spans="1:32" ht="16.5" x14ac:dyDescent="0.2">
      <c r="A28" s="50"/>
      <c r="B28" s="52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 ht="16.5" x14ac:dyDescent="0.2">
      <c r="A29" s="50" t="s">
        <v>163</v>
      </c>
      <c r="B29" s="60"/>
      <c r="C29" s="60">
        <v>-81.224000000000018</v>
      </c>
      <c r="D29" s="60">
        <v>193.70573633486586</v>
      </c>
      <c r="E29" s="60">
        <v>12.35645028007387</v>
      </c>
      <c r="F29" s="60">
        <v>37.277813385060256</v>
      </c>
      <c r="G29" s="60">
        <v>-2.827508894823064</v>
      </c>
      <c r="H29" s="60">
        <v>52.007217505913154</v>
      </c>
      <c r="I29" s="60">
        <v>22.160291388909943</v>
      </c>
      <c r="J29" s="60">
        <v>-12.730999999999963</v>
      </c>
      <c r="K29" s="60">
        <v>-126.71</v>
      </c>
      <c r="L29" s="60">
        <v>-7.4069999999999538</v>
      </c>
      <c r="M29" s="60">
        <v>-8.5229993132424688</v>
      </c>
      <c r="N29" s="60">
        <v>37.094999313242411</v>
      </c>
      <c r="O29" s="60">
        <v>-183.00499999999997</v>
      </c>
      <c r="P29" s="60">
        <v>97.804999999999993</v>
      </c>
      <c r="Q29" s="60">
        <v>-66.893000000000001</v>
      </c>
      <c r="R29" s="60">
        <f>R23+SUM(R26:R27)</f>
        <v>-187.03900000000007</v>
      </c>
      <c r="S29" s="60">
        <f>S23+SUM(S26:S27)</f>
        <v>33.236999999999995</v>
      </c>
      <c r="T29" s="60">
        <f>T23+SUM(T26:T27)</f>
        <v>22.039000000000001</v>
      </c>
      <c r="U29" s="60">
        <f>U23+SUM(U26:U27)</f>
        <v>92.65</v>
      </c>
      <c r="V29" s="60">
        <f>V23+SUM(V26:V27)</f>
        <v>-156.089</v>
      </c>
      <c r="W29" s="60">
        <v>20.068000000000001</v>
      </c>
      <c r="X29" s="60">
        <v>117.86300000000001</v>
      </c>
      <c r="Y29" s="60">
        <v>71.257999999999981</v>
      </c>
      <c r="Z29" s="60"/>
      <c r="AA29" s="60">
        <v>162.11599999999999</v>
      </c>
      <c r="AB29" s="60">
        <v>58.609000000000066</v>
      </c>
      <c r="AC29" s="60">
        <v>-105.54500000000003</v>
      </c>
      <c r="AD29" s="60">
        <v>-339.13200000000006</v>
      </c>
      <c r="AE29" s="60">
        <v>-8.1630000000000003</v>
      </c>
      <c r="AF29" s="60">
        <v>209.18899999999999</v>
      </c>
    </row>
    <row r="31" spans="1:32" x14ac:dyDescent="0.2">
      <c r="A31" s="61" t="s">
        <v>164</v>
      </c>
      <c r="C31" s="94">
        <v>-0.10849965649367287</v>
      </c>
      <c r="D31" s="94">
        <v>0.25875364243557208</v>
      </c>
      <c r="E31" s="94">
        <v>1.650584323437854E-2</v>
      </c>
      <c r="F31" s="94">
        <v>4.979599560615431E-2</v>
      </c>
      <c r="G31" s="94">
        <v>-3.7770085666934275E-3</v>
      </c>
      <c r="H31" s="94">
        <v>6.9471649199538396E-2</v>
      </c>
      <c r="I31" s="94">
        <v>2.9601891109726497E-2</v>
      </c>
      <c r="J31" s="94">
        <v>-1.7006169689019811E-2</v>
      </c>
      <c r="K31" s="94">
        <v>-0.16926021218252346</v>
      </c>
      <c r="L31" s="94">
        <v>-9.8943287162492587E-3</v>
      </c>
      <c r="M31" s="94">
        <v>-1.1385089355148939E-2</v>
      </c>
      <c r="N31" s="94">
        <v>4.9551791134637937E-2</v>
      </c>
      <c r="O31" s="94">
        <v>-0.24067487821391523</v>
      </c>
      <c r="P31" s="94">
        <v>0.12862596875521942</v>
      </c>
      <c r="Q31" s="94">
        <v>-8.7999999999999998E-5</v>
      </c>
      <c r="R31" s="94">
        <f>R29*1000/R33</f>
        <v>-0.24597998640158988</v>
      </c>
      <c r="S31" s="94">
        <f>S29*1000/S33</f>
        <v>4.3710866760566715E-2</v>
      </c>
      <c r="T31" s="94">
        <f>T29*1000/T33</f>
        <v>2.8984077760812653E-2</v>
      </c>
      <c r="U31" s="94">
        <f>U29*1000/U33</f>
        <v>0.12184649051859396</v>
      </c>
      <c r="V31" s="94">
        <f>V29*1000/V33</f>
        <v>-0.20527681444745616</v>
      </c>
      <c r="W31" s="94">
        <v>2.64E-2</v>
      </c>
      <c r="X31" s="94">
        <v>0.155</v>
      </c>
      <c r="Y31" s="94">
        <v>9.3700000000000006E-2</v>
      </c>
      <c r="Z31" s="94"/>
      <c r="AA31" s="94">
        <v>0.21655582478243204</v>
      </c>
      <c r="AB31" s="94">
        <v>7.8290362053551651E-2</v>
      </c>
      <c r="AC31" s="94">
        <v>-0.14098783911928375</v>
      </c>
      <c r="AD31" s="94">
        <v>-0.35811689586028572</v>
      </c>
      <c r="AE31" s="94">
        <v>-1.0699999999999999E-2</v>
      </c>
      <c r="AF31" s="94">
        <v>0.27510000000000001</v>
      </c>
    </row>
    <row r="32" spans="1:32" x14ac:dyDescent="0.2">
      <c r="A32" s="61"/>
      <c r="C32" s="100"/>
      <c r="D32" s="100"/>
      <c r="E32" s="100"/>
      <c r="F32" s="100"/>
      <c r="G32" s="98"/>
      <c r="H32" s="98"/>
      <c r="I32" s="101"/>
      <c r="J32" s="100"/>
      <c r="K32" s="98"/>
      <c r="L32" s="98"/>
      <c r="M32" s="98"/>
      <c r="N32" s="98"/>
      <c r="O32" s="98"/>
      <c r="P32" s="98"/>
      <c r="Q32" s="98"/>
      <c r="R32" s="72"/>
      <c r="S32" s="72"/>
      <c r="T32" s="72"/>
      <c r="U32" s="72"/>
      <c r="V32" s="72"/>
      <c r="W32" s="72"/>
      <c r="X32" s="72"/>
      <c r="Y32" s="72"/>
      <c r="AA32" s="72"/>
      <c r="AB32" s="72"/>
      <c r="AC32" s="72"/>
      <c r="AD32" s="72"/>
      <c r="AE32" s="72"/>
    </row>
    <row r="33" spans="1:31" x14ac:dyDescent="0.2">
      <c r="A33" s="58" t="s">
        <v>165</v>
      </c>
      <c r="C33" s="99">
        <v>748610.66500000004</v>
      </c>
      <c r="D33" s="99">
        <v>748610.66500000004</v>
      </c>
      <c r="E33" s="99">
        <v>748610.66500000004</v>
      </c>
      <c r="F33" s="99">
        <v>748610.66500000004</v>
      </c>
      <c r="G33" s="99">
        <v>748610.66500000004</v>
      </c>
      <c r="H33" s="99">
        <v>748610.66500000004</v>
      </c>
      <c r="I33" s="99">
        <v>748610.66500000004</v>
      </c>
      <c r="J33" s="99">
        <v>748610.66500000004</v>
      </c>
      <c r="K33" s="99">
        <v>748610.66500000004</v>
      </c>
      <c r="L33" s="99">
        <v>748610.66500000004</v>
      </c>
      <c r="M33" s="99">
        <v>748610.66500000004</v>
      </c>
      <c r="N33" s="99">
        <v>748610.66500000004</v>
      </c>
      <c r="O33" s="99">
        <v>760382.64299999992</v>
      </c>
      <c r="P33" s="99">
        <v>760382.99999999977</v>
      </c>
      <c r="Q33" s="99">
        <v>760382.99999999977</v>
      </c>
      <c r="R33" s="99">
        <v>760382.99999999977</v>
      </c>
      <c r="S33" s="99">
        <v>760382.99999999977</v>
      </c>
      <c r="T33" s="99">
        <v>760382.99999999977</v>
      </c>
      <c r="U33" s="99">
        <v>760382.99999999977</v>
      </c>
      <c r="V33" s="99">
        <v>760382.99999999977</v>
      </c>
      <c r="W33" s="99">
        <v>760382.99999999977</v>
      </c>
      <c r="X33" s="99">
        <v>760382.99999999977</v>
      </c>
      <c r="Y33" s="99">
        <v>760382.99999999977</v>
      </c>
      <c r="AA33" s="62"/>
      <c r="AB33" s="62"/>
      <c r="AC33" s="62"/>
      <c r="AD33" s="62"/>
      <c r="AE33" s="62"/>
    </row>
    <row r="34" spans="1:31" x14ac:dyDescent="0.2"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AA34" s="73"/>
      <c r="AB34" s="73"/>
      <c r="AC34" s="73"/>
      <c r="AD34" s="73"/>
      <c r="AE34" s="73"/>
    </row>
    <row r="35" spans="1:31" x14ac:dyDescent="0.2">
      <c r="Q35" s="96"/>
      <c r="S35" s="102"/>
      <c r="T35" s="102"/>
      <c r="U35" s="102"/>
      <c r="V35" s="102"/>
      <c r="W35" s="102"/>
      <c r="X35" s="102"/>
      <c r="Y35" s="102"/>
      <c r="AC35" s="96"/>
      <c r="AD35" s="96"/>
      <c r="AE35" s="96"/>
    </row>
    <row r="36" spans="1:31" x14ac:dyDescent="0.2">
      <c r="S36" s="103"/>
      <c r="T36" s="103"/>
      <c r="U36" s="103"/>
      <c r="V36" s="103"/>
      <c r="W36" s="103"/>
      <c r="X36" s="103"/>
      <c r="Y36" s="103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2:AB109"/>
  <sheetViews>
    <sheetView showGridLines="0" zoomScale="90" zoomScaleNormal="90" workbookViewId="0">
      <pane xSplit="2" ySplit="3" topLeftCell="S4" activePane="bottomRight" state="frozen"/>
      <selection activeCell="P8" sqref="P8"/>
      <selection pane="topRight" activeCell="P8" sqref="P8"/>
      <selection pane="bottomLeft" activeCell="P8" sqref="P8"/>
      <selection pane="bottomRight" activeCell="AE90" sqref="AE90"/>
    </sheetView>
  </sheetViews>
  <sheetFormatPr defaultColWidth="8.7109375" defaultRowHeight="14.25" outlineLevelRow="1" x14ac:dyDescent="0.2"/>
  <cols>
    <col min="1" max="1" width="2.85546875" style="22" customWidth="1"/>
    <col min="2" max="2" width="54" style="77" customWidth="1"/>
    <col min="3" max="21" width="11" style="88" customWidth="1"/>
    <col min="22" max="22" width="8.7109375" style="22"/>
    <col min="23" max="26" width="11" style="88" customWidth="1"/>
    <col min="27" max="27" width="9.5703125" style="22" bestFit="1" customWidth="1"/>
    <col min="28" max="16384" width="8.7109375" style="22"/>
  </cols>
  <sheetData>
    <row r="2" spans="2:27" x14ac:dyDescent="0.2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W2" s="78"/>
      <c r="X2" s="78"/>
      <c r="Y2" s="78"/>
      <c r="Z2" s="78"/>
    </row>
    <row r="3" spans="2:27" x14ac:dyDescent="0.2">
      <c r="B3" s="75" t="s">
        <v>167</v>
      </c>
      <c r="C3" s="75" t="s">
        <v>2</v>
      </c>
      <c r="D3" s="75" t="s">
        <v>3</v>
      </c>
      <c r="E3" s="75" t="s">
        <v>4</v>
      </c>
      <c r="F3" s="75" t="s">
        <v>5</v>
      </c>
      <c r="G3" s="75" t="s">
        <v>6</v>
      </c>
      <c r="H3" s="75" t="s">
        <v>43</v>
      </c>
      <c r="I3" s="75" t="s">
        <v>83</v>
      </c>
      <c r="J3" s="75" t="s">
        <v>84</v>
      </c>
      <c r="K3" s="75" t="s">
        <v>85</v>
      </c>
      <c r="L3" s="75" t="s">
        <v>86</v>
      </c>
      <c r="M3" s="75" t="s">
        <v>87</v>
      </c>
      <c r="N3" s="75" t="s">
        <v>88</v>
      </c>
      <c r="O3" s="75" t="s">
        <v>89</v>
      </c>
      <c r="P3" s="75" t="s">
        <v>90</v>
      </c>
      <c r="Q3" s="75" t="s">
        <v>91</v>
      </c>
      <c r="R3" s="75" t="s">
        <v>92</v>
      </c>
      <c r="S3" s="75" t="s">
        <v>93</v>
      </c>
      <c r="T3" s="75" t="s">
        <v>94</v>
      </c>
      <c r="U3" s="75" t="s">
        <v>240</v>
      </c>
      <c r="W3" s="76">
        <v>2019</v>
      </c>
      <c r="X3" s="76">
        <v>2020</v>
      </c>
      <c r="Y3" s="76">
        <v>2021</v>
      </c>
      <c r="Z3" s="76">
        <v>2022</v>
      </c>
      <c r="AA3" s="76">
        <v>2023</v>
      </c>
    </row>
    <row r="4" spans="2:27" x14ac:dyDescent="0.2">
      <c r="B4" s="79" t="s">
        <v>168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W4" s="80"/>
      <c r="X4" s="80"/>
      <c r="Y4" s="80"/>
      <c r="Z4" s="80"/>
    </row>
    <row r="5" spans="2:27" x14ac:dyDescent="0.2">
      <c r="B5" s="89" t="s">
        <v>169</v>
      </c>
      <c r="C5" s="80">
        <v>-2828</v>
      </c>
      <c r="D5" s="80">
        <v>52008</v>
      </c>
      <c r="E5" s="80">
        <v>22160</v>
      </c>
      <c r="F5" s="80">
        <v>-12731</v>
      </c>
      <c r="G5" s="80">
        <v>-126710</v>
      </c>
      <c r="H5" s="80">
        <v>-7407</v>
      </c>
      <c r="I5" s="80">
        <v>-8523</v>
      </c>
      <c r="J5" s="80">
        <v>37095</v>
      </c>
      <c r="K5" s="80">
        <v>-183005</v>
      </c>
      <c r="L5" s="80">
        <v>97805</v>
      </c>
      <c r="M5" s="80">
        <v>-66893</v>
      </c>
      <c r="N5" s="80">
        <v>-187039</v>
      </c>
      <c r="O5" s="80">
        <v>33237</v>
      </c>
      <c r="P5" s="80">
        <v>22039</v>
      </c>
      <c r="Q5" s="80">
        <v>92650</v>
      </c>
      <c r="R5" s="80">
        <v>-106006</v>
      </c>
      <c r="S5" s="80">
        <v>20068</v>
      </c>
      <c r="T5" s="80">
        <f>[68]DFC!$L$9-S5</f>
        <v>117863</v>
      </c>
      <c r="U5" s="80">
        <v>71258</v>
      </c>
      <c r="V5" s="80"/>
      <c r="W5" s="80">
        <v>58609</v>
      </c>
      <c r="X5" s="80">
        <v>-105545</v>
      </c>
      <c r="Y5" s="80">
        <v>-339132</v>
      </c>
      <c r="Z5" s="80">
        <v>41920</v>
      </c>
      <c r="AA5" s="132">
        <v>209189</v>
      </c>
    </row>
    <row r="6" spans="2:27" x14ac:dyDescent="0.2">
      <c r="B6" s="89" t="s">
        <v>172</v>
      </c>
      <c r="C6" s="80">
        <v>0</v>
      </c>
      <c r="D6" s="80">
        <v>4324.7039817358946</v>
      </c>
      <c r="E6" s="80">
        <v>2717.4896469901796</v>
      </c>
      <c r="F6" s="80">
        <v>2881.8063712739258</v>
      </c>
      <c r="G6" s="80">
        <v>3568</v>
      </c>
      <c r="H6" s="80">
        <v>7890</v>
      </c>
      <c r="I6" s="80">
        <v>7090</v>
      </c>
      <c r="J6" s="80">
        <v>-9883</v>
      </c>
      <c r="K6" s="80">
        <v>8665</v>
      </c>
      <c r="L6" s="80">
        <v>211.15381700000034</v>
      </c>
      <c r="M6" s="80">
        <v>4214.8461829999997</v>
      </c>
      <c r="N6" s="80">
        <v>-5494</v>
      </c>
      <c r="O6" s="80">
        <v>5710</v>
      </c>
      <c r="P6" s="80">
        <v>5487</v>
      </c>
      <c r="Q6" s="80">
        <v>1034</v>
      </c>
      <c r="R6" s="80">
        <v>4509</v>
      </c>
      <c r="S6" s="80">
        <v>5845</v>
      </c>
      <c r="T6" s="80">
        <f>[68]DFC!$L$11-S6</f>
        <v>8700</v>
      </c>
      <c r="U6" s="80">
        <v>9866</v>
      </c>
      <c r="V6" s="80"/>
      <c r="W6" s="80">
        <v>9924</v>
      </c>
      <c r="X6" s="80">
        <v>8665</v>
      </c>
      <c r="Y6" s="80">
        <v>7597</v>
      </c>
      <c r="Z6" s="80">
        <v>16740</v>
      </c>
      <c r="AA6" s="132">
        <v>24411</v>
      </c>
    </row>
    <row r="7" spans="2:27" x14ac:dyDescent="0.2">
      <c r="B7" s="89" t="s">
        <v>171</v>
      </c>
      <c r="C7" s="80">
        <v>0</v>
      </c>
      <c r="D7" s="80">
        <v>-834.31619999990983</v>
      </c>
      <c r="E7" s="80">
        <v>834.31619999990983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 t="s">
        <v>241</v>
      </c>
      <c r="V7" s="80"/>
      <c r="W7" s="80">
        <v>0</v>
      </c>
      <c r="X7" s="80">
        <v>0</v>
      </c>
      <c r="Y7" s="80">
        <v>0</v>
      </c>
      <c r="Z7" s="80">
        <v>0</v>
      </c>
      <c r="AA7" s="132">
        <v>0</v>
      </c>
    </row>
    <row r="8" spans="2:27" x14ac:dyDescent="0.2">
      <c r="B8" s="89" t="s">
        <v>170</v>
      </c>
      <c r="C8" s="80">
        <v>2516</v>
      </c>
      <c r="D8" s="80">
        <v>8340</v>
      </c>
      <c r="E8" s="80">
        <v>8224</v>
      </c>
      <c r="F8" s="80">
        <v>16787</v>
      </c>
      <c r="G8" s="80">
        <v>2880</v>
      </c>
      <c r="H8" s="80">
        <v>18077</v>
      </c>
      <c r="I8" s="80">
        <v>12434</v>
      </c>
      <c r="J8" s="80">
        <v>30651</v>
      </c>
      <c r="K8" s="80">
        <v>-8883</v>
      </c>
      <c r="L8" s="80">
        <v>31660</v>
      </c>
      <c r="M8" s="80">
        <v>12653</v>
      </c>
      <c r="N8" s="80">
        <v>5057</v>
      </c>
      <c r="O8" s="80">
        <v>41486</v>
      </c>
      <c r="P8" s="80">
        <v>-3535</v>
      </c>
      <c r="Q8" s="80">
        <v>-3528</v>
      </c>
      <c r="R8" s="80">
        <v>13192</v>
      </c>
      <c r="S8" s="80">
        <v>6113</v>
      </c>
      <c r="T8" s="80">
        <f>[68]DFC!$L$12-S8</f>
        <v>6467</v>
      </c>
      <c r="U8" s="80">
        <v>736</v>
      </c>
      <c r="V8" s="80"/>
      <c r="W8" s="80">
        <v>35867</v>
      </c>
      <c r="X8" s="80">
        <v>64042</v>
      </c>
      <c r="Y8" s="80">
        <v>40487</v>
      </c>
      <c r="Z8" s="80">
        <v>47615</v>
      </c>
      <c r="AA8" s="132">
        <v>13316</v>
      </c>
    </row>
    <row r="9" spans="2:27" x14ac:dyDescent="0.2">
      <c r="B9" s="89" t="s">
        <v>173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3958</v>
      </c>
      <c r="Q9" s="80">
        <v>14461</v>
      </c>
      <c r="R9" s="80">
        <v>9535</v>
      </c>
      <c r="S9" s="80">
        <v>-1852</v>
      </c>
      <c r="T9" s="80">
        <v>40786</v>
      </c>
      <c r="U9" s="80">
        <v>1289</v>
      </c>
      <c r="V9" s="80"/>
      <c r="W9" s="80">
        <v>0</v>
      </c>
      <c r="X9" s="80">
        <v>0</v>
      </c>
      <c r="Y9" s="80">
        <v>0</v>
      </c>
      <c r="Z9" s="80">
        <v>27954</v>
      </c>
      <c r="AA9" s="132">
        <v>40223</v>
      </c>
    </row>
    <row r="10" spans="2:27" x14ac:dyDescent="0.2">
      <c r="B10" s="89" t="s">
        <v>174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-488</v>
      </c>
      <c r="L10" s="80">
        <v>982</v>
      </c>
      <c r="M10" s="80">
        <v>-494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 t="s">
        <v>241</v>
      </c>
      <c r="V10" s="80"/>
      <c r="W10" s="80">
        <v>0</v>
      </c>
      <c r="X10" s="80">
        <v>0</v>
      </c>
      <c r="Y10" s="80">
        <v>0</v>
      </c>
      <c r="Z10" s="80">
        <v>0</v>
      </c>
      <c r="AA10" s="132">
        <v>0</v>
      </c>
    </row>
    <row r="11" spans="2:27" x14ac:dyDescent="0.2">
      <c r="B11" s="89" t="s">
        <v>175</v>
      </c>
      <c r="C11" s="80">
        <v>7186</v>
      </c>
      <c r="D11" s="80">
        <v>-9182</v>
      </c>
      <c r="E11" s="80">
        <v>1770</v>
      </c>
      <c r="F11" s="80">
        <v>226</v>
      </c>
      <c r="G11" s="80">
        <v>-87</v>
      </c>
      <c r="H11" s="80">
        <v>293</v>
      </c>
      <c r="I11" s="80">
        <v>-18</v>
      </c>
      <c r="J11" s="80">
        <v>3722</v>
      </c>
      <c r="K11" s="80">
        <v>1804</v>
      </c>
      <c r="L11" s="80">
        <v>1219</v>
      </c>
      <c r="M11" s="80">
        <v>1698</v>
      </c>
      <c r="N11" s="80">
        <v>7815</v>
      </c>
      <c r="O11" s="80">
        <v>3360</v>
      </c>
      <c r="P11" s="80">
        <v>658</v>
      </c>
      <c r="Q11" s="80">
        <v>2198</v>
      </c>
      <c r="R11" s="80">
        <v>3493</v>
      </c>
      <c r="S11" s="80">
        <v>-8770</v>
      </c>
      <c r="T11" s="80">
        <v>-1621</v>
      </c>
      <c r="U11" s="80">
        <v>11116</v>
      </c>
      <c r="V11" s="80"/>
      <c r="W11" s="80">
        <v>0</v>
      </c>
      <c r="X11" s="80">
        <v>3910</v>
      </c>
      <c r="Y11" s="80">
        <v>12536</v>
      </c>
      <c r="Z11" s="80">
        <v>9709</v>
      </c>
      <c r="AA11" s="132">
        <v>725</v>
      </c>
    </row>
    <row r="12" spans="2:27" x14ac:dyDescent="0.2">
      <c r="B12" s="89" t="s">
        <v>176</v>
      </c>
      <c r="C12" s="80">
        <v>38396</v>
      </c>
      <c r="D12" s="80">
        <v>39632</v>
      </c>
      <c r="E12" s="80">
        <v>39939.469383094765</v>
      </c>
      <c r="F12" s="80">
        <v>-119695.46938309477</v>
      </c>
      <c r="G12" s="80">
        <v>43740</v>
      </c>
      <c r="H12" s="80">
        <v>62842</v>
      </c>
      <c r="I12" s="80">
        <v>54536</v>
      </c>
      <c r="J12" s="80">
        <v>18959</v>
      </c>
      <c r="K12" s="80">
        <v>54800</v>
      </c>
      <c r="L12" s="80">
        <v>53400</v>
      </c>
      <c r="M12" s="80">
        <v>49956</v>
      </c>
      <c r="N12" s="80">
        <v>61988</v>
      </c>
      <c r="O12" s="80">
        <v>66841</v>
      </c>
      <c r="P12" s="80">
        <v>65153</v>
      </c>
      <c r="Q12" s="80">
        <v>62318</v>
      </c>
      <c r="R12" s="80">
        <v>77499</v>
      </c>
      <c r="S12" s="80">
        <v>73358</v>
      </c>
      <c r="T12" s="80">
        <v>82614</v>
      </c>
      <c r="U12" s="80">
        <v>97437</v>
      </c>
      <c r="V12" s="80"/>
      <c r="W12" s="80">
        <v>-1728</v>
      </c>
      <c r="X12" s="80">
        <v>180077</v>
      </c>
      <c r="Y12" s="80">
        <v>220144</v>
      </c>
      <c r="Z12" s="80">
        <v>271811</v>
      </c>
      <c r="AA12" s="132">
        <v>253409</v>
      </c>
    </row>
    <row r="13" spans="2:27" x14ac:dyDescent="0.2">
      <c r="B13" s="89" t="s">
        <v>177</v>
      </c>
      <c r="C13" s="80">
        <v>1214</v>
      </c>
      <c r="D13" s="80">
        <v>-3689</v>
      </c>
      <c r="E13" s="80">
        <v>-1278.9966954803576</v>
      </c>
      <c r="F13" s="80">
        <v>162926.99669548037</v>
      </c>
      <c r="G13" s="80">
        <v>1483</v>
      </c>
      <c r="H13" s="80">
        <v>288</v>
      </c>
      <c r="I13" s="80">
        <v>1770</v>
      </c>
      <c r="J13" s="80">
        <v>1795</v>
      </c>
      <c r="K13" s="80">
        <v>-88924</v>
      </c>
      <c r="L13" s="80">
        <v>115332</v>
      </c>
      <c r="M13" s="80">
        <v>2893</v>
      </c>
      <c r="N13" s="80">
        <v>4811</v>
      </c>
      <c r="O13" s="80">
        <v>3611</v>
      </c>
      <c r="P13" s="80">
        <v>3027</v>
      </c>
      <c r="Q13" s="80">
        <v>3494</v>
      </c>
      <c r="R13" s="80">
        <v>28961</v>
      </c>
      <c r="S13" s="80">
        <v>2811</v>
      </c>
      <c r="T13" s="80">
        <v>2702</v>
      </c>
      <c r="U13" s="80">
        <v>2799</v>
      </c>
      <c r="V13" s="80"/>
      <c r="W13" s="80">
        <v>159173</v>
      </c>
      <c r="X13" s="80">
        <v>5336</v>
      </c>
      <c r="Y13" s="80">
        <v>34112</v>
      </c>
      <c r="Z13" s="80">
        <v>39093</v>
      </c>
      <c r="AA13" s="132">
        <v>8312</v>
      </c>
    </row>
    <row r="14" spans="2:27" x14ac:dyDescent="0.2">
      <c r="B14" s="89" t="s">
        <v>178</v>
      </c>
      <c r="C14" s="80">
        <v>2779</v>
      </c>
      <c r="D14" s="80">
        <v>-2950</v>
      </c>
      <c r="E14" s="80">
        <v>1</v>
      </c>
      <c r="F14" s="80">
        <v>5249</v>
      </c>
      <c r="G14" s="80">
        <v>72812</v>
      </c>
      <c r="H14" s="80">
        <v>17765</v>
      </c>
      <c r="I14" s="80">
        <v>11609</v>
      </c>
      <c r="J14" s="80">
        <v>-31173</v>
      </c>
      <c r="K14" s="80">
        <v>36855</v>
      </c>
      <c r="L14" s="80">
        <v>-8892</v>
      </c>
      <c r="M14" s="80">
        <v>-13069</v>
      </c>
      <c r="N14" s="80">
        <v>10254</v>
      </c>
      <c r="O14" s="80">
        <v>-39029</v>
      </c>
      <c r="P14" s="80">
        <v>19203</v>
      </c>
      <c r="Q14" s="80">
        <v>45744</v>
      </c>
      <c r="R14" s="80">
        <v>-43059</v>
      </c>
      <c r="S14" s="80">
        <v>-118</v>
      </c>
      <c r="T14" s="80">
        <v>-1227</v>
      </c>
      <c r="U14" s="80">
        <v>1216</v>
      </c>
      <c r="V14" s="80"/>
      <c r="W14" s="80">
        <v>5079</v>
      </c>
      <c r="X14" s="80">
        <v>71013</v>
      </c>
      <c r="Y14" s="80">
        <v>25148</v>
      </c>
      <c r="Z14" s="80">
        <v>-17141</v>
      </c>
      <c r="AA14" s="132">
        <v>-129</v>
      </c>
    </row>
    <row r="15" spans="2:27" x14ac:dyDescent="0.2">
      <c r="B15" s="89" t="s">
        <v>179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-7293</v>
      </c>
      <c r="M15" s="80">
        <v>7293</v>
      </c>
      <c r="N15" s="80">
        <v>-57140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/>
      <c r="U15" s="80" t="s">
        <v>241</v>
      </c>
      <c r="V15" s="80"/>
      <c r="W15" s="80">
        <v>0</v>
      </c>
      <c r="X15" s="80">
        <v>0</v>
      </c>
      <c r="Y15" s="80">
        <v>-57140</v>
      </c>
      <c r="Z15" s="80">
        <v>0</v>
      </c>
      <c r="AA15" s="132">
        <v>0</v>
      </c>
    </row>
    <row r="16" spans="2:27" x14ac:dyDescent="0.2">
      <c r="B16" s="89" t="s">
        <v>180</v>
      </c>
      <c r="C16" s="80">
        <v>0</v>
      </c>
      <c r="D16" s="80">
        <v>688</v>
      </c>
      <c r="E16" s="80">
        <v>576.71867306156059</v>
      </c>
      <c r="F16" s="80">
        <v>5597.2813269384396</v>
      </c>
      <c r="G16" s="80">
        <v>439</v>
      </c>
      <c r="H16" s="80">
        <v>448</v>
      </c>
      <c r="I16" s="80">
        <v>580</v>
      </c>
      <c r="J16" s="80">
        <v>18793</v>
      </c>
      <c r="K16" s="80">
        <v>2362</v>
      </c>
      <c r="L16" s="80">
        <v>7070</v>
      </c>
      <c r="M16" s="80">
        <v>6823</v>
      </c>
      <c r="N16" s="80">
        <v>6686</v>
      </c>
      <c r="O16" s="80">
        <v>4571</v>
      </c>
      <c r="P16" s="80">
        <v>3065</v>
      </c>
      <c r="Q16" s="80">
        <v>3630</v>
      </c>
      <c r="R16" s="80">
        <v>25875</v>
      </c>
      <c r="S16" s="80">
        <v>5981</v>
      </c>
      <c r="T16" s="80">
        <v>5011</v>
      </c>
      <c r="U16" s="80">
        <v>5884</v>
      </c>
      <c r="V16" s="80"/>
      <c r="W16" s="80">
        <v>6862</v>
      </c>
      <c r="X16" s="80">
        <v>20260</v>
      </c>
      <c r="Y16" s="80">
        <v>22941</v>
      </c>
      <c r="Z16" s="80">
        <v>37141</v>
      </c>
      <c r="AA16" s="132">
        <v>16876</v>
      </c>
    </row>
    <row r="17" spans="2:27" x14ac:dyDescent="0.2">
      <c r="B17" s="89" t="s">
        <v>181</v>
      </c>
      <c r="C17" s="80">
        <v>0</v>
      </c>
      <c r="D17" s="80">
        <v>0</v>
      </c>
      <c r="E17" s="80">
        <v>0</v>
      </c>
      <c r="F17" s="80">
        <v>1677</v>
      </c>
      <c r="G17" s="80">
        <v>1024</v>
      </c>
      <c r="H17" s="80">
        <v>721</v>
      </c>
      <c r="I17" s="80">
        <v>14901</v>
      </c>
      <c r="J17" s="80">
        <v>403</v>
      </c>
      <c r="K17" s="80">
        <v>0</v>
      </c>
      <c r="L17" s="80">
        <v>0</v>
      </c>
      <c r="M17" s="80">
        <v>0</v>
      </c>
      <c r="N17" s="80">
        <v>1076</v>
      </c>
      <c r="O17" s="80">
        <v>1828</v>
      </c>
      <c r="P17" s="80">
        <v>1107</v>
      </c>
      <c r="Q17" s="80">
        <v>2422</v>
      </c>
      <c r="R17" s="80">
        <v>1767</v>
      </c>
      <c r="S17" s="80">
        <v>80</v>
      </c>
      <c r="T17" s="80">
        <v>-2155</v>
      </c>
      <c r="U17" s="80">
        <v>979</v>
      </c>
      <c r="V17" s="80"/>
      <c r="W17" s="80">
        <v>1677</v>
      </c>
      <c r="X17" s="80">
        <v>17049</v>
      </c>
      <c r="Y17" s="80">
        <v>1076</v>
      </c>
      <c r="Z17" s="80">
        <v>7124</v>
      </c>
      <c r="AA17" s="132">
        <v>-1096</v>
      </c>
    </row>
    <row r="18" spans="2:27" x14ac:dyDescent="0.2">
      <c r="B18" s="89" t="s">
        <v>182</v>
      </c>
      <c r="C18" s="80">
        <v>-10473</v>
      </c>
      <c r="D18" s="80">
        <v>1949.5288986599735</v>
      </c>
      <c r="E18" s="80">
        <v>-25008.1848300159</v>
      </c>
      <c r="F18" s="80">
        <v>37122.655931355926</v>
      </c>
      <c r="G18" s="80">
        <v>-50354</v>
      </c>
      <c r="H18" s="80">
        <v>-13430</v>
      </c>
      <c r="I18" s="80">
        <v>-378</v>
      </c>
      <c r="J18" s="80">
        <v>19671</v>
      </c>
      <c r="K18" s="80">
        <v>-30182</v>
      </c>
      <c r="L18" s="80">
        <v>24510</v>
      </c>
      <c r="M18" s="80">
        <v>-19202</v>
      </c>
      <c r="N18" s="80">
        <v>-6276</v>
      </c>
      <c r="O18" s="80">
        <v>51171</v>
      </c>
      <c r="P18" s="80">
        <v>-27204</v>
      </c>
      <c r="Q18" s="80">
        <v>-12039</v>
      </c>
      <c r="R18" s="80">
        <v>-1245</v>
      </c>
      <c r="S18" s="80">
        <v>-2174</v>
      </c>
      <c r="T18" s="80">
        <v>-7843</v>
      </c>
      <c r="U18" s="80">
        <v>-5073</v>
      </c>
      <c r="V18" s="80"/>
      <c r="W18" s="80">
        <v>3591</v>
      </c>
      <c r="X18" s="80">
        <v>-44491</v>
      </c>
      <c r="Y18" s="80">
        <v>-31150</v>
      </c>
      <c r="Z18" s="80">
        <v>10683</v>
      </c>
      <c r="AA18" s="132">
        <v>-15090</v>
      </c>
    </row>
    <row r="19" spans="2:27" x14ac:dyDescent="0.2">
      <c r="B19" s="89" t="s">
        <v>183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868</v>
      </c>
      <c r="N19" s="80">
        <v>-727</v>
      </c>
      <c r="O19" s="80">
        <v>0</v>
      </c>
      <c r="P19" s="80">
        <v>0</v>
      </c>
      <c r="Q19" s="80">
        <v>0</v>
      </c>
      <c r="R19" s="80">
        <v>21565</v>
      </c>
      <c r="S19" s="80">
        <v>0</v>
      </c>
      <c r="T19" s="80">
        <v>0</v>
      </c>
      <c r="U19" s="80" t="s">
        <v>241</v>
      </c>
      <c r="V19" s="80"/>
      <c r="W19" s="80">
        <v>0</v>
      </c>
      <c r="X19" s="80">
        <v>0</v>
      </c>
      <c r="Y19" s="80">
        <v>141</v>
      </c>
      <c r="Z19" s="80">
        <v>21565</v>
      </c>
      <c r="AA19" s="132">
        <v>0</v>
      </c>
    </row>
    <row r="20" spans="2:27" x14ac:dyDescent="0.2">
      <c r="B20" s="89" t="s">
        <v>184</v>
      </c>
      <c r="C20" s="80">
        <v>3</v>
      </c>
      <c r="D20" s="80">
        <v>8</v>
      </c>
      <c r="E20" s="80">
        <v>0</v>
      </c>
      <c r="F20" s="80">
        <v>-32227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 t="s">
        <v>241</v>
      </c>
      <c r="V20" s="80"/>
      <c r="W20" s="80">
        <v>-32216</v>
      </c>
      <c r="X20" s="80">
        <v>0</v>
      </c>
      <c r="Y20" s="80">
        <v>0</v>
      </c>
      <c r="Z20" s="80">
        <v>0</v>
      </c>
      <c r="AA20" s="132">
        <v>0</v>
      </c>
    </row>
    <row r="21" spans="2:27" x14ac:dyDescent="0.2">
      <c r="B21" s="89" t="s">
        <v>185</v>
      </c>
      <c r="C21" s="80">
        <v>42126</v>
      </c>
      <c r="D21" s="80">
        <v>43787.373000000007</v>
      </c>
      <c r="E21" s="80">
        <v>37274.902999999991</v>
      </c>
      <c r="F21" s="80">
        <v>-115899.276</v>
      </c>
      <c r="G21" s="80">
        <v>48110</v>
      </c>
      <c r="H21" s="80">
        <v>52470</v>
      </c>
      <c r="I21" s="80">
        <v>52022</v>
      </c>
      <c r="J21" s="80">
        <v>57390</v>
      </c>
      <c r="K21" s="80">
        <v>54258</v>
      </c>
      <c r="L21" s="80">
        <v>56622</v>
      </c>
      <c r="M21" s="80">
        <v>59589</v>
      </c>
      <c r="N21" s="80">
        <v>83992</v>
      </c>
      <c r="O21" s="80">
        <v>66770</v>
      </c>
      <c r="P21" s="80">
        <v>66464</v>
      </c>
      <c r="Q21" s="80">
        <v>78162</v>
      </c>
      <c r="R21" s="80">
        <v>88440</v>
      </c>
      <c r="S21" s="80">
        <v>76177</v>
      </c>
      <c r="T21" s="80">
        <v>76914</v>
      </c>
      <c r="U21" s="80">
        <v>84346</v>
      </c>
      <c r="V21" s="80"/>
      <c r="W21" s="80">
        <v>7289</v>
      </c>
      <c r="X21" s="80">
        <v>209992</v>
      </c>
      <c r="Y21" s="80">
        <v>254461</v>
      </c>
      <c r="Z21" s="80">
        <v>299836</v>
      </c>
      <c r="AA21" s="132">
        <v>237437</v>
      </c>
    </row>
    <row r="22" spans="2:27" x14ac:dyDescent="0.2">
      <c r="B22" s="89" t="s">
        <v>186</v>
      </c>
      <c r="C22" s="80">
        <v>1236</v>
      </c>
      <c r="D22" s="80">
        <v>1115.4823936214029</v>
      </c>
      <c r="E22" s="80">
        <v>2629.9904679695069</v>
      </c>
      <c r="F22" s="80">
        <v>173153.52713840909</v>
      </c>
      <c r="G22" s="80">
        <v>1537</v>
      </c>
      <c r="H22" s="80">
        <v>2086</v>
      </c>
      <c r="I22" s="80">
        <v>2884</v>
      </c>
      <c r="J22" s="80">
        <v>7256</v>
      </c>
      <c r="K22" s="80">
        <v>5173</v>
      </c>
      <c r="L22" s="80">
        <v>42009</v>
      </c>
      <c r="M22" s="80">
        <v>24066</v>
      </c>
      <c r="N22" s="80">
        <v>12211</v>
      </c>
      <c r="O22" s="80">
        <v>19296</v>
      </c>
      <c r="P22" s="80">
        <v>15157</v>
      </c>
      <c r="Q22" s="80">
        <v>12587</v>
      </c>
      <c r="R22" s="80">
        <v>8212</v>
      </c>
      <c r="S22" s="80">
        <v>9286</v>
      </c>
      <c r="T22" s="80">
        <v>6920</v>
      </c>
      <c r="U22" s="80">
        <v>7821</v>
      </c>
      <c r="V22" s="80"/>
      <c r="W22" s="80">
        <v>178135</v>
      </c>
      <c r="X22" s="80">
        <v>13763</v>
      </c>
      <c r="Y22" s="80">
        <v>83459</v>
      </c>
      <c r="Z22" s="80">
        <v>55252</v>
      </c>
      <c r="AA22" s="132">
        <v>24027</v>
      </c>
    </row>
    <row r="23" spans="2:27" x14ac:dyDescent="0.2">
      <c r="B23" s="90" t="s">
        <v>153</v>
      </c>
      <c r="C23" s="80">
        <v>4471</v>
      </c>
      <c r="D23" s="80">
        <v>-1121.7379378822625</v>
      </c>
      <c r="E23" s="80">
        <v>-548.84239443332399</v>
      </c>
      <c r="F23" s="80">
        <v>3779.5803323155865</v>
      </c>
      <c r="G23" s="80">
        <v>2295</v>
      </c>
      <c r="H23" s="80">
        <v>-1820</v>
      </c>
      <c r="I23" s="80">
        <v>1819</v>
      </c>
      <c r="J23" s="80">
        <v>3068</v>
      </c>
      <c r="K23" s="80">
        <v>2832</v>
      </c>
      <c r="L23" s="80">
        <v>-4454</v>
      </c>
      <c r="M23" s="80">
        <v>188</v>
      </c>
      <c r="N23" s="80">
        <v>2105</v>
      </c>
      <c r="O23" s="80">
        <v>-1304</v>
      </c>
      <c r="P23" s="80">
        <v>-12267</v>
      </c>
      <c r="Q23" s="80">
        <v>-4174</v>
      </c>
      <c r="R23" s="80">
        <v>3705</v>
      </c>
      <c r="S23" s="80">
        <v>1377</v>
      </c>
      <c r="T23" s="80">
        <v>-6621</v>
      </c>
      <c r="U23" s="80">
        <v>-910</v>
      </c>
      <c r="V23" s="80"/>
      <c r="W23" s="80">
        <v>6580</v>
      </c>
      <c r="X23" s="80">
        <v>5362</v>
      </c>
      <c r="Y23" s="80">
        <v>671</v>
      </c>
      <c r="Z23" s="80">
        <v>-14040</v>
      </c>
      <c r="AA23" s="132">
        <v>-6154</v>
      </c>
    </row>
    <row r="24" spans="2:27" x14ac:dyDescent="0.2">
      <c r="B24" s="90" t="s">
        <v>242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>
        <v>3940</v>
      </c>
      <c r="V24" s="80"/>
      <c r="W24" s="80"/>
      <c r="X24" s="80"/>
      <c r="Y24" s="80"/>
      <c r="Z24" s="80">
        <v>0</v>
      </c>
      <c r="AA24" s="132">
        <v>3940</v>
      </c>
    </row>
    <row r="25" spans="2:27" x14ac:dyDescent="0.2">
      <c r="B25" s="90" t="s">
        <v>187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-69012</v>
      </c>
      <c r="R25" s="80">
        <v>-74287</v>
      </c>
      <c r="S25" s="80">
        <v>0</v>
      </c>
      <c r="T25" s="80">
        <v>0</v>
      </c>
      <c r="U25" s="80" t="s">
        <v>241</v>
      </c>
      <c r="V25" s="80"/>
      <c r="W25" s="80"/>
      <c r="X25" s="80"/>
      <c r="Y25" s="80"/>
      <c r="Z25" s="80">
        <v>-143299</v>
      </c>
      <c r="AA25" s="132">
        <v>0</v>
      </c>
    </row>
    <row r="26" spans="2:27" x14ac:dyDescent="0.2">
      <c r="B26" s="90" t="s">
        <v>188</v>
      </c>
      <c r="C26" s="80">
        <v>1504</v>
      </c>
      <c r="D26" s="80">
        <v>7240.29376522243</v>
      </c>
      <c r="E26" s="80">
        <v>19033.93985330718</v>
      </c>
      <c r="F26" s="80">
        <v>-21073.233618529612</v>
      </c>
      <c r="G26" s="80">
        <v>88970</v>
      </c>
      <c r="H26" s="80">
        <v>38599</v>
      </c>
      <c r="I26" s="80">
        <v>31930</v>
      </c>
      <c r="J26" s="80">
        <v>-20406</v>
      </c>
      <c r="K26" s="80">
        <v>73908</v>
      </c>
      <c r="L26" s="80">
        <v>-55137</v>
      </c>
      <c r="M26" s="80">
        <v>72476</v>
      </c>
      <c r="N26" s="80">
        <v>42081</v>
      </c>
      <c r="O26" s="80">
        <v>-96381</v>
      </c>
      <c r="P26" s="80">
        <v>90741</v>
      </c>
      <c r="Q26" s="80">
        <v>47537</v>
      </c>
      <c r="R26" s="80">
        <v>-9850</v>
      </c>
      <c r="S26" s="80">
        <v>-4420</v>
      </c>
      <c r="T26" s="80">
        <v>-30518</v>
      </c>
      <c r="U26" s="80">
        <v>52754</v>
      </c>
      <c r="V26" s="80"/>
      <c r="W26" s="80">
        <v>6704.9999999999964</v>
      </c>
      <c r="X26" s="80">
        <v>139093</v>
      </c>
      <c r="Y26" s="80">
        <v>133328</v>
      </c>
      <c r="Z26" s="80">
        <v>32047</v>
      </c>
      <c r="AA26" s="132">
        <v>17816</v>
      </c>
    </row>
    <row r="27" spans="2:27" x14ac:dyDescent="0.2">
      <c r="B27" s="90" t="s">
        <v>189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 t="s">
        <v>241</v>
      </c>
      <c r="V27" s="80"/>
      <c r="W27" s="80">
        <v>0</v>
      </c>
      <c r="X27" s="80">
        <v>0</v>
      </c>
      <c r="Y27" s="80">
        <v>0</v>
      </c>
      <c r="Z27" s="80">
        <v>0</v>
      </c>
      <c r="AA27" s="80">
        <v>0</v>
      </c>
    </row>
    <row r="28" spans="2:27" x14ac:dyDescent="0.2">
      <c r="B28" s="90" t="s">
        <v>190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-37832</v>
      </c>
      <c r="N28" s="80">
        <v>37832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 t="s">
        <v>241</v>
      </c>
      <c r="V28" s="80"/>
      <c r="W28" s="80">
        <v>0</v>
      </c>
      <c r="X28" s="80">
        <v>0</v>
      </c>
      <c r="Y28" s="80">
        <v>0</v>
      </c>
      <c r="Z28" s="80">
        <v>0</v>
      </c>
      <c r="AA28" s="80">
        <v>0</v>
      </c>
    </row>
    <row r="29" spans="2:27" x14ac:dyDescent="0.2">
      <c r="B29" s="90" t="s">
        <v>191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 t="s">
        <v>241</v>
      </c>
      <c r="V29" s="80"/>
      <c r="W29" s="80">
        <v>0</v>
      </c>
      <c r="X29" s="80">
        <v>0</v>
      </c>
      <c r="Y29" s="80">
        <v>0</v>
      </c>
      <c r="Z29" s="80">
        <v>0</v>
      </c>
      <c r="AA29" s="80">
        <v>0</v>
      </c>
    </row>
    <row r="30" spans="2:27" x14ac:dyDescent="0.2">
      <c r="B30" s="90" t="s">
        <v>192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 t="s">
        <v>241</v>
      </c>
      <c r="V30" s="80"/>
      <c r="W30" s="80">
        <v>0</v>
      </c>
      <c r="X30" s="80">
        <v>0</v>
      </c>
      <c r="Y30" s="80">
        <v>0</v>
      </c>
      <c r="Z30" s="80">
        <v>0</v>
      </c>
      <c r="AA30" s="80">
        <v>0</v>
      </c>
    </row>
    <row r="31" spans="2:27" x14ac:dyDescent="0.2">
      <c r="B31" s="90" t="s">
        <v>197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-3104</v>
      </c>
      <c r="O31" s="80">
        <v>-2473</v>
      </c>
      <c r="P31" s="80">
        <v>1575</v>
      </c>
      <c r="Q31" s="80">
        <v>0</v>
      </c>
      <c r="R31" s="80">
        <v>-8593</v>
      </c>
      <c r="S31" s="80">
        <v>-2</v>
      </c>
      <c r="T31" s="80">
        <v>0</v>
      </c>
      <c r="U31" s="80" t="s">
        <v>241</v>
      </c>
      <c r="V31" s="80"/>
      <c r="W31" s="80">
        <v>0</v>
      </c>
      <c r="X31" s="80">
        <v>0</v>
      </c>
      <c r="Y31" s="80">
        <v>-3104</v>
      </c>
      <c r="Z31" s="80">
        <v>-9491</v>
      </c>
      <c r="AA31" s="132">
        <v>-2</v>
      </c>
    </row>
    <row r="32" spans="2:27" x14ac:dyDescent="0.2">
      <c r="B32" s="90" t="s">
        <v>193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-3488</v>
      </c>
      <c r="O32" s="80">
        <v>0</v>
      </c>
      <c r="P32" s="80">
        <v>0</v>
      </c>
      <c r="Q32" s="80">
        <v>0</v>
      </c>
      <c r="R32" s="80">
        <v>-1973</v>
      </c>
      <c r="S32" s="80">
        <v>0</v>
      </c>
      <c r="T32" s="80">
        <v>0</v>
      </c>
      <c r="U32" s="80" t="s">
        <v>241</v>
      </c>
      <c r="V32" s="80"/>
      <c r="W32" s="80">
        <v>0</v>
      </c>
      <c r="X32" s="80">
        <v>0</v>
      </c>
      <c r="Y32" s="80">
        <v>-3488</v>
      </c>
      <c r="Z32" s="80">
        <v>-1973</v>
      </c>
      <c r="AA32" s="132">
        <v>0</v>
      </c>
    </row>
    <row r="33" spans="2:27" x14ac:dyDescent="0.2">
      <c r="B33" s="90" t="s">
        <v>194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31234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 t="s">
        <v>241</v>
      </c>
      <c r="V33" s="80"/>
      <c r="W33" s="80">
        <v>0</v>
      </c>
      <c r="X33" s="80">
        <v>0</v>
      </c>
      <c r="Y33" s="80">
        <v>31234</v>
      </c>
      <c r="Z33" s="80">
        <v>0</v>
      </c>
      <c r="AA33" s="132">
        <v>0</v>
      </c>
    </row>
    <row r="34" spans="2:27" x14ac:dyDescent="0.2">
      <c r="B34" s="90" t="s">
        <v>195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8400</v>
      </c>
      <c r="O34" s="80">
        <v>0</v>
      </c>
      <c r="P34" s="80">
        <v>0</v>
      </c>
      <c r="Q34" s="80">
        <v>0</v>
      </c>
      <c r="R34" s="80">
        <v>24740</v>
      </c>
      <c r="S34" s="80">
        <v>1998</v>
      </c>
      <c r="T34" s="80">
        <v>1937</v>
      </c>
      <c r="U34" s="80">
        <v>13</v>
      </c>
      <c r="V34" s="80"/>
      <c r="W34" s="80">
        <v>0</v>
      </c>
      <c r="X34" s="80">
        <v>0</v>
      </c>
      <c r="Y34" s="80">
        <v>8400</v>
      </c>
      <c r="Z34" s="80">
        <v>24740</v>
      </c>
      <c r="AA34" s="132">
        <v>3948</v>
      </c>
    </row>
    <row r="35" spans="2:27" x14ac:dyDescent="0.2">
      <c r="B35" s="89" t="s">
        <v>196</v>
      </c>
      <c r="C35" s="80">
        <v>0</v>
      </c>
      <c r="D35" s="80">
        <v>0</v>
      </c>
      <c r="E35" s="80">
        <v>0</v>
      </c>
      <c r="F35" s="80">
        <v>26736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 t="s">
        <v>241</v>
      </c>
      <c r="V35" s="80"/>
      <c r="W35" s="80">
        <v>26736</v>
      </c>
      <c r="X35" s="80">
        <v>0</v>
      </c>
      <c r="Y35" s="80">
        <v>0</v>
      </c>
      <c r="Z35" s="80">
        <v>0</v>
      </c>
      <c r="AA35" s="132">
        <v>0</v>
      </c>
    </row>
    <row r="36" spans="2:27" x14ac:dyDescent="0.2"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132"/>
    </row>
    <row r="37" spans="2:27" s="84" customFormat="1" ht="15" x14ac:dyDescent="0.25">
      <c r="B37" s="79" t="s">
        <v>198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0"/>
      <c r="W37" s="83"/>
      <c r="X37" s="83"/>
      <c r="Y37" s="83"/>
      <c r="Z37" s="83"/>
      <c r="AA37" s="133"/>
    </row>
    <row r="38" spans="2:27" x14ac:dyDescent="0.2">
      <c r="B38" s="89" t="s">
        <v>199</v>
      </c>
      <c r="C38" s="80">
        <v>-10460</v>
      </c>
      <c r="D38" s="80">
        <v>18364</v>
      </c>
      <c r="E38" s="80">
        <v>-923</v>
      </c>
      <c r="F38" s="80">
        <v>42852</v>
      </c>
      <c r="G38" s="80">
        <v>-34798</v>
      </c>
      <c r="H38" s="80">
        <v>-56688</v>
      </c>
      <c r="I38" s="80">
        <v>20053</v>
      </c>
      <c r="J38" s="80">
        <v>9082</v>
      </c>
      <c r="K38" s="80">
        <v>-53032</v>
      </c>
      <c r="L38" s="80">
        <v>23359</v>
      </c>
      <c r="M38" s="80">
        <v>-72727</v>
      </c>
      <c r="N38" s="80">
        <v>22713</v>
      </c>
      <c r="O38" s="80">
        <v>-23724</v>
      </c>
      <c r="P38" s="80">
        <v>-81410</v>
      </c>
      <c r="Q38" s="80">
        <v>70822</v>
      </c>
      <c r="R38" s="80">
        <v>43272</v>
      </c>
      <c r="S38" s="80">
        <v>-66768</v>
      </c>
      <c r="T38" s="80">
        <v>54623</v>
      </c>
      <c r="U38" s="80">
        <v>12253</v>
      </c>
      <c r="V38" s="80"/>
      <c r="W38" s="80">
        <v>49833</v>
      </c>
      <c r="X38" s="80">
        <v>-62351</v>
      </c>
      <c r="Y38" s="80">
        <v>-79687</v>
      </c>
      <c r="Z38" s="80">
        <v>8960</v>
      </c>
      <c r="AA38" s="132">
        <v>108</v>
      </c>
    </row>
    <row r="39" spans="2:27" x14ac:dyDescent="0.2">
      <c r="B39" s="89" t="s">
        <v>98</v>
      </c>
      <c r="C39" s="80">
        <v>-4204</v>
      </c>
      <c r="D39" s="80">
        <v>1804</v>
      </c>
      <c r="E39" s="80">
        <v>-6586</v>
      </c>
      <c r="F39" s="80">
        <v>2535</v>
      </c>
      <c r="G39" s="80">
        <v>-9711</v>
      </c>
      <c r="H39" s="80">
        <v>-2925</v>
      </c>
      <c r="I39" s="80">
        <v>-3927</v>
      </c>
      <c r="J39" s="80">
        <v>6599</v>
      </c>
      <c r="K39" s="80">
        <v>-5623</v>
      </c>
      <c r="L39" s="80">
        <v>-11047</v>
      </c>
      <c r="M39" s="80">
        <v>-6193</v>
      </c>
      <c r="N39" s="80">
        <v>-4955</v>
      </c>
      <c r="O39" s="80">
        <v>-17129</v>
      </c>
      <c r="P39" s="80">
        <v>-18698</v>
      </c>
      <c r="Q39" s="80">
        <v>8205</v>
      </c>
      <c r="R39" s="80">
        <v>14241</v>
      </c>
      <c r="S39" s="80">
        <v>4649</v>
      </c>
      <c r="T39" s="80">
        <v>-3298</v>
      </c>
      <c r="U39" s="80">
        <v>-4612</v>
      </c>
      <c r="V39" s="80"/>
      <c r="W39" s="80">
        <v>-6451</v>
      </c>
      <c r="X39" s="80">
        <v>-9964</v>
      </c>
      <c r="Y39" s="80">
        <v>-27818</v>
      </c>
      <c r="Z39" s="80">
        <v>-13381</v>
      </c>
      <c r="AA39" s="132">
        <v>-3261</v>
      </c>
    </row>
    <row r="40" spans="2:27" x14ac:dyDescent="0.2">
      <c r="B40" s="89" t="s">
        <v>104</v>
      </c>
      <c r="C40" s="80">
        <v>-1810</v>
      </c>
      <c r="D40" s="80">
        <v>-27209</v>
      </c>
      <c r="E40" s="80">
        <v>2244.0963599999959</v>
      </c>
      <c r="F40" s="80">
        <v>11488.903640000004</v>
      </c>
      <c r="G40" s="80">
        <v>2052</v>
      </c>
      <c r="H40" s="80">
        <v>-27187</v>
      </c>
      <c r="I40" s="80">
        <v>-10443</v>
      </c>
      <c r="J40" s="80">
        <v>-13375</v>
      </c>
      <c r="K40" s="80">
        <v>21090</v>
      </c>
      <c r="L40" s="80">
        <v>-33752</v>
      </c>
      <c r="M40" s="80">
        <v>25592</v>
      </c>
      <c r="N40" s="80">
        <v>-787</v>
      </c>
      <c r="O40" s="80">
        <v>8355</v>
      </c>
      <c r="P40" s="80">
        <v>-4718</v>
      </c>
      <c r="Q40" s="80">
        <v>-20340</v>
      </c>
      <c r="R40" s="80">
        <v>19071</v>
      </c>
      <c r="S40" s="80">
        <v>1535</v>
      </c>
      <c r="T40" s="80">
        <v>-602</v>
      </c>
      <c r="U40" s="80">
        <v>1832</v>
      </c>
      <c r="V40" s="80"/>
      <c r="W40" s="80">
        <v>-15286</v>
      </c>
      <c r="X40" s="80">
        <v>-48953</v>
      </c>
      <c r="Y40" s="80">
        <v>12143</v>
      </c>
      <c r="Z40" s="80">
        <v>2236</v>
      </c>
      <c r="AA40" s="132">
        <v>2765</v>
      </c>
    </row>
    <row r="41" spans="2:27" x14ac:dyDescent="0.2">
      <c r="B41" s="89" t="s">
        <v>99</v>
      </c>
      <c r="C41" s="80">
        <v>-40909</v>
      </c>
      <c r="D41" s="80">
        <v>18945</v>
      </c>
      <c r="E41" s="80">
        <v>-34235</v>
      </c>
      <c r="F41" s="80">
        <v>-20478</v>
      </c>
      <c r="G41" s="80">
        <v>-9746</v>
      </c>
      <c r="H41" s="80">
        <v>24686</v>
      </c>
      <c r="I41" s="80">
        <v>-26439</v>
      </c>
      <c r="J41" s="80">
        <v>48993</v>
      </c>
      <c r="K41" s="80">
        <v>-26547</v>
      </c>
      <c r="L41" s="80">
        <v>-18990</v>
      </c>
      <c r="M41" s="80">
        <v>-35141</v>
      </c>
      <c r="N41" s="80">
        <v>92560</v>
      </c>
      <c r="O41" s="80">
        <v>-10172</v>
      </c>
      <c r="P41" s="80">
        <v>18016</v>
      </c>
      <c r="Q41" s="80">
        <v>19422</v>
      </c>
      <c r="R41" s="80">
        <v>10565</v>
      </c>
      <c r="S41" s="80">
        <v>10936</v>
      </c>
      <c r="T41" s="80">
        <v>-19442</v>
      </c>
      <c r="U41" s="80">
        <v>1292</v>
      </c>
      <c r="V41" s="80"/>
      <c r="W41" s="80">
        <v>-76677</v>
      </c>
      <c r="X41" s="80">
        <v>37494</v>
      </c>
      <c r="Y41" s="80">
        <v>11882</v>
      </c>
      <c r="Z41" s="80">
        <v>37831</v>
      </c>
      <c r="AA41" s="132">
        <v>-7214</v>
      </c>
    </row>
    <row r="42" spans="2:27" x14ac:dyDescent="0.2">
      <c r="B42" s="89" t="s">
        <v>108</v>
      </c>
      <c r="C42" s="80">
        <v>0</v>
      </c>
      <c r="D42" s="80">
        <v>-5</v>
      </c>
      <c r="E42" s="80">
        <v>-4882</v>
      </c>
      <c r="F42" s="80">
        <v>-1526</v>
      </c>
      <c r="G42" s="80">
        <v>-627</v>
      </c>
      <c r="H42" s="80">
        <v>-312</v>
      </c>
      <c r="I42" s="80">
        <v>-565</v>
      </c>
      <c r="J42" s="80">
        <v>-27514</v>
      </c>
      <c r="K42" s="80">
        <v>-255</v>
      </c>
      <c r="L42" s="80">
        <v>-798</v>
      </c>
      <c r="M42" s="80">
        <v>-561</v>
      </c>
      <c r="N42" s="80">
        <v>-3548</v>
      </c>
      <c r="O42" s="80">
        <v>-1</v>
      </c>
      <c r="P42" s="80">
        <v>-854</v>
      </c>
      <c r="Q42" s="80">
        <v>-11940</v>
      </c>
      <c r="R42" s="80">
        <v>-10097</v>
      </c>
      <c r="S42" s="80">
        <v>-23462</v>
      </c>
      <c r="T42" s="80">
        <v>-658</v>
      </c>
      <c r="U42" s="80">
        <v>-576</v>
      </c>
      <c r="V42" s="80"/>
      <c r="W42" s="80">
        <v>-6413</v>
      </c>
      <c r="X42" s="80">
        <v>-29018</v>
      </c>
      <c r="Y42" s="80">
        <v>-5162</v>
      </c>
      <c r="Z42" s="80">
        <v>-22892</v>
      </c>
      <c r="AA42" s="132">
        <v>-24696</v>
      </c>
    </row>
    <row r="43" spans="2:27" x14ac:dyDescent="0.2">
      <c r="B43" s="89" t="s">
        <v>110</v>
      </c>
      <c r="C43" s="80">
        <v>-15038</v>
      </c>
      <c r="D43" s="80">
        <v>-1558</v>
      </c>
      <c r="E43" s="80">
        <v>-7836</v>
      </c>
      <c r="F43" s="80">
        <v>18392</v>
      </c>
      <c r="G43" s="80">
        <v>-2570</v>
      </c>
      <c r="H43" s="80">
        <v>2826</v>
      </c>
      <c r="I43" s="80">
        <v>55</v>
      </c>
      <c r="J43" s="80">
        <v>-12584</v>
      </c>
      <c r="K43" s="80">
        <v>546</v>
      </c>
      <c r="L43" s="80">
        <v>-651</v>
      </c>
      <c r="M43" s="80">
        <v>-4224</v>
      </c>
      <c r="N43" s="80">
        <v>-14679</v>
      </c>
      <c r="O43" s="80">
        <v>10852</v>
      </c>
      <c r="P43" s="80">
        <v>-2900</v>
      </c>
      <c r="Q43" s="80">
        <v>1310</v>
      </c>
      <c r="R43" s="80">
        <v>6515</v>
      </c>
      <c r="S43" s="80">
        <v>5603</v>
      </c>
      <c r="T43" s="80">
        <v>-23828</v>
      </c>
      <c r="U43" s="80">
        <v>-13089</v>
      </c>
      <c r="V43" s="80"/>
      <c r="W43" s="80">
        <v>-6040</v>
      </c>
      <c r="X43" s="80">
        <v>-12273</v>
      </c>
      <c r="Y43" s="80">
        <v>-19008</v>
      </c>
      <c r="Z43" s="80">
        <v>15777</v>
      </c>
      <c r="AA43" s="132">
        <v>-31314</v>
      </c>
    </row>
    <row r="44" spans="2:27" x14ac:dyDescent="0.2">
      <c r="B44" s="81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132">
        <f t="shared" ref="AA44:AA45" si="0">S44+T44</f>
        <v>0</v>
      </c>
    </row>
    <row r="45" spans="2:27" s="84" customFormat="1" ht="15" x14ac:dyDescent="0.25">
      <c r="B45" s="79" t="s">
        <v>200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0"/>
      <c r="W45" s="83"/>
      <c r="X45" s="83"/>
      <c r="Y45" s="83"/>
      <c r="Z45" s="83"/>
      <c r="AA45" s="132">
        <f t="shared" si="0"/>
        <v>0</v>
      </c>
    </row>
    <row r="46" spans="2:27" x14ac:dyDescent="0.2">
      <c r="B46" s="89" t="s">
        <v>119</v>
      </c>
      <c r="C46" s="80">
        <v>14582</v>
      </c>
      <c r="D46" s="80">
        <v>-38862</v>
      </c>
      <c r="E46" s="80">
        <v>11358</v>
      </c>
      <c r="F46" s="80">
        <v>-30148</v>
      </c>
      <c r="G46" s="80">
        <v>56119</v>
      </c>
      <c r="H46" s="80">
        <v>148</v>
      </c>
      <c r="I46" s="80">
        <v>-22126</v>
      </c>
      <c r="J46" s="80">
        <v>-18385</v>
      </c>
      <c r="K46" s="80">
        <v>41364</v>
      </c>
      <c r="L46" s="80">
        <v>-43371</v>
      </c>
      <c r="M46" s="80">
        <v>24895</v>
      </c>
      <c r="N46" s="80">
        <v>19899</v>
      </c>
      <c r="O46" s="80">
        <v>9448</v>
      </c>
      <c r="P46" s="80">
        <v>-19934</v>
      </c>
      <c r="Q46" s="80">
        <v>-16202</v>
      </c>
      <c r="R46" s="80">
        <v>53451</v>
      </c>
      <c r="S46" s="80">
        <v>-45821</v>
      </c>
      <c r="T46" s="80">
        <v>-16249</v>
      </c>
      <c r="U46" s="80">
        <v>-11686</v>
      </c>
      <c r="V46" s="80"/>
      <c r="W46" s="80">
        <v>-43070</v>
      </c>
      <c r="X46" s="80">
        <v>15756</v>
      </c>
      <c r="Y46" s="80">
        <v>42787</v>
      </c>
      <c r="Z46" s="80">
        <v>26763</v>
      </c>
      <c r="AA46" s="132">
        <v>-73756</v>
      </c>
    </row>
    <row r="47" spans="2:27" x14ac:dyDescent="0.2">
      <c r="B47" s="89" t="s">
        <v>201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 t="s">
        <v>241</v>
      </c>
      <c r="V47" s="80"/>
      <c r="W47" s="80">
        <v>0</v>
      </c>
      <c r="X47" s="80">
        <v>0</v>
      </c>
      <c r="Y47" s="80">
        <v>0</v>
      </c>
      <c r="Z47" s="80">
        <v>0</v>
      </c>
      <c r="AA47" s="132">
        <v>0</v>
      </c>
    </row>
    <row r="48" spans="2:27" x14ac:dyDescent="0.2">
      <c r="B48" s="89" t="s">
        <v>202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 t="s">
        <v>241</v>
      </c>
      <c r="V48" s="80"/>
      <c r="W48" s="80"/>
      <c r="X48" s="80"/>
      <c r="Y48" s="80"/>
      <c r="Z48" s="80">
        <v>0</v>
      </c>
      <c r="AA48" s="132">
        <v>0</v>
      </c>
    </row>
    <row r="49" spans="2:27" x14ac:dyDescent="0.2">
      <c r="B49" s="89" t="s">
        <v>122</v>
      </c>
      <c r="C49" s="80">
        <v>-6196</v>
      </c>
      <c r="D49" s="80">
        <v>-1553</v>
      </c>
      <c r="E49" s="80">
        <v>-4458</v>
      </c>
      <c r="F49" s="80">
        <v>4368</v>
      </c>
      <c r="G49" s="80">
        <v>-9314</v>
      </c>
      <c r="H49" s="80">
        <v>6124</v>
      </c>
      <c r="I49" s="80">
        <v>2700</v>
      </c>
      <c r="J49" s="80">
        <v>4370</v>
      </c>
      <c r="K49" s="80">
        <v>-17288</v>
      </c>
      <c r="L49" s="80">
        <v>4592.8461829999997</v>
      </c>
      <c r="M49" s="80">
        <v>5627.1538170000003</v>
      </c>
      <c r="N49" s="80">
        <v>-10518</v>
      </c>
      <c r="O49" s="80">
        <v>-7881</v>
      </c>
      <c r="P49" s="80">
        <v>5043</v>
      </c>
      <c r="Q49" s="80">
        <v>11365</v>
      </c>
      <c r="R49" s="80">
        <v>-3212</v>
      </c>
      <c r="S49" s="80">
        <v>-17445</v>
      </c>
      <c r="T49" s="80">
        <v>-3520</v>
      </c>
      <c r="U49" s="80">
        <v>4456</v>
      </c>
      <c r="V49" s="80"/>
      <c r="W49" s="80">
        <v>-7839</v>
      </c>
      <c r="X49" s="80">
        <v>3880</v>
      </c>
      <c r="Y49" s="80">
        <v>-17586</v>
      </c>
      <c r="Z49" s="80">
        <v>5315</v>
      </c>
      <c r="AA49" s="132">
        <v>-16509</v>
      </c>
    </row>
    <row r="50" spans="2:27" x14ac:dyDescent="0.2">
      <c r="B50" s="89" t="s">
        <v>126</v>
      </c>
      <c r="C50" s="80">
        <v>-4626</v>
      </c>
      <c r="D50" s="80">
        <v>3335</v>
      </c>
      <c r="E50" s="80">
        <v>5075</v>
      </c>
      <c r="F50" s="80">
        <v>-6933</v>
      </c>
      <c r="G50" s="80">
        <v>3689</v>
      </c>
      <c r="H50" s="80">
        <v>4793</v>
      </c>
      <c r="I50" s="80">
        <v>-4193</v>
      </c>
      <c r="J50" s="80">
        <v>4148</v>
      </c>
      <c r="K50" s="80">
        <v>-3792</v>
      </c>
      <c r="L50" s="80">
        <v>-1944</v>
      </c>
      <c r="M50" s="80">
        <v>6583</v>
      </c>
      <c r="N50" s="80">
        <v>7966</v>
      </c>
      <c r="O50" s="80">
        <v>-6106</v>
      </c>
      <c r="P50" s="80">
        <v>-599</v>
      </c>
      <c r="Q50" s="80">
        <v>4309</v>
      </c>
      <c r="R50" s="80">
        <v>931</v>
      </c>
      <c r="S50" s="80">
        <v>-2913</v>
      </c>
      <c r="T50" s="80">
        <v>748</v>
      </c>
      <c r="U50" s="80">
        <v>9465</v>
      </c>
      <c r="V50" s="80"/>
      <c r="W50" s="80">
        <v>-3149</v>
      </c>
      <c r="X50" s="80">
        <v>8437</v>
      </c>
      <c r="Y50" s="80">
        <v>8813</v>
      </c>
      <c r="Z50" s="80">
        <v>-1465</v>
      </c>
      <c r="AA50" s="132">
        <v>7300</v>
      </c>
    </row>
    <row r="51" spans="2:27" x14ac:dyDescent="0.2">
      <c r="B51" s="89" t="s">
        <v>127</v>
      </c>
      <c r="C51" s="80">
        <v>70</v>
      </c>
      <c r="D51" s="80">
        <v>-23155</v>
      </c>
      <c r="E51" s="80">
        <v>-363</v>
      </c>
      <c r="F51" s="80">
        <v>2941</v>
      </c>
      <c r="G51" s="80">
        <v>-20204</v>
      </c>
      <c r="H51" s="80">
        <v>-1383</v>
      </c>
      <c r="I51" s="80">
        <v>-4697</v>
      </c>
      <c r="J51" s="80">
        <v>7916</v>
      </c>
      <c r="K51" s="80">
        <v>-8163</v>
      </c>
      <c r="L51" s="80">
        <v>4797</v>
      </c>
      <c r="M51" s="80">
        <v>-4139</v>
      </c>
      <c r="N51" s="80">
        <v>-2058</v>
      </c>
      <c r="O51" s="80">
        <v>25084</v>
      </c>
      <c r="P51" s="80">
        <v>-9628</v>
      </c>
      <c r="Q51" s="80">
        <v>11008</v>
      </c>
      <c r="R51" s="80">
        <v>-4107</v>
      </c>
      <c r="S51" s="80">
        <v>-12492</v>
      </c>
      <c r="T51" s="80">
        <v>743</v>
      </c>
      <c r="U51" s="80">
        <v>-289</v>
      </c>
      <c r="V51" s="80"/>
      <c r="W51" s="80">
        <v>-20507</v>
      </c>
      <c r="X51" s="80">
        <v>-18368</v>
      </c>
      <c r="Y51" s="80">
        <v>-9563</v>
      </c>
      <c r="Z51" s="80">
        <v>22357</v>
      </c>
      <c r="AA51" s="132">
        <v>-12038</v>
      </c>
    </row>
    <row r="52" spans="2:27" x14ac:dyDescent="0.2">
      <c r="B52" s="89" t="s">
        <v>131</v>
      </c>
      <c r="C52" s="80">
        <v>-5357</v>
      </c>
      <c r="D52" s="80">
        <v>4463</v>
      </c>
      <c r="E52" s="80">
        <v>7353</v>
      </c>
      <c r="F52" s="80">
        <v>-14069</v>
      </c>
      <c r="G52" s="80">
        <v>4358</v>
      </c>
      <c r="H52" s="80">
        <v>6341</v>
      </c>
      <c r="I52" s="80">
        <v>-398</v>
      </c>
      <c r="J52" s="80">
        <v>-7529</v>
      </c>
      <c r="K52" s="80">
        <v>19096</v>
      </c>
      <c r="L52" s="80">
        <v>4527</v>
      </c>
      <c r="M52" s="80">
        <v>-7274</v>
      </c>
      <c r="N52" s="80">
        <v>-24550</v>
      </c>
      <c r="O52" s="80">
        <v>29816</v>
      </c>
      <c r="P52" s="80">
        <v>3513</v>
      </c>
      <c r="Q52" s="80">
        <v>10666</v>
      </c>
      <c r="R52" s="80">
        <v>-52263</v>
      </c>
      <c r="S52" s="80">
        <v>-12227</v>
      </c>
      <c r="T52" s="80">
        <v>4423</v>
      </c>
      <c r="U52" s="80">
        <v>-30402</v>
      </c>
      <c r="V52" s="80"/>
      <c r="W52" s="80">
        <v>-7610</v>
      </c>
      <c r="X52" s="80">
        <v>2772</v>
      </c>
      <c r="Y52" s="80">
        <v>-8201</v>
      </c>
      <c r="Z52" s="80">
        <v>-8268</v>
      </c>
      <c r="AA52" s="132">
        <v>-38206</v>
      </c>
    </row>
    <row r="53" spans="2:27" x14ac:dyDescent="0.2">
      <c r="B53" s="89" t="s">
        <v>203</v>
      </c>
      <c r="C53" s="80">
        <v>-74814</v>
      </c>
      <c r="D53" s="80">
        <v>-5431</v>
      </c>
      <c r="E53" s="80">
        <v>-78062.928758260212</v>
      </c>
      <c r="F53" s="80">
        <v>-3603.0712417397881</v>
      </c>
      <c r="G53" s="80">
        <v>-85488</v>
      </c>
      <c r="H53" s="80">
        <v>-9306</v>
      </c>
      <c r="I53" s="80">
        <v>-93509</v>
      </c>
      <c r="J53" s="80">
        <v>-6391</v>
      </c>
      <c r="K53" s="80">
        <v>-116654</v>
      </c>
      <c r="L53" s="80">
        <v>-6427</v>
      </c>
      <c r="M53" s="80">
        <v>-90738</v>
      </c>
      <c r="N53" s="80">
        <v>-3926</v>
      </c>
      <c r="O53" s="80">
        <v>-96865</v>
      </c>
      <c r="P53" s="80">
        <v>-14649</v>
      </c>
      <c r="Q53" s="80">
        <v>-98282</v>
      </c>
      <c r="R53" s="80">
        <v>-16950</v>
      </c>
      <c r="S53" s="80">
        <v>-115887</v>
      </c>
      <c r="T53" s="80">
        <v>-17262</v>
      </c>
      <c r="U53" s="80">
        <v>-121079</v>
      </c>
      <c r="V53" s="80"/>
      <c r="W53" s="80">
        <v>-161911</v>
      </c>
      <c r="X53" s="80">
        <v>-194694</v>
      </c>
      <c r="Y53" s="80">
        <v>-217745</v>
      </c>
      <c r="Z53" s="80">
        <v>-226746</v>
      </c>
      <c r="AA53" s="132">
        <v>-254228</v>
      </c>
    </row>
    <row r="54" spans="2:27" x14ac:dyDescent="0.2">
      <c r="B54" s="89" t="s">
        <v>204</v>
      </c>
      <c r="C54" s="80">
        <v>-4986</v>
      </c>
      <c r="D54" s="80">
        <v>-3201.0063100000007</v>
      </c>
      <c r="E54" s="80">
        <v>-3475</v>
      </c>
      <c r="F54" s="80">
        <v>-28811.993689999999</v>
      </c>
      <c r="G54" s="80">
        <v>-13311</v>
      </c>
      <c r="H54" s="80">
        <v>-6794</v>
      </c>
      <c r="I54" s="80">
        <v>-14628</v>
      </c>
      <c r="J54" s="80">
        <v>-8079</v>
      </c>
      <c r="K54" s="80">
        <v>-36973</v>
      </c>
      <c r="L54" s="80">
        <v>-30465</v>
      </c>
      <c r="M54" s="80">
        <v>-6327</v>
      </c>
      <c r="N54" s="80">
        <v>-11080</v>
      </c>
      <c r="O54" s="80">
        <v>-39421</v>
      </c>
      <c r="P54" s="80">
        <v>-21014</v>
      </c>
      <c r="Q54" s="80">
        <v>-5134</v>
      </c>
      <c r="R54" s="80">
        <v>-22135</v>
      </c>
      <c r="S54" s="80">
        <v>-9884</v>
      </c>
      <c r="T54" s="80">
        <v>-29516</v>
      </c>
      <c r="U54" s="80">
        <v>-26526</v>
      </c>
      <c r="V54" s="80"/>
      <c r="W54" s="80">
        <v>-40474</v>
      </c>
      <c r="X54" s="80">
        <v>-42812</v>
      </c>
      <c r="Y54" s="80">
        <v>-84845</v>
      </c>
      <c r="Z54" s="80">
        <v>-87704</v>
      </c>
      <c r="AA54" s="132">
        <v>-65926</v>
      </c>
    </row>
    <row r="55" spans="2:27" x14ac:dyDescent="0.2">
      <c r="B55" s="79" t="s">
        <v>205</v>
      </c>
      <c r="C55" s="85">
        <v>-65618</v>
      </c>
      <c r="D55" s="85">
        <v>87253.321591357555</v>
      </c>
      <c r="E55" s="85">
        <v>-6465.0290937667014</v>
      </c>
      <c r="F55" s="85">
        <v>111518.70750240918</v>
      </c>
      <c r="G55" s="85">
        <v>-29844</v>
      </c>
      <c r="H55" s="85">
        <v>119145</v>
      </c>
      <c r="I55" s="85">
        <v>24539</v>
      </c>
      <c r="J55" s="85">
        <v>124592</v>
      </c>
      <c r="K55" s="85">
        <f t="shared" ref="K55:R55" si="1">SUM(K5:K35,K38:K43,K46:K54)</f>
        <v>-257056</v>
      </c>
      <c r="L55" s="85">
        <f t="shared" si="1"/>
        <v>244875</v>
      </c>
      <c r="M55" s="85">
        <f t="shared" si="1"/>
        <v>-59398.999999999985</v>
      </c>
      <c r="N55" s="85">
        <f t="shared" si="1"/>
        <v>119311</v>
      </c>
      <c r="O55" s="85">
        <f t="shared" si="1"/>
        <v>40950</v>
      </c>
      <c r="P55" s="85">
        <f t="shared" si="1"/>
        <v>106796</v>
      </c>
      <c r="Q55" s="85">
        <f t="shared" si="1"/>
        <v>262693</v>
      </c>
      <c r="R55" s="85">
        <f t="shared" si="1"/>
        <v>105762</v>
      </c>
      <c r="S55" s="85">
        <v>-98418</v>
      </c>
      <c r="T55" s="85">
        <v>246091</v>
      </c>
      <c r="U55" s="85">
        <v>166510</v>
      </c>
      <c r="V55" s="80"/>
      <c r="W55" s="85">
        <v>126689.00000000003</v>
      </c>
      <c r="X55" s="85">
        <v>238432</v>
      </c>
      <c r="Y55" s="85">
        <v>47731.000000000015</v>
      </c>
      <c r="Z55" s="85">
        <v>516201</v>
      </c>
      <c r="AA55" s="134">
        <v>314183</v>
      </c>
    </row>
    <row r="56" spans="2:27" x14ac:dyDescent="0.2">
      <c r="B56" s="82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</row>
    <row r="57" spans="2:27" x14ac:dyDescent="0.2">
      <c r="B57" s="79" t="s">
        <v>206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</row>
    <row r="58" spans="2:27" x14ac:dyDescent="0.2">
      <c r="B58" s="89" t="s">
        <v>207</v>
      </c>
      <c r="C58" s="80">
        <v>-26040</v>
      </c>
      <c r="D58" s="80">
        <v>-22744.294999999998</v>
      </c>
      <c r="E58" s="80">
        <v>-19153.657999999996</v>
      </c>
      <c r="F58" s="80">
        <v>-28072.047000000006</v>
      </c>
      <c r="G58" s="80">
        <v>-42829</v>
      </c>
      <c r="H58" s="80">
        <v>-68879</v>
      </c>
      <c r="I58" s="80">
        <v>-50530</v>
      </c>
      <c r="J58" s="80">
        <v>-91173</v>
      </c>
      <c r="K58" s="80">
        <v>-92190</v>
      </c>
      <c r="L58" s="80">
        <v>-130042</v>
      </c>
      <c r="M58" s="80">
        <v>-116407</v>
      </c>
      <c r="N58" s="80">
        <v>-173943</v>
      </c>
      <c r="O58" s="80">
        <v>-22214</v>
      </c>
      <c r="P58" s="80">
        <v>-81158</v>
      </c>
      <c r="Q58" s="80">
        <v>-86364</v>
      </c>
      <c r="R58" s="80">
        <v>-58857</v>
      </c>
      <c r="S58" s="80">
        <v>-44691</v>
      </c>
      <c r="T58" s="80">
        <v>-58153</v>
      </c>
      <c r="U58" s="80">
        <v>-57100</v>
      </c>
      <c r="V58" s="80"/>
      <c r="W58" s="80">
        <v>-96010</v>
      </c>
      <c r="X58" s="80">
        <v>-253411</v>
      </c>
      <c r="Y58" s="80">
        <v>-512582</v>
      </c>
      <c r="Z58" s="80">
        <v>-248593</v>
      </c>
      <c r="AA58" s="132">
        <v>-159944</v>
      </c>
    </row>
    <row r="59" spans="2:27" x14ac:dyDescent="0.2">
      <c r="B59" s="91" t="s">
        <v>208</v>
      </c>
      <c r="C59" s="80">
        <v>-414</v>
      </c>
      <c r="D59" s="80">
        <v>-500</v>
      </c>
      <c r="E59" s="80">
        <v>-816</v>
      </c>
      <c r="F59" s="80">
        <v>-1459</v>
      </c>
      <c r="G59" s="80">
        <v>-4194</v>
      </c>
      <c r="H59" s="80">
        <v>-2643</v>
      </c>
      <c r="I59" s="80">
        <v>-3890</v>
      </c>
      <c r="J59" s="80">
        <v>-38506</v>
      </c>
      <c r="K59" s="80">
        <v>-3591</v>
      </c>
      <c r="L59" s="80">
        <v>-6511</v>
      </c>
      <c r="M59" s="80">
        <v>-3683</v>
      </c>
      <c r="N59" s="80">
        <v>-7699</v>
      </c>
      <c r="O59" s="80">
        <v>-6411</v>
      </c>
      <c r="P59" s="80">
        <v>-5928</v>
      </c>
      <c r="Q59" s="80">
        <v>-12353</v>
      </c>
      <c r="R59" s="80">
        <v>-7673</v>
      </c>
      <c r="S59" s="80">
        <v>-744</v>
      </c>
      <c r="T59" s="80">
        <v>292</v>
      </c>
      <c r="U59" s="80">
        <v>-5190</v>
      </c>
      <c r="V59" s="80"/>
      <c r="W59" s="80">
        <v>-3189</v>
      </c>
      <c r="X59" s="80">
        <v>-49233</v>
      </c>
      <c r="Y59" s="80">
        <v>-21484</v>
      </c>
      <c r="Z59" s="80">
        <v>-32365</v>
      </c>
      <c r="AA59" s="132">
        <v>-5642</v>
      </c>
    </row>
    <row r="60" spans="2:27" x14ac:dyDescent="0.2">
      <c r="B60" s="89" t="s">
        <v>209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80">
        <v>0</v>
      </c>
      <c r="I60" s="80">
        <v>25574</v>
      </c>
      <c r="J60" s="80">
        <v>-25574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 t="s">
        <v>241</v>
      </c>
      <c r="V60" s="80"/>
      <c r="W60" s="80">
        <v>0</v>
      </c>
      <c r="X60" s="80">
        <v>0</v>
      </c>
      <c r="Y60" s="80">
        <v>0</v>
      </c>
      <c r="Z60" s="80">
        <v>0</v>
      </c>
      <c r="AA60" s="132">
        <v>0</v>
      </c>
    </row>
    <row r="61" spans="2:27" outlineLevel="1" x14ac:dyDescent="0.2">
      <c r="B61" s="89" t="s">
        <v>210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 t="s">
        <v>241</v>
      </c>
      <c r="V61" s="80"/>
      <c r="W61" s="80">
        <v>0</v>
      </c>
      <c r="X61" s="80">
        <v>0</v>
      </c>
      <c r="Y61" s="80">
        <v>0</v>
      </c>
      <c r="Z61" s="80">
        <v>0</v>
      </c>
      <c r="AA61" s="132">
        <v>0</v>
      </c>
    </row>
    <row r="62" spans="2:27" outlineLevel="1" x14ac:dyDescent="0.2">
      <c r="B62" s="89" t="s">
        <v>211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2718</v>
      </c>
      <c r="S62" s="80">
        <v>0</v>
      </c>
      <c r="T62" s="80">
        <v>0</v>
      </c>
      <c r="U62" s="80" t="s">
        <v>241</v>
      </c>
      <c r="V62" s="80"/>
      <c r="W62" s="80">
        <v>0</v>
      </c>
      <c r="X62" s="80">
        <v>0</v>
      </c>
      <c r="Y62" s="80">
        <v>0</v>
      </c>
      <c r="Z62" s="80">
        <v>2718</v>
      </c>
      <c r="AA62" s="132">
        <v>0</v>
      </c>
    </row>
    <row r="63" spans="2:27" outlineLevel="1" x14ac:dyDescent="0.2">
      <c r="B63" s="89" t="s">
        <v>212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-468201</v>
      </c>
      <c r="M63" s="80">
        <v>12046</v>
      </c>
      <c r="N63" s="80">
        <v>456155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 t="s">
        <v>241</v>
      </c>
      <c r="V63" s="80"/>
      <c r="W63" s="80">
        <v>0</v>
      </c>
      <c r="X63" s="80">
        <v>0</v>
      </c>
      <c r="Y63" s="80">
        <v>0</v>
      </c>
      <c r="Z63" s="80">
        <v>0</v>
      </c>
      <c r="AA63" s="132">
        <v>0</v>
      </c>
    </row>
    <row r="64" spans="2:27" x14ac:dyDescent="0.2">
      <c r="B64" s="89" t="s">
        <v>213</v>
      </c>
      <c r="C64" s="80">
        <v>-147031</v>
      </c>
      <c r="D64" s="80">
        <v>-636754.06402000005</v>
      </c>
      <c r="E64" s="80">
        <v>-462362.88619999995</v>
      </c>
      <c r="F64" s="80">
        <v>-444855.04978</v>
      </c>
      <c r="G64" s="80">
        <v>-245325</v>
      </c>
      <c r="H64" s="80">
        <v>-569901</v>
      </c>
      <c r="I64" s="80">
        <v>-693169</v>
      </c>
      <c r="J64" s="80">
        <v>-599464</v>
      </c>
      <c r="K64" s="80">
        <v>-758093</v>
      </c>
      <c r="L64" s="80">
        <v>-434690.63779000007</v>
      </c>
      <c r="M64" s="80">
        <v>-367154.36220999993</v>
      </c>
      <c r="N64" s="80">
        <v>-1088889</v>
      </c>
      <c r="O64" s="80">
        <v>0</v>
      </c>
      <c r="P64" s="80">
        <v>-1193587</v>
      </c>
      <c r="Q64" s="80">
        <v>-328342</v>
      </c>
      <c r="R64" s="80">
        <v>-177090</v>
      </c>
      <c r="S64" s="80">
        <v>-212965</v>
      </c>
      <c r="T64" s="80">
        <v>-308365</v>
      </c>
      <c r="U64" s="80">
        <v>-119995</v>
      </c>
      <c r="V64" s="80"/>
      <c r="W64" s="80">
        <v>-1691003</v>
      </c>
      <c r="X64" s="80">
        <v>-2107859</v>
      </c>
      <c r="Y64" s="80">
        <v>-2648827</v>
      </c>
      <c r="Z64" s="80">
        <v>-1699019</v>
      </c>
      <c r="AA64" s="132">
        <v>-641325</v>
      </c>
    </row>
    <row r="65" spans="2:28" x14ac:dyDescent="0.2">
      <c r="B65" s="89" t="s">
        <v>214</v>
      </c>
      <c r="C65" s="80">
        <v>405552</v>
      </c>
      <c r="D65" s="80">
        <v>519687.12871665601</v>
      </c>
      <c r="E65" s="80">
        <v>480487.43972425605</v>
      </c>
      <c r="F65" s="80">
        <v>376343.43155908794</v>
      </c>
      <c r="G65" s="80">
        <v>433408</v>
      </c>
      <c r="H65" s="80">
        <v>480410</v>
      </c>
      <c r="I65" s="80">
        <v>698775</v>
      </c>
      <c r="J65" s="80">
        <v>813624</v>
      </c>
      <c r="K65" s="80">
        <v>798756</v>
      </c>
      <c r="L65" s="80">
        <v>912493.3997500001</v>
      </c>
      <c r="M65" s="80">
        <v>455323.6002499999</v>
      </c>
      <c r="N65" s="80">
        <v>756570</v>
      </c>
      <c r="O65" s="80">
        <v>256949</v>
      </c>
      <c r="P65" s="80">
        <v>1028944</v>
      </c>
      <c r="Q65" s="80">
        <v>479133</v>
      </c>
      <c r="R65" s="80">
        <v>179490</v>
      </c>
      <c r="S65" s="80">
        <v>277721</v>
      </c>
      <c r="T65" s="80">
        <v>253380</v>
      </c>
      <c r="U65" s="80">
        <v>280030</v>
      </c>
      <c r="V65" s="80"/>
      <c r="W65" s="80">
        <v>1782070</v>
      </c>
      <c r="X65" s="80">
        <v>2426217</v>
      </c>
      <c r="Y65" s="80">
        <v>2923143</v>
      </c>
      <c r="Z65" s="80">
        <v>1944516</v>
      </c>
      <c r="AA65" s="132">
        <v>811131</v>
      </c>
    </row>
    <row r="66" spans="2:28" x14ac:dyDescent="0.2">
      <c r="B66" s="89" t="s">
        <v>215</v>
      </c>
      <c r="C66" s="80">
        <v>0</v>
      </c>
      <c r="D66" s="80">
        <v>0</v>
      </c>
      <c r="E66" s="80">
        <v>0</v>
      </c>
      <c r="F66" s="80">
        <v>2406</v>
      </c>
      <c r="G66" s="80">
        <v>6316</v>
      </c>
      <c r="H66" s="80">
        <v>0</v>
      </c>
      <c r="I66" s="80">
        <v>0</v>
      </c>
      <c r="J66" s="80">
        <v>523</v>
      </c>
      <c r="K66" s="80">
        <v>0</v>
      </c>
      <c r="L66" s="80">
        <v>0</v>
      </c>
      <c r="M66" s="80">
        <v>2762</v>
      </c>
      <c r="N66" s="80">
        <v>2911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2529</v>
      </c>
      <c r="V66" s="80"/>
      <c r="W66" s="80">
        <v>2406</v>
      </c>
      <c r="X66" s="80">
        <v>6839</v>
      </c>
      <c r="Y66" s="80">
        <v>5673</v>
      </c>
      <c r="Z66" s="80">
        <v>0</v>
      </c>
      <c r="AA66" s="132">
        <v>2529</v>
      </c>
    </row>
    <row r="67" spans="2:28" x14ac:dyDescent="0.2">
      <c r="B67" s="89" t="s">
        <v>216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-4145</v>
      </c>
      <c r="J67" s="80">
        <v>325</v>
      </c>
      <c r="K67" s="80">
        <v>1213</v>
      </c>
      <c r="L67" s="80">
        <v>-4224</v>
      </c>
      <c r="M67" s="80">
        <v>3011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161</v>
      </c>
      <c r="V67" s="80"/>
      <c r="W67" s="80">
        <v>0</v>
      </c>
      <c r="X67" s="80">
        <v>-3820</v>
      </c>
      <c r="Y67" s="80">
        <v>0</v>
      </c>
      <c r="Z67" s="80">
        <v>0</v>
      </c>
      <c r="AA67" s="132">
        <v>161</v>
      </c>
    </row>
    <row r="68" spans="2:28" x14ac:dyDescent="0.2">
      <c r="B68" s="89" t="s">
        <v>217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 t="s">
        <v>241</v>
      </c>
      <c r="V68" s="80"/>
      <c r="W68" s="80">
        <v>0</v>
      </c>
      <c r="X68" s="80">
        <v>0</v>
      </c>
      <c r="Y68" s="80">
        <v>0</v>
      </c>
      <c r="Z68" s="80">
        <v>0</v>
      </c>
      <c r="AA68" s="132">
        <v>0</v>
      </c>
    </row>
    <row r="69" spans="2:28" x14ac:dyDescent="0.2">
      <c r="B69" s="89" t="s">
        <v>218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80" t="s">
        <v>241</v>
      </c>
      <c r="V69" s="80"/>
      <c r="W69" s="80">
        <v>0</v>
      </c>
      <c r="X69" s="80">
        <v>0</v>
      </c>
      <c r="Y69" s="80">
        <v>0</v>
      </c>
      <c r="Z69" s="80">
        <v>0</v>
      </c>
      <c r="AA69" s="132">
        <v>0</v>
      </c>
    </row>
    <row r="70" spans="2:28" x14ac:dyDescent="0.2">
      <c r="B70" s="89" t="s">
        <v>219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-12046</v>
      </c>
      <c r="N70" s="80">
        <v>-456155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 t="s">
        <v>241</v>
      </c>
      <c r="V70" s="80"/>
      <c r="W70" s="80">
        <v>0</v>
      </c>
      <c r="X70" s="80">
        <v>0</v>
      </c>
      <c r="Y70" s="80">
        <v>-468201</v>
      </c>
      <c r="Z70" s="80">
        <v>0</v>
      </c>
      <c r="AA70" s="132">
        <v>0</v>
      </c>
    </row>
    <row r="71" spans="2:28" x14ac:dyDescent="0.2">
      <c r="B71" s="89" t="s">
        <v>220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 t="s">
        <v>241</v>
      </c>
      <c r="V71" s="80"/>
      <c r="W71" s="80">
        <v>0</v>
      </c>
      <c r="X71" s="80">
        <v>0</v>
      </c>
      <c r="Y71" s="80">
        <v>0</v>
      </c>
      <c r="Z71" s="80">
        <v>0</v>
      </c>
      <c r="AA71" s="132">
        <v>0</v>
      </c>
    </row>
    <row r="72" spans="2:28" x14ac:dyDescent="0.2">
      <c r="B72" s="89" t="s">
        <v>221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 t="s">
        <v>241</v>
      </c>
      <c r="V72" s="80"/>
      <c r="W72" s="80">
        <v>0</v>
      </c>
      <c r="X72" s="80">
        <v>0</v>
      </c>
      <c r="Y72" s="80">
        <v>0</v>
      </c>
      <c r="Z72" s="80">
        <v>0</v>
      </c>
      <c r="AA72" s="132">
        <v>0</v>
      </c>
    </row>
    <row r="73" spans="2:28" outlineLevel="1" x14ac:dyDescent="0.2">
      <c r="B73" s="89" t="s">
        <v>222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-18721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 t="s">
        <v>241</v>
      </c>
      <c r="V73" s="80"/>
      <c r="W73" s="80">
        <v>0</v>
      </c>
      <c r="X73" s="80">
        <v>0</v>
      </c>
      <c r="Y73" s="80">
        <v>-18721</v>
      </c>
      <c r="Z73" s="80">
        <v>0</v>
      </c>
      <c r="AA73" s="132">
        <v>0</v>
      </c>
    </row>
    <row r="74" spans="2:28" x14ac:dyDescent="0.2">
      <c r="B74" s="79" t="s">
        <v>223</v>
      </c>
      <c r="C74" s="85">
        <v>232067</v>
      </c>
      <c r="D74" s="85">
        <v>-140311.23030334408</v>
      </c>
      <c r="E74" s="85">
        <v>-1845.104475743894</v>
      </c>
      <c r="F74" s="85">
        <v>-95636.66522091208</v>
      </c>
      <c r="G74" s="85">
        <v>147376</v>
      </c>
      <c r="H74" s="85">
        <v>-161013</v>
      </c>
      <c r="I74" s="85">
        <v>-27385</v>
      </c>
      <c r="J74" s="85">
        <v>59755</v>
      </c>
      <c r="K74" s="85">
        <f t="shared" ref="K74:M74" si="2">SUM(K58:K73)</f>
        <v>-53905</v>
      </c>
      <c r="L74" s="85">
        <f t="shared" si="2"/>
        <v>-131175.23803999997</v>
      </c>
      <c r="M74" s="85">
        <f t="shared" si="2"/>
        <v>-26147.761960000033</v>
      </c>
      <c r="N74" s="85">
        <f>SUM(N58:N73)</f>
        <v>-529771</v>
      </c>
      <c r="O74" s="85">
        <f>SUM(O58:O73)</f>
        <v>228324</v>
      </c>
      <c r="P74" s="85">
        <f>SUM(P58:P73)</f>
        <v>-251729</v>
      </c>
      <c r="Q74" s="85">
        <f>SUM(Q58:Q73)</f>
        <v>52074</v>
      </c>
      <c r="R74" s="85">
        <f>SUM(R58:R73)</f>
        <v>-61412</v>
      </c>
      <c r="S74" s="85">
        <v>19321</v>
      </c>
      <c r="T74" s="85">
        <v>-112846</v>
      </c>
      <c r="U74" s="85">
        <v>100435</v>
      </c>
      <c r="V74" s="80"/>
      <c r="W74" s="85">
        <v>-5726.0000000000582</v>
      </c>
      <c r="X74" s="85">
        <v>18733</v>
      </c>
      <c r="Y74" s="85">
        <v>-740999</v>
      </c>
      <c r="Z74" s="85">
        <v>-32743</v>
      </c>
      <c r="AA74" s="134">
        <v>6910</v>
      </c>
    </row>
    <row r="75" spans="2:28" x14ac:dyDescent="0.2">
      <c r="B75" s="86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132"/>
    </row>
    <row r="76" spans="2:28" x14ac:dyDescent="0.2">
      <c r="B76" s="79" t="s">
        <v>224</v>
      </c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22"/>
      <c r="Y76" s="22"/>
      <c r="Z76" s="22"/>
      <c r="AA76" s="135"/>
    </row>
    <row r="77" spans="2:28" x14ac:dyDescent="0.2">
      <c r="B77" s="89" t="s">
        <v>225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51786</v>
      </c>
      <c r="J77" s="80">
        <v>0</v>
      </c>
      <c r="K77" s="80">
        <v>2848650</v>
      </c>
      <c r="L77" s="80">
        <v>0</v>
      </c>
      <c r="M77" s="80">
        <v>0</v>
      </c>
      <c r="N77" s="80">
        <v>380000</v>
      </c>
      <c r="O77" s="80">
        <v>0</v>
      </c>
      <c r="P77" s="80">
        <v>19801</v>
      </c>
      <c r="Q77" s="80">
        <v>499999</v>
      </c>
      <c r="R77" s="80">
        <v>0</v>
      </c>
      <c r="S77" s="80">
        <v>0</v>
      </c>
      <c r="T77" s="80">
        <v>17691</v>
      </c>
      <c r="U77" s="80" t="s">
        <v>241</v>
      </c>
      <c r="V77" s="80"/>
      <c r="W77" s="80">
        <v>0</v>
      </c>
      <c r="X77" s="80">
        <v>51786</v>
      </c>
      <c r="Y77" s="80">
        <v>3228650</v>
      </c>
      <c r="Z77" s="80">
        <v>519800</v>
      </c>
      <c r="AA77" s="132">
        <v>17691</v>
      </c>
    </row>
    <row r="78" spans="2:28" outlineLevel="1" x14ac:dyDescent="0.2">
      <c r="B78" s="92" t="s">
        <v>128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 t="s">
        <v>241</v>
      </c>
      <c r="V78" s="80"/>
      <c r="W78" s="80">
        <v>0</v>
      </c>
      <c r="X78" s="80">
        <v>0</v>
      </c>
      <c r="Y78" s="80">
        <v>0</v>
      </c>
      <c r="Z78" s="80">
        <v>0</v>
      </c>
      <c r="AA78" s="132">
        <v>0</v>
      </c>
    </row>
    <row r="79" spans="2:28" outlineLevel="1" x14ac:dyDescent="0.2">
      <c r="B79" s="92" t="s">
        <v>226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-18141</v>
      </c>
      <c r="L79" s="80">
        <v>0</v>
      </c>
      <c r="M79" s="80">
        <v>0</v>
      </c>
      <c r="N79" s="80">
        <v>0</v>
      </c>
      <c r="O79" s="80">
        <v>-20054</v>
      </c>
      <c r="P79" s="80">
        <v>0</v>
      </c>
      <c r="Q79" s="80">
        <v>0</v>
      </c>
      <c r="R79" s="80">
        <v>0</v>
      </c>
      <c r="S79" s="80">
        <v>-21176</v>
      </c>
      <c r="T79" s="80">
        <v>0</v>
      </c>
      <c r="U79" s="80" t="s">
        <v>241</v>
      </c>
      <c r="V79" s="80"/>
      <c r="W79" s="80">
        <v>0</v>
      </c>
      <c r="X79" s="80">
        <v>0</v>
      </c>
      <c r="Y79" s="80">
        <v>-18141</v>
      </c>
      <c r="Z79" s="80">
        <v>-20054</v>
      </c>
      <c r="AA79" s="132">
        <v>-21176</v>
      </c>
    </row>
    <row r="80" spans="2:28" x14ac:dyDescent="0.2">
      <c r="B80" s="92" t="s">
        <v>227</v>
      </c>
      <c r="C80" s="80">
        <v>-1671</v>
      </c>
      <c r="D80" s="80">
        <v>-1670.824008560262</v>
      </c>
      <c r="E80" s="80">
        <v>-2782.2442498317359</v>
      </c>
      <c r="F80" s="80">
        <v>-1891.9317416080021</v>
      </c>
      <c r="G80" s="80">
        <v>-2573</v>
      </c>
      <c r="H80" s="80">
        <v>-1562</v>
      </c>
      <c r="I80" s="80">
        <v>-2906</v>
      </c>
      <c r="J80" s="80">
        <v>-9991</v>
      </c>
      <c r="K80" s="80">
        <v>-5882</v>
      </c>
      <c r="L80" s="80">
        <v>-39732</v>
      </c>
      <c r="M80" s="80">
        <v>-27474</v>
      </c>
      <c r="N80" s="80">
        <v>-8837</v>
      </c>
      <c r="O80" s="80">
        <v>-13352</v>
      </c>
      <c r="P80" s="80">
        <v>-14158</v>
      </c>
      <c r="Q80" s="80">
        <v>-20864</v>
      </c>
      <c r="R80" s="80">
        <v>-23423</v>
      </c>
      <c r="S80" s="80">
        <v>-9686</v>
      </c>
      <c r="T80" s="80">
        <v>-15378</v>
      </c>
      <c r="U80" s="80">
        <v>-13818</v>
      </c>
      <c r="V80" s="80"/>
      <c r="W80" s="80">
        <v>-8016</v>
      </c>
      <c r="X80" s="80">
        <v>-17032</v>
      </c>
      <c r="Y80" s="80">
        <v>-81925</v>
      </c>
      <c r="Z80" s="80">
        <v>-71797</v>
      </c>
      <c r="AA80" s="132">
        <v>-38882</v>
      </c>
      <c r="AB80" s="129"/>
    </row>
    <row r="81" spans="1:28" outlineLevel="1" x14ac:dyDescent="0.2">
      <c r="B81" s="89" t="s">
        <v>228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 t="s">
        <v>241</v>
      </c>
      <c r="V81" s="80"/>
      <c r="W81" s="80">
        <v>0</v>
      </c>
      <c r="X81" s="80">
        <v>0</v>
      </c>
      <c r="Y81" s="80">
        <v>0</v>
      </c>
      <c r="Z81" s="80">
        <v>0</v>
      </c>
      <c r="AA81" s="132">
        <v>0</v>
      </c>
    </row>
    <row r="82" spans="1:28" x14ac:dyDescent="0.2">
      <c r="B82" s="89" t="s">
        <v>229</v>
      </c>
      <c r="C82" s="80">
        <v>-21108</v>
      </c>
      <c r="D82" s="80">
        <v>-22266</v>
      </c>
      <c r="E82" s="80">
        <v>-12587.212543781548</v>
      </c>
      <c r="F82" s="80">
        <v>-13171.787456218452</v>
      </c>
      <c r="G82" s="80">
        <v>-13988</v>
      </c>
      <c r="H82" s="80">
        <v>-7384</v>
      </c>
      <c r="I82" s="80">
        <v>-1478</v>
      </c>
      <c r="J82" s="80">
        <v>-9656</v>
      </c>
      <c r="K82" s="80">
        <v>-2439267</v>
      </c>
      <c r="L82" s="80">
        <v>-14627</v>
      </c>
      <c r="M82" s="80">
        <v>-14503</v>
      </c>
      <c r="N82" s="80">
        <v>-15211</v>
      </c>
      <c r="O82" s="80">
        <v>-14413</v>
      </c>
      <c r="P82" s="80">
        <v>-13829</v>
      </c>
      <c r="Q82" s="80">
        <v>-14328</v>
      </c>
      <c r="R82" s="80">
        <v>-14356</v>
      </c>
      <c r="S82" s="80">
        <v>-14391</v>
      </c>
      <c r="T82" s="80">
        <v>-13747</v>
      </c>
      <c r="U82" s="80">
        <v>-13565</v>
      </c>
      <c r="V82" s="80"/>
      <c r="W82" s="80">
        <v>-69133</v>
      </c>
      <c r="X82" s="80">
        <v>-32506</v>
      </c>
      <c r="Y82" s="80">
        <v>-2483608</v>
      </c>
      <c r="Z82" s="80">
        <v>-56926</v>
      </c>
      <c r="AA82" s="132">
        <v>-41703</v>
      </c>
    </row>
    <row r="83" spans="1:28" x14ac:dyDescent="0.2">
      <c r="B83" s="93" t="s">
        <v>230</v>
      </c>
      <c r="C83" s="80">
        <v>0</v>
      </c>
      <c r="D83" s="80">
        <v>-2626</v>
      </c>
      <c r="E83" s="80">
        <v>2626</v>
      </c>
      <c r="F83" s="80">
        <v>-808</v>
      </c>
      <c r="G83" s="80">
        <v>0</v>
      </c>
      <c r="H83" s="80">
        <v>-4604</v>
      </c>
      <c r="I83" s="80">
        <v>-51</v>
      </c>
      <c r="J83" s="80">
        <v>5086</v>
      </c>
      <c r="K83" s="80">
        <v>2078</v>
      </c>
      <c r="L83" s="80">
        <v>-2078</v>
      </c>
      <c r="M83" s="80">
        <v>0</v>
      </c>
      <c r="N83" s="80">
        <v>0</v>
      </c>
      <c r="O83" s="80">
        <v>0</v>
      </c>
      <c r="P83" s="80">
        <v>0</v>
      </c>
      <c r="Q83" s="80">
        <v>-5242</v>
      </c>
      <c r="R83" s="80">
        <v>-1357</v>
      </c>
      <c r="S83" s="80">
        <v>-2361</v>
      </c>
      <c r="T83" s="80">
        <v>0</v>
      </c>
      <c r="U83" s="80" t="s">
        <v>241</v>
      </c>
      <c r="V83" s="80"/>
      <c r="W83" s="80">
        <v>-808</v>
      </c>
      <c r="X83" s="80">
        <v>431</v>
      </c>
      <c r="Y83" s="80">
        <v>0</v>
      </c>
      <c r="Z83" s="80">
        <v>-6599</v>
      </c>
      <c r="AA83" s="132">
        <v>-2361</v>
      </c>
    </row>
    <row r="84" spans="1:28" x14ac:dyDescent="0.2">
      <c r="B84" s="91" t="s">
        <v>231</v>
      </c>
      <c r="C84" s="80">
        <v>0</v>
      </c>
      <c r="D84" s="80">
        <v>-135798</v>
      </c>
      <c r="E84" s="80">
        <v>0</v>
      </c>
      <c r="F84" s="80">
        <v>-65</v>
      </c>
      <c r="G84" s="80">
        <v>0</v>
      </c>
      <c r="H84" s="80">
        <v>-4359</v>
      </c>
      <c r="I84" s="80">
        <v>0</v>
      </c>
      <c r="J84" s="80">
        <v>2398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 t="s">
        <v>241</v>
      </c>
      <c r="V84" s="80"/>
      <c r="W84" s="80">
        <v>-135863</v>
      </c>
      <c r="X84" s="80">
        <v>-1961</v>
      </c>
      <c r="Y84" s="80">
        <v>0</v>
      </c>
      <c r="Z84" s="80">
        <v>0</v>
      </c>
      <c r="AA84" s="132">
        <v>0</v>
      </c>
    </row>
    <row r="85" spans="1:28" x14ac:dyDescent="0.2">
      <c r="B85" s="91" t="s">
        <v>232</v>
      </c>
      <c r="C85" s="80">
        <v>0</v>
      </c>
      <c r="D85" s="80">
        <v>0</v>
      </c>
      <c r="E85" s="80">
        <v>0</v>
      </c>
      <c r="F85" s="80">
        <v>0</v>
      </c>
      <c r="G85" s="80">
        <v>-19189</v>
      </c>
      <c r="H85" s="80">
        <v>-52575</v>
      </c>
      <c r="I85" s="80">
        <v>-28337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-361971</v>
      </c>
      <c r="R85" s="80">
        <v>-139407</v>
      </c>
      <c r="S85" s="80">
        <v>0</v>
      </c>
      <c r="T85" s="80">
        <v>0</v>
      </c>
      <c r="U85" s="80" t="s">
        <v>241</v>
      </c>
      <c r="V85" s="80"/>
      <c r="W85" s="80">
        <v>0</v>
      </c>
      <c r="X85" s="80">
        <v>-100101</v>
      </c>
      <c r="Y85" s="80">
        <v>0</v>
      </c>
      <c r="Z85" s="80">
        <v>-501378</v>
      </c>
      <c r="AA85" s="132">
        <v>0</v>
      </c>
    </row>
    <row r="86" spans="1:28" outlineLevel="1" x14ac:dyDescent="0.2">
      <c r="B86" s="89" t="s">
        <v>233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-1610</v>
      </c>
      <c r="L86" s="80">
        <v>1610</v>
      </c>
      <c r="M86" s="80">
        <v>-9163</v>
      </c>
      <c r="N86" s="80">
        <v>7205</v>
      </c>
      <c r="O86" s="80">
        <v>0</v>
      </c>
      <c r="P86" s="80">
        <v>388</v>
      </c>
      <c r="Q86" s="80">
        <v>-173</v>
      </c>
      <c r="R86" s="80">
        <v>194</v>
      </c>
      <c r="S86" s="80">
        <v>141</v>
      </c>
      <c r="T86" s="80">
        <v>269</v>
      </c>
      <c r="U86" s="80">
        <v>-410</v>
      </c>
      <c r="V86" s="80"/>
      <c r="W86" s="80">
        <v>0</v>
      </c>
      <c r="X86" s="80">
        <v>0</v>
      </c>
      <c r="Y86" s="80">
        <v>-1958</v>
      </c>
      <c r="Z86" s="80">
        <v>409</v>
      </c>
      <c r="AA86" s="132">
        <v>0</v>
      </c>
    </row>
    <row r="87" spans="1:28" outlineLevel="1" x14ac:dyDescent="0.2">
      <c r="B87" s="89" t="s">
        <v>234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-113441</v>
      </c>
      <c r="M87" s="80">
        <v>0</v>
      </c>
      <c r="N87" s="80">
        <v>-10934</v>
      </c>
      <c r="O87" s="80">
        <v>0</v>
      </c>
      <c r="P87" s="80">
        <v>-251</v>
      </c>
      <c r="Q87" s="80">
        <v>-3786</v>
      </c>
      <c r="R87" s="80">
        <v>0</v>
      </c>
      <c r="S87" s="80">
        <v>0</v>
      </c>
      <c r="T87" s="80">
        <v>0</v>
      </c>
      <c r="U87" s="80" t="s">
        <v>241</v>
      </c>
      <c r="V87" s="80"/>
      <c r="W87" s="80">
        <v>0</v>
      </c>
      <c r="X87" s="80">
        <v>0</v>
      </c>
      <c r="Y87" s="80">
        <v>-124375</v>
      </c>
      <c r="Z87" s="80">
        <v>-4037</v>
      </c>
      <c r="AA87" s="132">
        <v>0</v>
      </c>
    </row>
    <row r="88" spans="1:28" x14ac:dyDescent="0.2">
      <c r="B88" s="79" t="s">
        <v>235</v>
      </c>
      <c r="C88" s="85">
        <v>-22779</v>
      </c>
      <c r="D88" s="85">
        <v>-162360.82400856027</v>
      </c>
      <c r="E88" s="85">
        <v>-12743.456793613284</v>
      </c>
      <c r="F88" s="85">
        <v>-15936.719197826453</v>
      </c>
      <c r="G88" s="85">
        <v>-35750</v>
      </c>
      <c r="H88" s="85">
        <v>-70484</v>
      </c>
      <c r="I88" s="85">
        <v>19014</v>
      </c>
      <c r="J88" s="85">
        <v>-12163</v>
      </c>
      <c r="K88" s="85">
        <f t="shared" ref="K88:Q88" si="3">SUM(K77:K87)</f>
        <v>385828</v>
      </c>
      <c r="L88" s="85">
        <f t="shared" si="3"/>
        <v>-168268</v>
      </c>
      <c r="M88" s="85">
        <f t="shared" si="3"/>
        <v>-51140</v>
      </c>
      <c r="N88" s="85">
        <f t="shared" si="3"/>
        <v>352223</v>
      </c>
      <c r="O88" s="85">
        <f t="shared" si="3"/>
        <v>-47819</v>
      </c>
      <c r="P88" s="85">
        <f t="shared" si="3"/>
        <v>-8049</v>
      </c>
      <c r="Q88" s="85">
        <f t="shared" si="3"/>
        <v>93635</v>
      </c>
      <c r="R88" s="85">
        <v>-178349</v>
      </c>
      <c r="S88" s="85">
        <v>-47473</v>
      </c>
      <c r="T88" s="85">
        <v>-11165</v>
      </c>
      <c r="U88" s="85">
        <v>-27793</v>
      </c>
      <c r="V88" s="80"/>
      <c r="W88" s="85">
        <v>-213820.00000000003</v>
      </c>
      <c r="X88" s="85">
        <v>-99383</v>
      </c>
      <c r="Y88" s="85">
        <v>518643</v>
      </c>
      <c r="Z88" s="85">
        <v>-140582</v>
      </c>
      <c r="AA88" s="134">
        <v>-86431</v>
      </c>
      <c r="AB88" s="129"/>
    </row>
    <row r="89" spans="1:28" x14ac:dyDescent="0.2">
      <c r="B89" s="82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132"/>
    </row>
    <row r="90" spans="1:28" x14ac:dyDescent="0.2">
      <c r="B90" s="81" t="s">
        <v>236</v>
      </c>
      <c r="C90" s="80">
        <v>4450</v>
      </c>
      <c r="D90" s="80">
        <v>-4007</v>
      </c>
      <c r="E90" s="80">
        <v>9826.3679311227461</v>
      </c>
      <c r="F90" s="80">
        <v>-7913.3679311227461</v>
      </c>
      <c r="G90" s="80">
        <v>22677.929565580998</v>
      </c>
      <c r="H90" s="80">
        <v>-15358.890407270053</v>
      </c>
      <c r="I90" s="80">
        <v>3192.3892229756748</v>
      </c>
      <c r="J90" s="80">
        <v>1388.5716187133803</v>
      </c>
      <c r="K90" s="80">
        <v>14572</v>
      </c>
      <c r="L90" s="80">
        <v>-20568.572358817502</v>
      </c>
      <c r="M90" s="80">
        <v>29158.572358817502</v>
      </c>
      <c r="N90" s="80">
        <v>13069</v>
      </c>
      <c r="O90" s="80">
        <v>-33185</v>
      </c>
      <c r="P90" s="80">
        <v>12187</v>
      </c>
      <c r="Q90" s="80">
        <v>-31744</v>
      </c>
      <c r="R90" s="80">
        <v>36437</v>
      </c>
      <c r="S90" s="80">
        <v>-6341</v>
      </c>
      <c r="T90" s="80">
        <v>13539</v>
      </c>
      <c r="U90" s="80">
        <v>5387</v>
      </c>
      <c r="V90" s="80"/>
      <c r="W90" s="80">
        <v>2356</v>
      </c>
      <c r="X90" s="80">
        <v>11900</v>
      </c>
      <c r="Y90" s="80">
        <v>36231</v>
      </c>
      <c r="Z90" s="80">
        <v>-16159</v>
      </c>
      <c r="AA90" s="132">
        <v>12585</v>
      </c>
    </row>
    <row r="91" spans="1:28" x14ac:dyDescent="0.2">
      <c r="B91" s="82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132"/>
    </row>
    <row r="92" spans="1:28" ht="15" x14ac:dyDescent="0.25">
      <c r="A92" s="84"/>
      <c r="B92" s="79" t="s">
        <v>237</v>
      </c>
      <c r="C92" s="85">
        <v>148120</v>
      </c>
      <c r="D92" s="85">
        <v>-219425.7327205468</v>
      </c>
      <c r="E92" s="85">
        <v>-11227.222432001134</v>
      </c>
      <c r="F92" s="85">
        <v>-7968.0448474521036</v>
      </c>
      <c r="G92" s="85">
        <v>104459.929565581</v>
      </c>
      <c r="H92" s="85">
        <v>-127710.89040727005</v>
      </c>
      <c r="I92" s="85">
        <v>19360.389222975675</v>
      </c>
      <c r="J92" s="85">
        <v>173572.57161871338</v>
      </c>
      <c r="K92" s="85">
        <f t="shared" ref="K92:R92" si="4">K88+K90+K74+K55</f>
        <v>89439</v>
      </c>
      <c r="L92" s="85">
        <f t="shared" si="4"/>
        <v>-75136.81039881747</v>
      </c>
      <c r="M92" s="85">
        <f t="shared" si="4"/>
        <v>-107528.18960118252</v>
      </c>
      <c r="N92" s="85">
        <f t="shared" si="4"/>
        <v>-45168</v>
      </c>
      <c r="O92" s="85">
        <f t="shared" si="4"/>
        <v>188270</v>
      </c>
      <c r="P92" s="85">
        <f t="shared" si="4"/>
        <v>-140795</v>
      </c>
      <c r="Q92" s="85">
        <f t="shared" si="4"/>
        <v>376658</v>
      </c>
      <c r="R92" s="85">
        <f t="shared" si="4"/>
        <v>-97562</v>
      </c>
      <c r="S92" s="85">
        <v>-132911</v>
      </c>
      <c r="T92" s="85">
        <v>135619</v>
      </c>
      <c r="U92" s="85">
        <v>244539</v>
      </c>
      <c r="V92" s="80"/>
      <c r="W92" s="85">
        <v>-90501.000000000029</v>
      </c>
      <c r="X92" s="85">
        <v>169682</v>
      </c>
      <c r="Y92" s="85">
        <v>-138394</v>
      </c>
      <c r="Z92" s="85">
        <v>326571</v>
      </c>
      <c r="AA92" s="134">
        <v>247247</v>
      </c>
    </row>
    <row r="93" spans="1:28" ht="15" x14ac:dyDescent="0.25">
      <c r="A93" s="84"/>
      <c r="B93" s="82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132"/>
      <c r="AB93" s="80"/>
    </row>
    <row r="94" spans="1:28" ht="15" x14ac:dyDescent="0.25">
      <c r="A94" s="84"/>
      <c r="B94" s="81" t="s">
        <v>238</v>
      </c>
      <c r="C94" s="80">
        <v>135667</v>
      </c>
      <c r="D94" s="80">
        <f>C95</f>
        <v>283787</v>
      </c>
      <c r="E94" s="80">
        <f t="shared" ref="E94:R94" si="5">D95</f>
        <v>64361</v>
      </c>
      <c r="F94" s="80">
        <f t="shared" si="5"/>
        <v>53132</v>
      </c>
      <c r="G94" s="80">
        <f t="shared" si="5"/>
        <v>45166</v>
      </c>
      <c r="H94" s="80">
        <f t="shared" si="5"/>
        <v>149626</v>
      </c>
      <c r="I94" s="80">
        <f t="shared" si="5"/>
        <v>21915</v>
      </c>
      <c r="J94" s="80">
        <f t="shared" si="5"/>
        <v>41275</v>
      </c>
      <c r="K94" s="80">
        <f t="shared" si="5"/>
        <v>214848</v>
      </c>
      <c r="L94" s="80">
        <f>K95</f>
        <v>304696</v>
      </c>
      <c r="M94" s="80">
        <f t="shared" si="5"/>
        <v>229150</v>
      </c>
      <c r="N94" s="80">
        <f t="shared" si="5"/>
        <v>121622</v>
      </c>
      <c r="O94" s="80">
        <f t="shared" si="5"/>
        <v>76454</v>
      </c>
      <c r="P94" s="80">
        <f t="shared" si="5"/>
        <v>264724</v>
      </c>
      <c r="Q94" s="80">
        <f t="shared" si="5"/>
        <v>123929</v>
      </c>
      <c r="R94" s="80">
        <f t="shared" si="5"/>
        <v>500587</v>
      </c>
      <c r="S94" s="80">
        <v>401545</v>
      </c>
      <c r="T94" s="80">
        <v>0</v>
      </c>
      <c r="U94" s="80">
        <v>0</v>
      </c>
      <c r="V94" s="80"/>
      <c r="W94" s="80">
        <v>135667</v>
      </c>
      <c r="X94" s="80">
        <v>45166</v>
      </c>
      <c r="Y94" s="80">
        <v>121622</v>
      </c>
      <c r="Z94" s="80">
        <v>965694</v>
      </c>
      <c r="AA94" s="132">
        <v>401545</v>
      </c>
    </row>
    <row r="95" spans="1:28" ht="15" x14ac:dyDescent="0.25">
      <c r="A95" s="84"/>
      <c r="B95" s="81" t="s">
        <v>239</v>
      </c>
      <c r="C95" s="80">
        <v>283787</v>
      </c>
      <c r="D95" s="80">
        <v>64361</v>
      </c>
      <c r="E95" s="80">
        <v>53132</v>
      </c>
      <c r="F95" s="80">
        <v>45166</v>
      </c>
      <c r="G95" s="80">
        <v>149626</v>
      </c>
      <c r="H95" s="80">
        <v>21915</v>
      </c>
      <c r="I95" s="80">
        <v>41275</v>
      </c>
      <c r="J95" s="80">
        <v>214848</v>
      </c>
      <c r="K95" s="80">
        <v>304696</v>
      </c>
      <c r="L95" s="80">
        <v>229150</v>
      </c>
      <c r="M95" s="80">
        <v>121622</v>
      </c>
      <c r="N95" s="80">
        <v>76454</v>
      </c>
      <c r="O95" s="80">
        <v>264724</v>
      </c>
      <c r="P95" s="80">
        <v>123929</v>
      </c>
      <c r="Q95" s="80">
        <v>500587</v>
      </c>
      <c r="R95" s="80">
        <v>401545</v>
      </c>
      <c r="S95" s="80">
        <v>268634</v>
      </c>
      <c r="T95" s="80">
        <v>135619</v>
      </c>
      <c r="U95" s="80">
        <v>244539</v>
      </c>
      <c r="V95" s="80"/>
      <c r="W95" s="80">
        <v>45166</v>
      </c>
      <c r="X95" s="80">
        <v>214848</v>
      </c>
      <c r="Y95" s="80">
        <v>76454</v>
      </c>
      <c r="Z95" s="80">
        <v>1290785</v>
      </c>
      <c r="AA95" s="132">
        <v>648792</v>
      </c>
    </row>
    <row r="96" spans="1:28" ht="15" x14ac:dyDescent="0.25">
      <c r="A96" s="84"/>
      <c r="B96" s="79" t="s">
        <v>237</v>
      </c>
      <c r="C96" s="85">
        <v>148120</v>
      </c>
      <c r="D96" s="85">
        <v>-219426</v>
      </c>
      <c r="E96" s="85">
        <v>-11229</v>
      </c>
      <c r="F96" s="85">
        <v>-7966</v>
      </c>
      <c r="G96" s="85">
        <v>104460</v>
      </c>
      <c r="H96" s="85">
        <v>-127711</v>
      </c>
      <c r="I96" s="85">
        <v>19360</v>
      </c>
      <c r="J96" s="85">
        <v>173573</v>
      </c>
      <c r="K96" s="85">
        <f t="shared" ref="K96:M96" si="6">K95-K94</f>
        <v>89848</v>
      </c>
      <c r="L96" s="85">
        <f t="shared" si="6"/>
        <v>-75546</v>
      </c>
      <c r="M96" s="85">
        <f t="shared" si="6"/>
        <v>-107528</v>
      </c>
      <c r="N96" s="85">
        <f>N95-N94</f>
        <v>-45168</v>
      </c>
      <c r="O96" s="85">
        <f>O95-O94</f>
        <v>188270</v>
      </c>
      <c r="P96" s="85">
        <f>P95-P94</f>
        <v>-140795</v>
      </c>
      <c r="Q96" s="85">
        <f>Q95-Q94</f>
        <v>376658</v>
      </c>
      <c r="R96" s="85">
        <f>R95-R94</f>
        <v>-99042</v>
      </c>
      <c r="S96" s="85">
        <v>-132911</v>
      </c>
      <c r="T96" s="85">
        <v>135619</v>
      </c>
      <c r="U96" s="85">
        <v>244539</v>
      </c>
      <c r="V96" s="80"/>
      <c r="W96" s="85">
        <v>-90501</v>
      </c>
      <c r="X96" s="85">
        <v>169682</v>
      </c>
      <c r="Y96" s="85">
        <v>-45168</v>
      </c>
      <c r="Z96" s="85">
        <v>325091</v>
      </c>
      <c r="AA96" s="134">
        <v>247247</v>
      </c>
    </row>
    <row r="97" spans="2:27" x14ac:dyDescent="0.2">
      <c r="C97" s="83"/>
      <c r="D97" s="83"/>
      <c r="E97" s="83"/>
      <c r="F97" s="83"/>
      <c r="G97" s="83"/>
      <c r="H97" s="83"/>
      <c r="I97" s="83"/>
      <c r="J97" s="83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W97" s="87"/>
      <c r="X97" s="87"/>
      <c r="Y97" s="87"/>
      <c r="Z97" s="87"/>
      <c r="AA97" s="135"/>
    </row>
    <row r="98" spans="2:27" s="123" customFormat="1" x14ac:dyDescent="0.2">
      <c r="B98" s="124"/>
      <c r="C98" s="125"/>
      <c r="D98" s="125"/>
      <c r="E98" s="125"/>
      <c r="F98" s="125"/>
      <c r="G98" s="125"/>
      <c r="H98" s="125"/>
      <c r="I98" s="125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W98" s="125"/>
      <c r="X98" s="125"/>
      <c r="Y98" s="125"/>
      <c r="Z98" s="125"/>
      <c r="AA98" s="136"/>
    </row>
    <row r="99" spans="2:27" x14ac:dyDescent="0.2">
      <c r="AA99" s="135"/>
    </row>
    <row r="100" spans="2:27" x14ac:dyDescent="0.2">
      <c r="AA100" s="135"/>
    </row>
    <row r="101" spans="2:27" x14ac:dyDescent="0.2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W101" s="77"/>
      <c r="X101" s="77"/>
      <c r="Y101" s="77"/>
      <c r="Z101" s="77"/>
      <c r="AA101" s="135"/>
    </row>
    <row r="102" spans="2:27" x14ac:dyDescent="0.2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W102" s="77"/>
      <c r="X102" s="77"/>
      <c r="Y102" s="77"/>
      <c r="Z102" s="77"/>
      <c r="AA102" s="135"/>
    </row>
    <row r="103" spans="2:27" x14ac:dyDescent="0.2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W103" s="77"/>
      <c r="X103" s="77"/>
      <c r="Y103" s="77"/>
      <c r="Z103" s="77"/>
      <c r="AA103" s="135"/>
    </row>
    <row r="104" spans="2:27" x14ac:dyDescent="0.2">
      <c r="AA104" s="135"/>
    </row>
    <row r="105" spans="2:27" x14ac:dyDescent="0.2">
      <c r="AA105" s="135"/>
    </row>
    <row r="106" spans="2:27" x14ac:dyDescent="0.2">
      <c r="AA106" s="135"/>
    </row>
    <row r="107" spans="2:27" x14ac:dyDescent="0.2">
      <c r="AA107" s="135"/>
    </row>
    <row r="108" spans="2:27" x14ac:dyDescent="0.2">
      <c r="AA108" s="135"/>
    </row>
    <row r="109" spans="2:27" x14ac:dyDescent="0.2">
      <c r="AA109" s="135"/>
    </row>
  </sheetData>
  <autoFilter ref="A3:AB96" xr:uid="{00000000-0001-0000-0500-000000000000}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F117"/>
  <sheetViews>
    <sheetView showGridLines="0" zoomScale="70" zoomScaleNormal="70" workbookViewId="0">
      <selection activeCell="F33" sqref="F33"/>
    </sheetView>
  </sheetViews>
  <sheetFormatPr defaultRowHeight="15" x14ac:dyDescent="0.25"/>
  <cols>
    <col min="2" max="3" width="34.140625" customWidth="1"/>
    <col min="5" max="6" width="31.140625" customWidth="1"/>
  </cols>
  <sheetData>
    <row r="3" spans="2:6" x14ac:dyDescent="0.25">
      <c r="B3" t="s">
        <v>58</v>
      </c>
      <c r="C3" t="s">
        <v>59</v>
      </c>
      <c r="E3" t="s">
        <v>58</v>
      </c>
      <c r="F3" t="s">
        <v>59</v>
      </c>
    </row>
    <row r="4" spans="2:6" ht="17.25" thickBot="1" x14ac:dyDescent="0.3">
      <c r="B4" s="5" t="s">
        <v>0</v>
      </c>
      <c r="C4" s="5" t="s">
        <v>1</v>
      </c>
      <c r="E4" s="5" t="s">
        <v>35</v>
      </c>
      <c r="F4" s="5" t="s">
        <v>35</v>
      </c>
    </row>
    <row r="5" spans="2:6" ht="16.5" x14ac:dyDescent="0.3">
      <c r="B5" s="6" t="s">
        <v>7</v>
      </c>
      <c r="C5" s="6" t="s">
        <v>8</v>
      </c>
      <c r="E5" s="6" t="s">
        <v>68</v>
      </c>
      <c r="F5" s="6" t="s">
        <v>69</v>
      </c>
    </row>
    <row r="6" spans="2:6" ht="16.5" x14ac:dyDescent="0.3">
      <c r="B6" s="8" t="s">
        <v>9</v>
      </c>
      <c r="C6" s="8" t="s">
        <v>10</v>
      </c>
      <c r="E6" s="8" t="s">
        <v>36</v>
      </c>
      <c r="F6" s="8" t="s">
        <v>39</v>
      </c>
    </row>
    <row r="7" spans="2:6" ht="16.5" x14ac:dyDescent="0.3">
      <c r="B7" s="8" t="s">
        <v>55</v>
      </c>
      <c r="C7" s="8" t="s">
        <v>56</v>
      </c>
      <c r="E7" s="8" t="s">
        <v>37</v>
      </c>
      <c r="F7" s="8" t="s">
        <v>40</v>
      </c>
    </row>
    <row r="8" spans="2:6" ht="16.5" x14ac:dyDescent="0.3">
      <c r="B8" s="8" t="s">
        <v>12</v>
      </c>
      <c r="C8" s="10" t="s">
        <v>12</v>
      </c>
      <c r="E8" s="8" t="s">
        <v>60</v>
      </c>
      <c r="F8" s="8" t="s">
        <v>60</v>
      </c>
    </row>
    <row r="9" spans="2:6" ht="16.5" x14ac:dyDescent="0.3">
      <c r="B9" s="2" t="s">
        <v>13</v>
      </c>
      <c r="C9" s="2" t="s">
        <v>14</v>
      </c>
      <c r="E9" s="6" t="s">
        <v>30</v>
      </c>
      <c r="F9" s="6" t="s">
        <v>31</v>
      </c>
    </row>
    <row r="10" spans="2:6" ht="16.5" x14ac:dyDescent="0.3">
      <c r="B10" s="8" t="s">
        <v>13</v>
      </c>
      <c r="C10" s="8" t="s">
        <v>14</v>
      </c>
      <c r="E10" s="8" t="s">
        <v>49</v>
      </c>
      <c r="F10" s="8" t="s">
        <v>50</v>
      </c>
    </row>
    <row r="11" spans="2:6" ht="16.5" x14ac:dyDescent="0.3">
      <c r="B11" s="8" t="s">
        <v>55</v>
      </c>
      <c r="C11" s="8" t="s">
        <v>56</v>
      </c>
      <c r="E11" s="8" t="s">
        <v>36</v>
      </c>
      <c r="F11" s="8" t="s">
        <v>39</v>
      </c>
    </row>
    <row r="12" spans="2:6" ht="16.5" x14ac:dyDescent="0.3">
      <c r="B12" s="2" t="s">
        <v>15</v>
      </c>
      <c r="C12" s="2" t="s">
        <v>16</v>
      </c>
      <c r="E12" s="8" t="s">
        <v>37</v>
      </c>
      <c r="F12" s="8" t="s">
        <v>40</v>
      </c>
    </row>
    <row r="13" spans="2:6" ht="16.5" x14ac:dyDescent="0.3">
      <c r="B13" s="2" t="s">
        <v>17</v>
      </c>
      <c r="C13" s="2" t="s">
        <v>18</v>
      </c>
      <c r="E13" s="8" t="s">
        <v>21</v>
      </c>
      <c r="F13" s="8" t="s">
        <v>22</v>
      </c>
    </row>
    <row r="14" spans="2:6" ht="16.5" x14ac:dyDescent="0.3">
      <c r="B14" s="2" t="s">
        <v>19</v>
      </c>
      <c r="C14" s="2" t="s">
        <v>20</v>
      </c>
      <c r="E14" s="8" t="s">
        <v>70</v>
      </c>
      <c r="F14" s="8" t="s">
        <v>70</v>
      </c>
    </row>
    <row r="15" spans="2:6" ht="16.5" x14ac:dyDescent="0.3">
      <c r="B15" s="2" t="s">
        <v>21</v>
      </c>
      <c r="C15" s="2" t="s">
        <v>22</v>
      </c>
      <c r="E15" s="6" t="s">
        <v>28</v>
      </c>
      <c r="F15" s="6" t="s">
        <v>29</v>
      </c>
    </row>
    <row r="16" spans="2:6" ht="16.5" x14ac:dyDescent="0.3">
      <c r="B16" s="6" t="s">
        <v>23</v>
      </c>
      <c r="C16" s="6" t="s">
        <v>23</v>
      </c>
      <c r="E16" s="8" t="s">
        <v>38</v>
      </c>
      <c r="F16" s="8" t="s">
        <v>41</v>
      </c>
    </row>
    <row r="17" spans="2:6" ht="17.25" thickBot="1" x14ac:dyDescent="0.35">
      <c r="B17" s="12" t="s">
        <v>24</v>
      </c>
      <c r="C17" s="12" t="s">
        <v>25</v>
      </c>
      <c r="E17" s="8" t="s">
        <v>21</v>
      </c>
      <c r="F17" s="8" t="s">
        <v>22</v>
      </c>
    </row>
    <row r="18" spans="2:6" ht="17.25" thickTop="1" x14ac:dyDescent="0.3">
      <c r="B18" s="2" t="s">
        <v>12</v>
      </c>
      <c r="C18" s="2" t="str">
        <f>B18</f>
        <v>Hedge Accounting</v>
      </c>
      <c r="E18" s="6" t="s">
        <v>62</v>
      </c>
      <c r="F18" s="6" t="s">
        <v>64</v>
      </c>
    </row>
    <row r="19" spans="2:6" ht="16.5" x14ac:dyDescent="0.3">
      <c r="B19" s="2" t="s">
        <v>19</v>
      </c>
      <c r="C19" s="2" t="s">
        <v>20</v>
      </c>
      <c r="E19" s="8" t="s">
        <v>37</v>
      </c>
      <c r="F19" s="8" t="s">
        <v>40</v>
      </c>
    </row>
    <row r="20" spans="2:6" ht="16.5" x14ac:dyDescent="0.3">
      <c r="B20" s="2" t="s">
        <v>33</v>
      </c>
      <c r="C20" s="2" t="s">
        <v>34</v>
      </c>
      <c r="E20" s="8" t="s">
        <v>63</v>
      </c>
      <c r="F20" s="8" t="s">
        <v>65</v>
      </c>
    </row>
    <row r="21" spans="2:6" ht="16.5" x14ac:dyDescent="0.3">
      <c r="B21" s="6" t="s">
        <v>26</v>
      </c>
      <c r="C21" s="6" t="s">
        <v>27</v>
      </c>
    </row>
    <row r="22" spans="2:6" ht="15.75" thickBot="1" x14ac:dyDescent="0.3">
      <c r="B22" s="12" t="s">
        <v>24</v>
      </c>
      <c r="C22" s="12" t="s">
        <v>25</v>
      </c>
    </row>
    <row r="23" spans="2:6" ht="17.25" thickTop="1" x14ac:dyDescent="0.3">
      <c r="B23" s="2" t="s">
        <v>51</v>
      </c>
      <c r="C23" s="2" t="s">
        <v>52</v>
      </c>
    </row>
    <row r="24" spans="2:6" ht="16.5" x14ac:dyDescent="0.3">
      <c r="B24" s="6" t="s">
        <v>53</v>
      </c>
      <c r="C24" s="6" t="s">
        <v>54</v>
      </c>
    </row>
    <row r="25" spans="2:6" ht="15.75" thickBot="1" x14ac:dyDescent="0.3">
      <c r="B25" s="12" t="s">
        <v>24</v>
      </c>
      <c r="C25" s="12" t="s">
        <v>25</v>
      </c>
    </row>
    <row r="26" spans="2:6" ht="17.25" thickTop="1" x14ac:dyDescent="0.3">
      <c r="B26" s="2"/>
      <c r="C26" s="2"/>
    </row>
    <row r="27" spans="2:6" ht="16.5" x14ac:dyDescent="0.3">
      <c r="B27" s="2"/>
      <c r="C27" s="2"/>
    </row>
    <row r="28" spans="2:6" ht="17.25" thickBot="1" x14ac:dyDescent="0.3">
      <c r="B28" s="5" t="s">
        <v>68</v>
      </c>
      <c r="C28" s="5" t="s">
        <v>69</v>
      </c>
    </row>
    <row r="29" spans="2:6" ht="16.5" x14ac:dyDescent="0.3">
      <c r="B29" s="6" t="s">
        <v>7</v>
      </c>
      <c r="C29" s="6" t="s">
        <v>8</v>
      </c>
    </row>
    <row r="30" spans="2:6" ht="16.5" x14ac:dyDescent="0.3">
      <c r="B30" s="8" t="s">
        <v>9</v>
      </c>
      <c r="C30" s="8" t="s">
        <v>10</v>
      </c>
    </row>
    <row r="31" spans="2:6" ht="16.5" x14ac:dyDescent="0.3">
      <c r="B31" s="8" t="s">
        <v>11</v>
      </c>
      <c r="C31" s="8" t="s">
        <v>11</v>
      </c>
    </row>
    <row r="32" spans="2:6" ht="16.5" x14ac:dyDescent="0.3">
      <c r="B32" s="2" t="s">
        <v>13</v>
      </c>
      <c r="C32" s="2" t="s">
        <v>14</v>
      </c>
    </row>
    <row r="33" spans="2:3" ht="16.5" x14ac:dyDescent="0.3">
      <c r="B33" s="8" t="s">
        <v>13</v>
      </c>
      <c r="C33" s="8" t="s">
        <v>14</v>
      </c>
    </row>
    <row r="34" spans="2:3" ht="16.5" x14ac:dyDescent="0.3">
      <c r="B34" s="8" t="s">
        <v>11</v>
      </c>
      <c r="C34" s="8" t="s">
        <v>11</v>
      </c>
    </row>
    <row r="35" spans="2:3" ht="16.5" x14ac:dyDescent="0.3">
      <c r="B35" s="2" t="s">
        <v>15</v>
      </c>
      <c r="C35" s="2" t="s">
        <v>16</v>
      </c>
    </row>
    <row r="36" spans="2:3" ht="16.5" x14ac:dyDescent="0.3">
      <c r="B36" s="2" t="s">
        <v>17</v>
      </c>
      <c r="C36" s="2" t="s">
        <v>18</v>
      </c>
    </row>
    <row r="37" spans="2:3" ht="16.5" x14ac:dyDescent="0.3">
      <c r="B37" s="2" t="s">
        <v>21</v>
      </c>
      <c r="C37" s="2" t="s">
        <v>22</v>
      </c>
    </row>
    <row r="38" spans="2:3" ht="16.5" x14ac:dyDescent="0.3">
      <c r="B38" s="6" t="s">
        <v>23</v>
      </c>
      <c r="C38" s="6" t="s">
        <v>23</v>
      </c>
    </row>
    <row r="39" spans="2:3" ht="15.75" thickBot="1" x14ac:dyDescent="0.3">
      <c r="B39" s="12" t="s">
        <v>24</v>
      </c>
      <c r="C39" s="12" t="s">
        <v>25</v>
      </c>
    </row>
    <row r="40" spans="2:3" ht="17.25" thickTop="1" x14ac:dyDescent="0.3">
      <c r="B40" s="2" t="s">
        <v>33</v>
      </c>
      <c r="C40" s="2" t="s">
        <v>34</v>
      </c>
    </row>
    <row r="41" spans="2:3" ht="16.5" x14ac:dyDescent="0.3">
      <c r="B41" s="6" t="s">
        <v>26</v>
      </c>
      <c r="C41" s="6" t="s">
        <v>27</v>
      </c>
    </row>
    <row r="42" spans="2:3" ht="15.75" thickBot="1" x14ac:dyDescent="0.3">
      <c r="B42" s="12" t="s">
        <v>24</v>
      </c>
      <c r="C42" s="12" t="s">
        <v>25</v>
      </c>
    </row>
    <row r="43" spans="2:3" ht="17.25" thickTop="1" x14ac:dyDescent="0.3">
      <c r="B43" s="2"/>
      <c r="C43" s="2"/>
    </row>
    <row r="44" spans="2:3" ht="16.5" x14ac:dyDescent="0.3">
      <c r="B44" s="2"/>
      <c r="C44" s="2"/>
    </row>
    <row r="45" spans="2:3" ht="16.5" x14ac:dyDescent="0.3">
      <c r="B45" s="2"/>
      <c r="C45" s="2"/>
    </row>
    <row r="46" spans="2:3" ht="17.25" thickBot="1" x14ac:dyDescent="0.3">
      <c r="B46" s="5" t="s">
        <v>28</v>
      </c>
      <c r="C46" s="5" t="s">
        <v>29</v>
      </c>
    </row>
    <row r="47" spans="2:3" ht="16.5" x14ac:dyDescent="0.3">
      <c r="B47" s="6" t="s">
        <v>7</v>
      </c>
      <c r="C47" s="6" t="s">
        <v>8</v>
      </c>
    </row>
    <row r="48" spans="2:3" ht="16.5" x14ac:dyDescent="0.3">
      <c r="B48" s="8" t="s">
        <v>9</v>
      </c>
      <c r="C48" s="8" t="s">
        <v>10</v>
      </c>
    </row>
    <row r="49" spans="2:3" ht="16.5" x14ac:dyDescent="0.3">
      <c r="B49" s="8" t="s">
        <v>12</v>
      </c>
      <c r="C49" s="10" t="s">
        <v>12</v>
      </c>
    </row>
    <row r="50" spans="2:3" ht="16.5" x14ac:dyDescent="0.3">
      <c r="B50" s="2" t="s">
        <v>13</v>
      </c>
      <c r="C50" s="2" t="s">
        <v>14</v>
      </c>
    </row>
    <row r="51" spans="2:3" ht="16.5" x14ac:dyDescent="0.3">
      <c r="B51" s="8" t="s">
        <v>13</v>
      </c>
      <c r="C51" s="8" t="s">
        <v>14</v>
      </c>
    </row>
    <row r="52" spans="2:3" ht="16.5" x14ac:dyDescent="0.3">
      <c r="B52" s="2" t="s">
        <v>15</v>
      </c>
      <c r="C52" s="2" t="s">
        <v>16</v>
      </c>
    </row>
    <row r="53" spans="2:3" ht="16.5" x14ac:dyDescent="0.3">
      <c r="B53" s="2" t="s">
        <v>17</v>
      </c>
      <c r="C53" s="2" t="s">
        <v>18</v>
      </c>
    </row>
    <row r="54" spans="2:3" ht="16.5" x14ac:dyDescent="0.3">
      <c r="B54" s="2" t="s">
        <v>21</v>
      </c>
      <c r="C54" s="2" t="s">
        <v>22</v>
      </c>
    </row>
    <row r="55" spans="2:3" ht="16.5" x14ac:dyDescent="0.3">
      <c r="B55" s="6" t="s">
        <v>23</v>
      </c>
      <c r="C55" s="6" t="s">
        <v>23</v>
      </c>
    </row>
    <row r="56" spans="2:3" ht="15.75" thickBot="1" x14ac:dyDescent="0.3">
      <c r="B56" s="12" t="s">
        <v>24</v>
      </c>
      <c r="C56" s="12" t="s">
        <v>25</v>
      </c>
    </row>
    <row r="57" spans="2:3" ht="17.25" thickTop="1" x14ac:dyDescent="0.3">
      <c r="B57" s="2" t="s">
        <v>12</v>
      </c>
      <c r="C57" s="2" t="str">
        <f>B57</f>
        <v>Hedge Accounting</v>
      </c>
    </row>
    <row r="58" spans="2:3" ht="16.5" x14ac:dyDescent="0.3">
      <c r="B58" s="2" t="s">
        <v>33</v>
      </c>
      <c r="C58" s="2" t="s">
        <v>34</v>
      </c>
    </row>
    <row r="59" spans="2:3" ht="16.5" x14ac:dyDescent="0.3">
      <c r="B59" s="6" t="s">
        <v>26</v>
      </c>
      <c r="C59" s="6" t="s">
        <v>27</v>
      </c>
    </row>
    <row r="60" spans="2:3" ht="15.75" thickBot="1" x14ac:dyDescent="0.3">
      <c r="B60" s="12" t="s">
        <v>24</v>
      </c>
      <c r="C60" s="12" t="s">
        <v>25</v>
      </c>
    </row>
    <row r="61" spans="2:3" ht="17.25" thickTop="1" x14ac:dyDescent="0.3">
      <c r="B61" s="2"/>
      <c r="C61" s="2"/>
    </row>
    <row r="62" spans="2:3" ht="16.5" x14ac:dyDescent="0.3">
      <c r="B62" s="2"/>
      <c r="C62" s="2"/>
    </row>
    <row r="63" spans="2:3" ht="16.5" x14ac:dyDescent="0.3">
      <c r="B63" s="2"/>
      <c r="C63" s="2"/>
    </row>
    <row r="64" spans="2:3" ht="17.25" thickBot="1" x14ac:dyDescent="0.3">
      <c r="B64" s="5" t="s">
        <v>30</v>
      </c>
      <c r="C64" s="5" t="s">
        <v>31</v>
      </c>
    </row>
    <row r="65" spans="2:3" ht="16.5" x14ac:dyDescent="0.3">
      <c r="B65" s="6" t="s">
        <v>7</v>
      </c>
      <c r="C65" s="6" t="s">
        <v>8</v>
      </c>
    </row>
    <row r="66" spans="2:3" ht="16.5" x14ac:dyDescent="0.3">
      <c r="B66" s="8" t="s">
        <v>9</v>
      </c>
      <c r="C66" s="8" t="s">
        <v>10</v>
      </c>
    </row>
    <row r="67" spans="2:3" ht="16.5" x14ac:dyDescent="0.3">
      <c r="B67" s="8" t="s">
        <v>12</v>
      </c>
      <c r="C67" s="10" t="s">
        <v>12</v>
      </c>
    </row>
    <row r="68" spans="2:3" ht="16.5" x14ac:dyDescent="0.3">
      <c r="B68" s="2" t="s">
        <v>13</v>
      </c>
      <c r="C68" s="2" t="s">
        <v>14</v>
      </c>
    </row>
    <row r="69" spans="2:3" ht="16.5" x14ac:dyDescent="0.3">
      <c r="B69" s="8" t="s">
        <v>13</v>
      </c>
      <c r="C69" s="8" t="s">
        <v>14</v>
      </c>
    </row>
    <row r="70" spans="2:3" ht="16.5" x14ac:dyDescent="0.3">
      <c r="B70" s="2" t="s">
        <v>15</v>
      </c>
      <c r="C70" s="2" t="s">
        <v>16</v>
      </c>
    </row>
    <row r="71" spans="2:3" ht="16.5" x14ac:dyDescent="0.3">
      <c r="B71" s="2" t="s">
        <v>17</v>
      </c>
      <c r="C71" s="2" t="s">
        <v>18</v>
      </c>
    </row>
    <row r="72" spans="2:3" ht="16.5" x14ac:dyDescent="0.3">
      <c r="B72" s="2" t="s">
        <v>19</v>
      </c>
      <c r="C72" s="2" t="s">
        <v>20</v>
      </c>
    </row>
    <row r="73" spans="2:3" ht="16.5" x14ac:dyDescent="0.3">
      <c r="B73" s="2" t="s">
        <v>21</v>
      </c>
      <c r="C73" s="2" t="s">
        <v>22</v>
      </c>
    </row>
    <row r="74" spans="2:3" ht="16.5" x14ac:dyDescent="0.3">
      <c r="B74" s="6" t="s">
        <v>23</v>
      </c>
      <c r="C74" s="6" t="s">
        <v>23</v>
      </c>
    </row>
    <row r="75" spans="2:3" ht="15.75" thickBot="1" x14ac:dyDescent="0.3">
      <c r="B75" s="12" t="s">
        <v>24</v>
      </c>
      <c r="C75" s="12" t="s">
        <v>25</v>
      </c>
    </row>
    <row r="76" spans="2:3" ht="17.25" thickTop="1" x14ac:dyDescent="0.3">
      <c r="B76" s="2" t="s">
        <v>12</v>
      </c>
      <c r="C76" s="2" t="str">
        <f>B76</f>
        <v>Hedge Accounting</v>
      </c>
    </row>
    <row r="77" spans="2:3" ht="16.5" x14ac:dyDescent="0.3">
      <c r="B77" s="2" t="s">
        <v>19</v>
      </c>
      <c r="C77" s="2" t="s">
        <v>20</v>
      </c>
    </row>
    <row r="78" spans="2:3" ht="16.5" x14ac:dyDescent="0.3">
      <c r="B78" s="2" t="s">
        <v>33</v>
      </c>
      <c r="C78" s="2" t="s">
        <v>34</v>
      </c>
    </row>
    <row r="79" spans="2:3" ht="16.5" x14ac:dyDescent="0.3">
      <c r="B79" s="6" t="s">
        <v>26</v>
      </c>
      <c r="C79" s="6" t="s">
        <v>27</v>
      </c>
    </row>
    <row r="80" spans="2:3" ht="15.75" thickBot="1" x14ac:dyDescent="0.3">
      <c r="B80" s="12" t="s">
        <v>24</v>
      </c>
      <c r="C80" s="12" t="s">
        <v>25</v>
      </c>
    </row>
    <row r="81" spans="2:3" ht="17.25" thickTop="1" x14ac:dyDescent="0.3">
      <c r="B81" s="2" t="s">
        <v>51</v>
      </c>
      <c r="C81" s="2" t="s">
        <v>52</v>
      </c>
    </row>
    <row r="82" spans="2:3" ht="16.5" x14ac:dyDescent="0.3">
      <c r="B82" s="6" t="s">
        <v>53</v>
      </c>
      <c r="C82" s="6" t="s">
        <v>54</v>
      </c>
    </row>
    <row r="83" spans="2:3" ht="15.75" thickBot="1" x14ac:dyDescent="0.3">
      <c r="B83" s="12" t="s">
        <v>24</v>
      </c>
      <c r="C83" s="12" t="s">
        <v>25</v>
      </c>
    </row>
    <row r="84" spans="2:3" ht="17.25" thickTop="1" x14ac:dyDescent="0.3">
      <c r="B84" s="2"/>
      <c r="C84" s="2"/>
    </row>
    <row r="85" spans="2:3" ht="16.5" x14ac:dyDescent="0.3">
      <c r="B85" s="2"/>
      <c r="C85" s="2"/>
    </row>
    <row r="86" spans="2:3" ht="16.5" x14ac:dyDescent="0.3">
      <c r="B86" s="2"/>
      <c r="C86" s="2"/>
    </row>
    <row r="87" spans="2:3" ht="17.25" thickBot="1" x14ac:dyDescent="0.3">
      <c r="B87" s="5" t="s">
        <v>62</v>
      </c>
      <c r="C87" s="5" t="s">
        <v>64</v>
      </c>
    </row>
    <row r="88" spans="2:3" ht="16.5" x14ac:dyDescent="0.3">
      <c r="B88" s="6" t="s">
        <v>7</v>
      </c>
      <c r="C88" s="6" t="s">
        <v>8</v>
      </c>
    </row>
    <row r="89" spans="2:3" ht="16.5" x14ac:dyDescent="0.3">
      <c r="B89" s="8" t="s">
        <v>9</v>
      </c>
      <c r="C89" s="8" t="s">
        <v>10</v>
      </c>
    </row>
    <row r="90" spans="2:3" ht="16.5" x14ac:dyDescent="0.3">
      <c r="B90" s="2" t="s">
        <v>13</v>
      </c>
      <c r="C90" s="2" t="s">
        <v>14</v>
      </c>
    </row>
    <row r="91" spans="2:3" ht="16.5" x14ac:dyDescent="0.3">
      <c r="B91" s="8" t="s">
        <v>13</v>
      </c>
      <c r="C91" s="8" t="s">
        <v>14</v>
      </c>
    </row>
    <row r="92" spans="2:3" ht="16.5" x14ac:dyDescent="0.3">
      <c r="B92" s="2" t="s">
        <v>15</v>
      </c>
      <c r="C92" s="2" t="s">
        <v>16</v>
      </c>
    </row>
    <row r="93" spans="2:3" ht="16.5" x14ac:dyDescent="0.3">
      <c r="B93" s="2" t="s">
        <v>17</v>
      </c>
      <c r="C93" s="2" t="s">
        <v>18</v>
      </c>
    </row>
    <row r="94" spans="2:3" ht="16.5" x14ac:dyDescent="0.3">
      <c r="B94" s="2" t="s">
        <v>21</v>
      </c>
      <c r="C94" s="2" t="s">
        <v>22</v>
      </c>
    </row>
    <row r="95" spans="2:3" ht="16.5" x14ac:dyDescent="0.3">
      <c r="B95" s="6" t="s">
        <v>23</v>
      </c>
      <c r="C95" s="6" t="s">
        <v>23</v>
      </c>
    </row>
    <row r="96" spans="2:3" ht="15.75" thickBot="1" x14ac:dyDescent="0.3">
      <c r="B96" s="12" t="s">
        <v>24</v>
      </c>
      <c r="C96" s="12" t="s">
        <v>25</v>
      </c>
    </row>
    <row r="97" spans="2:3" ht="17.25" thickTop="1" x14ac:dyDescent="0.3">
      <c r="B97" s="2" t="s">
        <v>33</v>
      </c>
      <c r="C97" s="2" t="s">
        <v>34</v>
      </c>
    </row>
    <row r="98" spans="2:3" ht="16.5" x14ac:dyDescent="0.3">
      <c r="B98" s="6" t="s">
        <v>26</v>
      </c>
      <c r="C98" s="6" t="s">
        <v>27</v>
      </c>
    </row>
    <row r="99" spans="2:3" ht="15.75" thickBot="1" x14ac:dyDescent="0.3">
      <c r="B99" s="12" t="s">
        <v>24</v>
      </c>
      <c r="C99" s="12" t="s">
        <v>25</v>
      </c>
    </row>
    <row r="100" spans="2:3" ht="17.25" thickTop="1" x14ac:dyDescent="0.3">
      <c r="B100" s="2"/>
      <c r="C100" s="2"/>
    </row>
    <row r="101" spans="2:3" ht="16.5" x14ac:dyDescent="0.3">
      <c r="B101" s="2"/>
      <c r="C101" s="2"/>
    </row>
    <row r="102" spans="2:3" ht="16.5" x14ac:dyDescent="0.3">
      <c r="B102" s="2"/>
      <c r="C102" s="2"/>
    </row>
    <row r="103" spans="2:3" ht="17.25" thickBot="1" x14ac:dyDescent="0.3">
      <c r="B103" s="5" t="s">
        <v>32</v>
      </c>
      <c r="C103" s="5" t="s">
        <v>32</v>
      </c>
    </row>
    <row r="104" spans="2:3" ht="16.5" x14ac:dyDescent="0.3">
      <c r="B104" s="6" t="s">
        <v>7</v>
      </c>
      <c r="C104" s="6" t="s">
        <v>8</v>
      </c>
    </row>
    <row r="105" spans="2:3" ht="16.5" x14ac:dyDescent="0.3">
      <c r="B105" s="8" t="s">
        <v>9</v>
      </c>
      <c r="C105" s="8" t="s">
        <v>10</v>
      </c>
    </row>
    <row r="106" spans="2:3" ht="16.5" x14ac:dyDescent="0.3">
      <c r="B106" s="2" t="s">
        <v>13</v>
      </c>
      <c r="C106" s="2" t="s">
        <v>14</v>
      </c>
    </row>
    <row r="107" spans="2:3" ht="16.5" x14ac:dyDescent="0.3">
      <c r="B107" s="8" t="s">
        <v>13</v>
      </c>
      <c r="C107" s="8" t="s">
        <v>14</v>
      </c>
    </row>
    <row r="108" spans="2:3" ht="16.5" x14ac:dyDescent="0.3">
      <c r="B108" s="2" t="s">
        <v>15</v>
      </c>
      <c r="C108" s="2" t="s">
        <v>16</v>
      </c>
    </row>
    <row r="109" spans="2:3" ht="16.5" x14ac:dyDescent="0.3">
      <c r="B109" s="2" t="s">
        <v>17</v>
      </c>
      <c r="C109" s="2" t="s">
        <v>18</v>
      </c>
    </row>
    <row r="110" spans="2:3" ht="16.5" x14ac:dyDescent="0.3">
      <c r="B110" s="2" t="s">
        <v>19</v>
      </c>
      <c r="C110" s="2" t="s">
        <v>20</v>
      </c>
    </row>
    <row r="111" spans="2:3" ht="16.5" x14ac:dyDescent="0.3">
      <c r="B111" s="2" t="s">
        <v>21</v>
      </c>
      <c r="C111" s="2" t="s">
        <v>22</v>
      </c>
    </row>
    <row r="112" spans="2:3" ht="16.5" x14ac:dyDescent="0.3">
      <c r="B112" s="6" t="s">
        <v>23</v>
      </c>
      <c r="C112" s="6" t="s">
        <v>23</v>
      </c>
    </row>
    <row r="113" spans="2:3" ht="15.75" thickBot="1" x14ac:dyDescent="0.3">
      <c r="B113" s="12" t="s">
        <v>24</v>
      </c>
      <c r="C113" s="12" t="s">
        <v>25</v>
      </c>
    </row>
    <row r="114" spans="2:3" ht="17.25" thickTop="1" x14ac:dyDescent="0.3">
      <c r="B114" s="2" t="s">
        <v>33</v>
      </c>
      <c r="C114" s="2" t="s">
        <v>34</v>
      </c>
    </row>
    <row r="115" spans="2:3" ht="16.5" x14ac:dyDescent="0.3">
      <c r="B115" s="6" t="s">
        <v>26</v>
      </c>
      <c r="C115" s="6" t="s">
        <v>27</v>
      </c>
    </row>
    <row r="116" spans="2:3" ht="15.75" thickBot="1" x14ac:dyDescent="0.3">
      <c r="B116" s="12" t="s">
        <v>24</v>
      </c>
      <c r="C116" s="12" t="s">
        <v>25</v>
      </c>
    </row>
    <row r="117" spans="2:3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7F68D5208D6B4AB60260A1CF03EBA5" ma:contentTypeVersion="12" ma:contentTypeDescription="Crie um novo documento." ma:contentTypeScope="" ma:versionID="d2e5f3bd92732a8a22ee80d35d71df58">
  <xsd:schema xmlns:xsd="http://www.w3.org/2001/XMLSchema" xmlns:xs="http://www.w3.org/2001/XMLSchema" xmlns:p="http://schemas.microsoft.com/office/2006/metadata/properties" xmlns:ns2="b24d1963-1759-47cd-a8cc-6adf058e2eac" xmlns:ns3="46eb06b4-9d91-4019-b206-f7510326dca7" targetNamespace="http://schemas.microsoft.com/office/2006/metadata/properties" ma:root="true" ma:fieldsID="895e49a0adf907c106ff81efdb0aa65f" ns2:_="" ns3:_="">
    <xsd:import namespace="b24d1963-1759-47cd-a8cc-6adf058e2eac"/>
    <xsd:import namespace="46eb06b4-9d91-4019-b206-f7510326d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d1963-1759-47cd-a8cc-6adf058e2e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75c98211-4402-44f6-bc96-964d5c42e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b06b4-9d91-4019-b206-f7510326dc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6849bf-df86-40ec-8fe0-726ce2d68ba5}" ma:internalName="TaxCatchAll" ma:showField="CatchAllData" ma:web="46eb06b4-9d91-4019-b206-f7510326d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1B109-CCF7-473F-AD18-A2A30D4FF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d1963-1759-47cd-a8cc-6adf058e2eac"/>
    <ds:schemaRef ds:uri="46eb06b4-9d91-4019-b206-f7510326d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C8AAA7-177F-4EE5-BC07-8C1BE06DFAF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81df8d-b7d7-4579-8f7a-cbfe2dcc5fca}" enabled="0" method="" siteId="{5681df8d-b7d7-4579-8f7a-cbfe2dcc5f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EBITDA</vt:lpstr>
      <vt:lpstr>Volume</vt:lpstr>
      <vt:lpstr>Financial Statements &gt;&gt;</vt:lpstr>
      <vt:lpstr>BS - Balanço</vt:lpstr>
      <vt:lpstr>P&amp;L - DRE</vt:lpstr>
      <vt:lpstr>DFC</vt:lpstr>
      <vt:lpstr>Control</vt:lpstr>
    </vt:vector>
  </TitlesOfParts>
  <Company>Hidrovias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Kappaun Junior</dc:creator>
  <cp:lastModifiedBy>Caroline Antunes Garcia</cp:lastModifiedBy>
  <dcterms:created xsi:type="dcterms:W3CDTF">2020-06-26T23:25:35Z</dcterms:created>
  <dcterms:modified xsi:type="dcterms:W3CDTF">2023-11-14T18:44:30Z</dcterms:modified>
</cp:coreProperties>
</file>