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garcia\Downloads\"/>
    </mc:Choice>
  </mc:AlternateContent>
  <xr:revisionPtr revIDLastSave="0" documentId="13_ncr:1_{097B22DD-594B-4910-9D78-5CF54C24C19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8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localSheetId="5" hidden="1">#REF!</definedName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localSheetId="5" hidden="1">#REF!,#REF!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localSheetId="5" hidden="1">#REF!,#REF!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localSheetId="5" hidden="1">#REF!,#REF!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localSheetId="5" hidden="1">#REF!,#REF!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DFC!$A$3:$AG$109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localSheetId="5" hidden="1">#REF!,#REF!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E_LINK9" localSheetId="4">'P&amp;L - DRE'!$X$56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localSheetId="5" hidden="1">#REF!,#REF!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1" l="1"/>
  <c r="AH122" i="1" l="1"/>
  <c r="AH119" i="1"/>
  <c r="AH116" i="1"/>
  <c r="AA122" i="1"/>
  <c r="Z122" i="1"/>
  <c r="Y122" i="1"/>
  <c r="X122" i="1"/>
  <c r="W122" i="1"/>
  <c r="AH103" i="1"/>
  <c r="AH97" i="1"/>
  <c r="AH92" i="1"/>
  <c r="AA103" i="1"/>
  <c r="Z103" i="1" l="1"/>
  <c r="Y103" i="1"/>
  <c r="X103" i="1"/>
  <c r="W103" i="1"/>
  <c r="W97" i="1"/>
  <c r="AA97" i="1"/>
  <c r="Z97" i="1"/>
  <c r="Y97" i="1"/>
  <c r="X97" i="1"/>
  <c r="AH74" i="1"/>
  <c r="AH70" i="1"/>
  <c r="AH77" i="1"/>
  <c r="AA77" i="1"/>
  <c r="Z77" i="1"/>
  <c r="Y77" i="1"/>
  <c r="X77" i="1"/>
  <c r="W77" i="1"/>
  <c r="X74" i="1"/>
  <c r="AA74" i="1"/>
  <c r="Z74" i="1"/>
  <c r="Y74" i="1"/>
  <c r="W74" i="1"/>
  <c r="AH56" i="1"/>
  <c r="AH53" i="1"/>
  <c r="AH49" i="1"/>
  <c r="AA56" i="1"/>
  <c r="Z56" i="1"/>
  <c r="Y56" i="1"/>
  <c r="X56" i="1"/>
  <c r="W56" i="1"/>
  <c r="AH28" i="1"/>
  <c r="AH24" i="1"/>
  <c r="AA28" i="1"/>
  <c r="Z28" i="1"/>
  <c r="Y28" i="1"/>
  <c r="X28" i="1"/>
  <c r="W28" i="1"/>
  <c r="V109" i="8" l="1"/>
  <c r="V108" i="8"/>
  <c r="R105" i="8"/>
  <c r="R109" i="8" s="1"/>
  <c r="Q105" i="8"/>
  <c r="Q109" i="8" s="1"/>
  <c r="P105" i="8"/>
  <c r="P109" i="8" s="1"/>
  <c r="O105" i="8"/>
  <c r="O109" i="8" s="1"/>
  <c r="N105" i="8"/>
  <c r="N109" i="8" s="1"/>
  <c r="M105" i="8"/>
  <c r="M109" i="8" s="1"/>
  <c r="L105" i="8"/>
  <c r="L109" i="8" s="1"/>
  <c r="K105" i="8"/>
  <c r="K109" i="8" s="1"/>
  <c r="J105" i="8"/>
  <c r="I105" i="8"/>
  <c r="H105" i="8"/>
  <c r="G105" i="8"/>
  <c r="F105" i="8"/>
  <c r="E105" i="8"/>
  <c r="D105" i="8"/>
  <c r="V101" i="8"/>
  <c r="V99" i="8"/>
  <c r="Q99" i="8"/>
  <c r="P99" i="8"/>
  <c r="O99" i="8"/>
  <c r="N99" i="8"/>
  <c r="M99" i="8"/>
  <c r="L99" i="8"/>
  <c r="K99" i="8"/>
  <c r="R81" i="8"/>
  <c r="Q81" i="8"/>
  <c r="P81" i="8"/>
  <c r="O81" i="8"/>
  <c r="N81" i="8"/>
  <c r="M81" i="8"/>
  <c r="L81" i="8"/>
  <c r="K81" i="8"/>
  <c r="R60" i="8"/>
  <c r="Q60" i="8"/>
  <c r="P60" i="8"/>
  <c r="O60" i="8"/>
  <c r="N60" i="8"/>
  <c r="M60" i="8"/>
  <c r="M103" i="8" s="1"/>
  <c r="L60" i="8"/>
  <c r="K60" i="8"/>
  <c r="V35" i="8"/>
  <c r="T9" i="8"/>
  <c r="T5" i="8"/>
  <c r="Q103" i="8" l="1"/>
  <c r="R103" i="8"/>
  <c r="K103" i="8"/>
  <c r="L103" i="8"/>
  <c r="N103" i="8"/>
  <c r="AF60" i="8"/>
  <c r="O103" i="8"/>
  <c r="P103" i="8"/>
  <c r="T126" i="1" l="1"/>
  <c r="T107" i="1"/>
  <c r="T81" i="1"/>
  <c r="T60" i="1"/>
  <c r="W34" i="4" l="1"/>
  <c r="AL17" i="4"/>
  <c r="AK29" i="4"/>
  <c r="AL29" i="4"/>
  <c r="AL6" i="4"/>
  <c r="W59" i="4" l="1"/>
  <c r="V18" i="2" l="1"/>
  <c r="V15" i="2"/>
  <c r="V9" i="2"/>
  <c r="V5" i="2"/>
  <c r="AF126" i="1"/>
  <c r="AF107" i="1"/>
  <c r="AF81" i="1"/>
  <c r="AF60" i="1"/>
  <c r="AF38" i="1"/>
  <c r="S107" i="1"/>
  <c r="V29" i="5"/>
  <c r="V33" i="5" s="1"/>
  <c r="V21" i="5"/>
  <c r="AL69" i="4"/>
  <c r="AK69" i="4"/>
  <c r="AL78" i="4"/>
  <c r="AL77" i="4"/>
  <c r="AL76" i="4"/>
  <c r="AL75" i="4"/>
  <c r="AL74" i="4"/>
  <c r="AL68" i="4"/>
  <c r="AL67" i="4"/>
  <c r="AL66" i="4"/>
  <c r="AL65" i="4"/>
  <c r="AL64" i="4"/>
  <c r="AL61" i="4"/>
  <c r="AL62" i="4"/>
  <c r="AL58" i="4"/>
  <c r="AL55" i="4"/>
  <c r="AL56" i="4"/>
  <c r="AL53" i="4"/>
  <c r="AL52" i="4"/>
  <c r="AL51" i="4"/>
  <c r="AL50" i="4"/>
  <c r="AL49" i="4"/>
  <c r="AL48" i="4"/>
  <c r="AL47" i="4"/>
  <c r="AL46" i="4"/>
  <c r="AL45" i="4"/>
  <c r="AL44" i="4"/>
  <c r="AL32" i="4"/>
  <c r="AL33" i="4"/>
  <c r="AL31" i="4"/>
  <c r="AL30" i="4"/>
  <c r="AL26" i="4"/>
  <c r="AL25" i="4"/>
  <c r="AL24" i="4"/>
  <c r="AL22" i="4"/>
  <c r="AL23" i="4"/>
  <c r="AL21" i="4"/>
  <c r="AL16" i="4"/>
  <c r="AL14" i="4"/>
  <c r="AL13" i="4"/>
  <c r="AL12" i="4"/>
  <c r="AL11" i="4"/>
  <c r="AL10" i="4"/>
  <c r="AL9" i="4"/>
  <c r="AL8" i="4"/>
  <c r="AL7" i="4"/>
  <c r="W79" i="4"/>
  <c r="AL79" i="4" s="1"/>
  <c r="W70" i="4"/>
  <c r="AL70" i="4" s="1"/>
  <c r="AL34" i="4"/>
  <c r="S81" i="1" l="1"/>
  <c r="S126" i="1"/>
  <c r="S60" i="1"/>
  <c r="W81" i="4"/>
  <c r="AL81" i="4" s="1"/>
  <c r="AL59" i="4"/>
  <c r="W37" i="4"/>
  <c r="AL37" i="4" l="1"/>
  <c r="U34" i="4"/>
  <c r="U37" i="4" l="1"/>
  <c r="U29" i="5"/>
  <c r="U33" i="5" s="1"/>
  <c r="U21" i="5"/>
  <c r="U8" i="5"/>
  <c r="U17" i="5" s="1"/>
  <c r="V79" i="4"/>
  <c r="V70" i="4"/>
  <c r="V59" i="4"/>
  <c r="V34" i="4"/>
  <c r="U18" i="2"/>
  <c r="U15" i="2"/>
  <c r="U9" i="2"/>
  <c r="U5" i="2"/>
  <c r="V81" i="4" l="1"/>
  <c r="V37" i="4"/>
  <c r="Q110" i="1" l="1"/>
  <c r="Q108" i="1"/>
  <c r="Q85" i="1"/>
  <c r="Q82" i="1"/>
  <c r="Q64" i="1"/>
  <c r="Q61" i="1"/>
  <c r="Q6" i="1"/>
  <c r="Q38" i="1" l="1"/>
  <c r="U4" i="2"/>
  <c r="Q92" i="1"/>
  <c r="Q73" i="1"/>
  <c r="Q74" i="1" s="1"/>
  <c r="Q53" i="1"/>
  <c r="Q18" i="1"/>
  <c r="Q23" i="1" s="1"/>
  <c r="Q60" i="1"/>
  <c r="Q81" i="1"/>
  <c r="Q107" i="1"/>
  <c r="Q126" i="1"/>
  <c r="T29" i="5"/>
  <c r="T33" i="5" s="1"/>
  <c r="T21" i="5"/>
  <c r="T8" i="5"/>
  <c r="T17" i="5" s="1"/>
  <c r="U79" i="4"/>
  <c r="U70" i="4"/>
  <c r="U59" i="4"/>
  <c r="T18" i="2"/>
  <c r="T15" i="2"/>
  <c r="T9" i="2"/>
  <c r="T5" i="2"/>
  <c r="P110" i="1"/>
  <c r="P108" i="1"/>
  <c r="P118" i="1" s="1"/>
  <c r="P85" i="1"/>
  <c r="P82" i="1"/>
  <c r="P64" i="1"/>
  <c r="P61" i="1"/>
  <c r="P53" i="1"/>
  <c r="Q70" i="1" l="1"/>
  <c r="P96" i="1"/>
  <c r="P73" i="1"/>
  <c r="P74" i="1" s="1"/>
  <c r="P49" i="1"/>
  <c r="Q118" i="1"/>
  <c r="Q119" i="1" s="1"/>
  <c r="Q116" i="1"/>
  <c r="U81" i="4"/>
  <c r="Q96" i="1"/>
  <c r="Q99" i="1" s="1"/>
  <c r="Q100" i="1" s="1"/>
  <c r="Q49" i="1"/>
  <c r="Q19" i="1"/>
  <c r="Q24" i="1"/>
  <c r="Q29" i="1"/>
  <c r="Q30" i="1" s="1"/>
  <c r="P92" i="1" l="1"/>
  <c r="P70" i="1"/>
  <c r="P99" i="1"/>
  <c r="P100" i="1" s="1"/>
  <c r="P97" i="1"/>
  <c r="Q97" i="1"/>
  <c r="P18" i="1"/>
  <c r="P6" i="1"/>
  <c r="P107" i="1" l="1"/>
  <c r="P81" i="1"/>
  <c r="P38" i="1"/>
  <c r="T4" i="2"/>
  <c r="P126" i="1"/>
  <c r="P60" i="1"/>
  <c r="P23" i="1"/>
  <c r="P19" i="1"/>
  <c r="S21" i="5"/>
  <c r="S8" i="5"/>
  <c r="S17" i="5" s="1"/>
  <c r="T79" i="4"/>
  <c r="T70" i="4"/>
  <c r="T59" i="4"/>
  <c r="T34" i="4"/>
  <c r="S5" i="2"/>
  <c r="S29" i="5" l="1"/>
  <c r="S33" i="5" s="1"/>
  <c r="P29" i="1"/>
  <c r="P30" i="1" s="1"/>
  <c r="P24" i="1"/>
  <c r="T81" i="4"/>
  <c r="T37" i="4"/>
  <c r="S18" i="2"/>
  <c r="S15" i="2"/>
  <c r="S9" i="2"/>
  <c r="O110" i="1" l="1"/>
  <c r="O108" i="1"/>
  <c r="O85" i="1"/>
  <c r="O82" i="1"/>
  <c r="O64" i="1"/>
  <c r="O61" i="1"/>
  <c r="O6" i="1"/>
  <c r="O18" i="1" l="1"/>
  <c r="O23" i="1" s="1"/>
  <c r="AF24" i="1" s="1"/>
  <c r="O81" i="1"/>
  <c r="S4" i="2"/>
  <c r="O60" i="1"/>
  <c r="O126" i="1"/>
  <c r="O38" i="1"/>
  <c r="O107" i="1"/>
  <c r="L85" i="1"/>
  <c r="M85" i="1"/>
  <c r="K85" i="1"/>
  <c r="N85" i="1"/>
  <c r="N82" i="1"/>
  <c r="M82" i="1"/>
  <c r="L82" i="1"/>
  <c r="K82" i="1"/>
  <c r="L110" i="1"/>
  <c r="L108" i="1"/>
  <c r="N110" i="1"/>
  <c r="M110" i="1"/>
  <c r="K110" i="1"/>
  <c r="N108" i="1"/>
  <c r="M108" i="1"/>
  <c r="K108" i="1"/>
  <c r="AK78" i="4"/>
  <c r="AK77" i="4"/>
  <c r="AK76" i="4"/>
  <c r="AK75" i="4"/>
  <c r="AK74" i="4"/>
  <c r="AK67" i="4"/>
  <c r="AK68" i="4"/>
  <c r="AK61" i="4"/>
  <c r="AK64" i="4"/>
  <c r="AK65" i="4"/>
  <c r="AK66" i="4"/>
  <c r="AK62" i="4"/>
  <c r="AK58" i="4"/>
  <c r="AK55" i="4"/>
  <c r="AK56" i="4"/>
  <c r="AK53" i="4"/>
  <c r="AK52" i="4"/>
  <c r="AK51" i="4"/>
  <c r="AK50" i="4"/>
  <c r="AK49" i="4"/>
  <c r="AK48" i="4"/>
  <c r="AK47" i="4"/>
  <c r="AK46" i="4"/>
  <c r="AK45" i="4"/>
  <c r="AK44" i="4"/>
  <c r="AK33" i="4"/>
  <c r="AK31" i="4"/>
  <c r="AK30" i="4"/>
  <c r="AK26" i="4"/>
  <c r="AK24" i="4"/>
  <c r="AK23" i="4"/>
  <c r="AK21" i="4"/>
  <c r="AK16" i="4"/>
  <c r="AK14" i="4"/>
  <c r="AK12" i="4"/>
  <c r="AK11" i="4"/>
  <c r="AK10" i="4"/>
  <c r="AK9" i="4"/>
  <c r="AK8" i="4"/>
  <c r="AK7" i="4"/>
  <c r="AK22" i="4"/>
  <c r="AK54" i="4"/>
  <c r="AK25" i="4"/>
  <c r="AK13" i="4"/>
  <c r="R21" i="5"/>
  <c r="R8" i="5"/>
  <c r="AF19" i="1" l="1"/>
  <c r="O19" i="1"/>
  <c r="O96" i="1"/>
  <c r="AF92" i="1"/>
  <c r="O118" i="1"/>
  <c r="AF116" i="1"/>
  <c r="N96" i="1"/>
  <c r="O52" i="1"/>
  <c r="AF49" i="1"/>
  <c r="O70" i="1"/>
  <c r="AF70" i="1"/>
  <c r="O92" i="1"/>
  <c r="O73" i="1"/>
  <c r="O49" i="1"/>
  <c r="O29" i="1"/>
  <c r="AF30" i="1" s="1"/>
  <c r="O24" i="1"/>
  <c r="L92" i="1"/>
  <c r="M92" i="1"/>
  <c r="K96" i="1"/>
  <c r="M118" i="1"/>
  <c r="N118" i="1"/>
  <c r="K116" i="1"/>
  <c r="S70" i="4"/>
  <c r="AK70" i="4" s="1"/>
  <c r="S59" i="4"/>
  <c r="S79" i="4"/>
  <c r="AK79" i="4" s="1"/>
  <c r="S34" i="4"/>
  <c r="AK17" i="4"/>
  <c r="AK6" i="4"/>
  <c r="AK32" i="4"/>
  <c r="R17" i="5"/>
  <c r="AF119" i="1" l="1"/>
  <c r="AF97" i="1"/>
  <c r="M96" i="1"/>
  <c r="M99" i="1" s="1"/>
  <c r="M100" i="1" s="1"/>
  <c r="N92" i="1"/>
  <c r="O97" i="1"/>
  <c r="O99" i="1"/>
  <c r="O30" i="1"/>
  <c r="O74" i="1"/>
  <c r="AF74" i="1"/>
  <c r="O53" i="1"/>
  <c r="AF53" i="1"/>
  <c r="L96" i="1"/>
  <c r="L97" i="1" s="1"/>
  <c r="N99" i="1"/>
  <c r="N100" i="1" s="1"/>
  <c r="N97" i="1"/>
  <c r="K92" i="1"/>
  <c r="K97" i="1"/>
  <c r="K99" i="1"/>
  <c r="K100" i="1" s="1"/>
  <c r="L116" i="1"/>
  <c r="L118" i="1"/>
  <c r="L119" i="1" s="1"/>
  <c r="K118" i="1"/>
  <c r="K119" i="1" s="1"/>
  <c r="AK59" i="4"/>
  <c r="S81" i="4"/>
  <c r="AK81" i="4" s="1"/>
  <c r="S37" i="4"/>
  <c r="AK34" i="4"/>
  <c r="R23" i="5"/>
  <c r="M97" i="1" l="1"/>
  <c r="O100" i="1"/>
  <c r="AF100" i="1"/>
  <c r="L99" i="1"/>
  <c r="L100" i="1" s="1"/>
  <c r="AK37" i="4"/>
  <c r="R29" i="5"/>
  <c r="R33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64" i="1"/>
  <c r="L61" i="1"/>
  <c r="M61" i="1"/>
  <c r="K61" i="1"/>
  <c r="L64" i="1"/>
  <c r="M64" i="1"/>
  <c r="N64" i="1"/>
  <c r="N61" i="1"/>
  <c r="L18" i="1"/>
  <c r="L23" i="1" s="1"/>
  <c r="K70" i="1" l="1"/>
  <c r="L70" i="1"/>
  <c r="L53" i="1"/>
  <c r="K53" i="1"/>
  <c r="M70" i="1"/>
  <c r="N70" i="1"/>
  <c r="N73" i="1"/>
  <c r="N74" i="1" s="1"/>
  <c r="N18" i="1"/>
  <c r="N23" i="1" s="1"/>
  <c r="N24" i="1" s="1"/>
  <c r="M18" i="1"/>
  <c r="M23" i="1" s="1"/>
  <c r="M29" i="1" s="1"/>
  <c r="M30" i="1" s="1"/>
  <c r="L24" i="1"/>
  <c r="L29" i="1"/>
  <c r="L30" i="1" s="1"/>
  <c r="L19" i="1"/>
  <c r="O15" i="2"/>
  <c r="R9" i="2"/>
  <c r="O9" i="2"/>
  <c r="K18" i="1"/>
  <c r="K49" i="1" l="1"/>
  <c r="M73" i="1"/>
  <c r="M74" i="1" s="1"/>
  <c r="L49" i="1"/>
  <c r="L73" i="1"/>
  <c r="L74" i="1" s="1"/>
  <c r="K73" i="1"/>
  <c r="K74" i="1" s="1"/>
  <c r="M24" i="1"/>
  <c r="N19" i="1"/>
  <c r="M19" i="1"/>
  <c r="N29" i="1"/>
  <c r="N30" i="1" s="1"/>
  <c r="K19" i="1"/>
  <c r="K23" i="1"/>
  <c r="AJ33" i="5"/>
  <c r="K24" i="1" l="1"/>
  <c r="K29" i="1"/>
  <c r="K30" i="1" s="1"/>
  <c r="N6" i="1" l="1"/>
  <c r="N126" i="1" l="1"/>
  <c r="R4" i="2"/>
  <c r="AE24" i="1"/>
  <c r="AE119" i="1"/>
  <c r="AE116" i="1"/>
  <c r="AE92" i="1"/>
  <c r="AE100" i="1"/>
  <c r="AE97" i="1"/>
  <c r="AE70" i="1"/>
  <c r="AE74" i="1"/>
  <c r="AE19" i="1"/>
  <c r="AE30" i="1"/>
  <c r="N38" i="1"/>
  <c r="N60" i="1"/>
  <c r="N81" i="1"/>
  <c r="N107" i="1"/>
  <c r="M6" i="1"/>
  <c r="M107" i="1" s="1"/>
  <c r="Q4" i="2" l="1"/>
  <c r="M38" i="1"/>
  <c r="M126" i="1"/>
  <c r="M60" i="1"/>
  <c r="M81" i="1"/>
  <c r="AE126" i="1" l="1"/>
  <c r="AE107" i="1"/>
  <c r="AE81" i="1"/>
  <c r="AE60" i="1"/>
  <c r="AE38" i="1"/>
  <c r="K6" i="1" l="1"/>
  <c r="K81" i="1" s="1"/>
  <c r="K107" i="1" l="1"/>
  <c r="K126" i="1"/>
  <c r="K60" i="1"/>
  <c r="K38" i="1"/>
  <c r="L6" i="1"/>
  <c r="L107" i="1" s="1"/>
  <c r="P4" i="2" l="1"/>
  <c r="L60" i="1"/>
  <c r="L81" i="1"/>
  <c r="L126" i="1"/>
  <c r="L38" i="1"/>
  <c r="B20" i="2" l="1"/>
  <c r="B19" i="2"/>
  <c r="B18" i="2"/>
  <c r="B17" i="2"/>
  <c r="B16" i="2"/>
  <c r="B15" i="2"/>
  <c r="B14" i="2"/>
  <c r="O4" i="2"/>
  <c r="J6" i="1" l="1"/>
  <c r="J38" i="1" s="1"/>
  <c r="I6" i="1"/>
  <c r="I60" i="1" s="1"/>
  <c r="H6" i="1"/>
  <c r="H81" i="1" s="1"/>
  <c r="G6" i="1"/>
  <c r="G107" i="1" s="1"/>
  <c r="F6" i="1"/>
  <c r="F107" i="1" s="1"/>
  <c r="E6" i="1"/>
  <c r="E81" i="1" s="1"/>
  <c r="D6" i="1"/>
  <c r="D60" i="1" s="1"/>
  <c r="C6" i="1"/>
  <c r="C126" i="1" s="1"/>
  <c r="AD126" i="1"/>
  <c r="AC126" i="1"/>
  <c r="AD107" i="1"/>
  <c r="AC107" i="1"/>
  <c r="AD81" i="1"/>
  <c r="AC81" i="1"/>
  <c r="AD60" i="1"/>
  <c r="AC60" i="1"/>
  <c r="AD38" i="1"/>
  <c r="AC38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107" i="1"/>
  <c r="D126" i="1"/>
  <c r="D38" i="1"/>
  <c r="J60" i="1"/>
  <c r="J81" i="1"/>
  <c r="J126" i="1"/>
  <c r="I81" i="1"/>
  <c r="I107" i="1"/>
  <c r="I38" i="1"/>
  <c r="I126" i="1"/>
  <c r="H38" i="1"/>
  <c r="H107" i="1"/>
  <c r="H60" i="1"/>
  <c r="H126" i="1"/>
  <c r="G38" i="1"/>
  <c r="G81" i="1"/>
  <c r="G126" i="1"/>
  <c r="G60" i="1"/>
  <c r="F81" i="1"/>
  <c r="F38" i="1"/>
  <c r="F60" i="1"/>
  <c r="F126" i="1"/>
  <c r="E60" i="1"/>
  <c r="E38" i="1"/>
  <c r="E126" i="1"/>
  <c r="E107" i="1"/>
  <c r="D107" i="1"/>
  <c r="D81" i="1"/>
  <c r="C38" i="1"/>
  <c r="C60" i="1"/>
  <c r="C81" i="1"/>
  <c r="C107" i="1"/>
  <c r="F4" i="2" l="1"/>
  <c r="E4" i="2"/>
  <c r="D4" i="2"/>
  <c r="C4" i="2"/>
  <c r="C76" i="3" l="1"/>
  <c r="C57" i="3"/>
  <c r="C18" i="3"/>
  <c r="C5" i="2" l="1"/>
  <c r="N49" i="1" l="1"/>
  <c r="N53" i="1"/>
  <c r="M49" i="1" l="1"/>
  <c r="AE49" i="1"/>
  <c r="M53" i="1" l="1"/>
  <c r="AE53" i="1"/>
</calcChain>
</file>

<file path=xl/sharedStrings.xml><?xml version="1.0" encoding="utf-8"?>
<sst xmlns="http://schemas.openxmlformats.org/spreadsheetml/2006/main" count="1225" uniqueCount="274">
  <si>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</si>
  <si>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</si>
  <si>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</si>
  <si>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</si>
  <si>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</si>
  <si>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</si>
  <si>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</si>
  <si>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</si>
  <si>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</si>
  <si>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</si>
  <si>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</si>
  <si>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</si>
  <si>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</si>
  <si>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</si>
  <si>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</si>
  <si>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</si>
  <si>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</si>
  <si>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</si>
  <si>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</si>
  <si>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</si>
  <si>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</si>
  <si>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</si>
  <si>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</si>
  <si>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</si>
  <si>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</si>
  <si>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</si>
  <si>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</si>
  <si>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</si>
  <si>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</si>
  <si>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</si>
  <si>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</si>
  <si>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</si>
  <si>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</si>
  <si>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</si>
  <si>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</si>
  <si>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</si>
  <si>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</si>
  <si>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</si>
  <si>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</si>
  <si>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</si>
  <si>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</si>
  <si>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</si>
  <si>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</si>
  <si>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</si>
  <si>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</si>
  <si>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</si>
  <si>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</si>
  <si>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</si>
  <si>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</si>
  <si>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</si>
  <si>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</si>
  <si>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</si>
  <si>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</si>
  <si>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</si>
  <si>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</si>
  <si>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</si>
  <si>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</si>
  <si>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</si>
  <si>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</si>
  <si>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</si>
  <si>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</si>
  <si>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ATIVOS</t>
  </si>
  <si>
    <t>Caixa e equivalentes de caixa</t>
  </si>
  <si>
    <t>Títulos e valores mobiliários</t>
  </si>
  <si>
    <t>Contas a receber de clientes</t>
  </si>
  <si>
    <t>Estoques</t>
  </si>
  <si>
    <t>Impostos a recuperar</t>
  </si>
  <si>
    <t>Imposto de renda e contribuição social</t>
  </si>
  <si>
    <t>Créditos com partes relacionadas</t>
  </si>
  <si>
    <t>Garantias e depósitos caução</t>
  </si>
  <si>
    <t>Dividendos a receber</t>
  </si>
  <si>
    <t>Total do ativo circulante</t>
  </si>
  <si>
    <t>Títulos e valores mobiliários vinculados</t>
  </si>
  <si>
    <t>Depósitos judiciais</t>
  </si>
  <si>
    <t>Ativos fiscais diferidos</t>
  </si>
  <si>
    <t>Investimentos</t>
  </si>
  <si>
    <t>Imobilizado</t>
  </si>
  <si>
    <t>Bem de direito de uso</t>
  </si>
  <si>
    <t>Intangível</t>
  </si>
  <si>
    <t>Total do ativo não circulante</t>
  </si>
  <si>
    <t>Total do ativo</t>
  </si>
  <si>
    <t>PASSIVOS E PATRIMÔNIO LÍQUIDO</t>
  </si>
  <si>
    <t>Fornecedores</t>
  </si>
  <si>
    <t>Instrumentos financeiros derivativos</t>
  </si>
  <si>
    <t>Obrigações sociais e trabalhistas</t>
  </si>
  <si>
    <t>Obrigações tributárias</t>
  </si>
  <si>
    <t>Provisão para perda com investimentos</t>
  </si>
  <si>
    <t>Contas a pagar com partes relacionadas</t>
  </si>
  <si>
    <t>Adiantamento de clientes</t>
  </si>
  <si>
    <t>Dividendos a pagar</t>
  </si>
  <si>
    <t xml:space="preserve">Outras contas a pagar </t>
  </si>
  <si>
    <t>Total do passivo circulante</t>
  </si>
  <si>
    <t>Impostos diferido</t>
  </si>
  <si>
    <t xml:space="preserve">Tributos e contribuições </t>
  </si>
  <si>
    <t>Total do passivo não circulante</t>
  </si>
  <si>
    <t>PATRIMÔNIO LÍQUIDO</t>
  </si>
  <si>
    <t>Capital social</t>
  </si>
  <si>
    <t>Reservas de capital</t>
  </si>
  <si>
    <t>Dividendos adicionais propostos</t>
  </si>
  <si>
    <t>Ajuste de avaliação patrimonial</t>
  </si>
  <si>
    <t>Total do patrimônio líquido</t>
  </si>
  <si>
    <t>Total do passivo e patrimônio líquido</t>
  </si>
  <si>
    <t>Nota explicativa</t>
  </si>
  <si>
    <t>Custos dos serviços prestados</t>
  </si>
  <si>
    <t>Lucro bruto</t>
  </si>
  <si>
    <t>DESPESAS OPERACIONAIS</t>
  </si>
  <si>
    <t>Gerais e administrativas</t>
  </si>
  <si>
    <t>Resultado de equivalência patrimonial</t>
  </si>
  <si>
    <t>Outras Despesas/Receitas</t>
  </si>
  <si>
    <t>Receitas financeiras</t>
  </si>
  <si>
    <t>Despesas financeiras</t>
  </si>
  <si>
    <t>Resultado financeiro</t>
  </si>
  <si>
    <t>Corrente</t>
  </si>
  <si>
    <t>Diferido</t>
  </si>
  <si>
    <t>Resultado por ação básico - R$</t>
  </si>
  <si>
    <t># Ações (mil)</t>
  </si>
  <si>
    <t>DFC Contabil - Consolidado</t>
  </si>
  <si>
    <t>Fluxo de caixa das atividades operacionais</t>
  </si>
  <si>
    <t>(Prejuízo) / lucro líquido do período</t>
  </si>
  <si>
    <t>Perda com instrumentos financeiros derivativos</t>
  </si>
  <si>
    <t>IR e CS corrente e diferido</t>
  </si>
  <si>
    <t>Atualização monetária e cambial s/ dívida</t>
  </si>
  <si>
    <t>Receita realizada do hedge</t>
  </si>
  <si>
    <t>(Aumento) redução nos ativos operacionais:</t>
  </si>
  <si>
    <t>Contas a receber</t>
  </si>
  <si>
    <t>Aumento (redução) nos passivos operacionais:</t>
  </si>
  <si>
    <t>Pagamento de risco sacado</t>
  </si>
  <si>
    <t>Adiantamentos de clientes</t>
  </si>
  <si>
    <t>Outras contas a pagar</t>
  </si>
  <si>
    <t>Pagamento de juros sobre empréstimos e financiamentos</t>
  </si>
  <si>
    <t>Imposto de renda e contribuição social pagas</t>
  </si>
  <si>
    <t>Caixa líquido (aplicados nas) gerado pelas atividades operacionais</t>
  </si>
  <si>
    <t>Fluxos de caixa das atividades de investimento</t>
  </si>
  <si>
    <t>Adiantamentos a fornecedores.</t>
  </si>
  <si>
    <t>Recebimento de dividendos</t>
  </si>
  <si>
    <t>Aumento (redução) de capital em controladas</t>
  </si>
  <si>
    <t>Caixa liquido (aplicado nas) gerado pelas atividades de investimento</t>
  </si>
  <si>
    <t>Fluxos de caixa das atividades de financiamento</t>
  </si>
  <si>
    <t>Liquidação de instrumentos financeiros derivativos - Hedge</t>
  </si>
  <si>
    <t>Aplicações financeiras vinculadas</t>
  </si>
  <si>
    <t>Pagamento de dividendos</t>
  </si>
  <si>
    <t>Recompra de títulos - Bond</t>
  </si>
  <si>
    <t>Caixa liquido gerado pelas (aplicado nas)  atividades de financiamento</t>
  </si>
  <si>
    <t xml:space="preserve">(Redução) / aumento do caixa e equivalentes de caixa  </t>
  </si>
  <si>
    <t xml:space="preserve"> Caixa e equivalentes de caixa no início do período</t>
  </si>
  <si>
    <t xml:space="preserve"> Caixa e equivalentes de caixa no final do período</t>
  </si>
  <si>
    <t>Santos Terminal</t>
  </si>
  <si>
    <t>Salt</t>
  </si>
  <si>
    <t>Terminal de Santos</t>
  </si>
  <si>
    <t>Sal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</si>
  <si>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</si>
  <si>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</si>
  <si>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</si>
  <si>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</si>
  <si>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</si>
  <si>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</si>
  <si>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</si>
  <si>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</si>
  <si>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</si>
  <si>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3T18</t>
  </si>
  <si>
    <t>2T18</t>
  </si>
  <si>
    <t>1T18</t>
  </si>
  <si>
    <t>Provisão para risco de créditos</t>
  </si>
  <si>
    <t>Outros ajustes</t>
  </si>
  <si>
    <t>North Corridor</t>
  </si>
  <si>
    <t>Corredor Norte</t>
  </si>
  <si>
    <t>Risco sacado a pagar</t>
  </si>
  <si>
    <t>Joint-Ventures (% HBSA)</t>
  </si>
  <si>
    <t>1T21</t>
  </si>
  <si>
    <t>2T21</t>
  </si>
  <si>
    <t>Resultado de compra vantajosa</t>
  </si>
  <si>
    <t>Mutuo (concedido) recebido de partes relacionadas</t>
  </si>
  <si>
    <t>3T21</t>
  </si>
  <si>
    <t>4T21</t>
  </si>
  <si>
    <t>Constituição de provisão para perdas</t>
  </si>
  <si>
    <t>Empréstimos, financiamentos e debêntures</t>
  </si>
  <si>
    <t xml:space="preserve">Passivo de arrendamento </t>
  </si>
  <si>
    <t>Obrigação com concessão - outorga</t>
  </si>
  <si>
    <t>Empréstimos , financiamentos e debêntures</t>
  </si>
  <si>
    <t>Prejuizo acumulado</t>
  </si>
  <si>
    <t>Reversão de Provisão para Risco</t>
  </si>
  <si>
    <t>Ajuste de Hedge Accounting</t>
  </si>
  <si>
    <t>Mais valia dos ativos adquiridos</t>
  </si>
  <si>
    <t>Mora - Risco sacado</t>
  </si>
  <si>
    <t>Rendimento de títulos e valores mobiliários</t>
  </si>
  <si>
    <t xml:space="preserve">Reversão de Earn-out </t>
  </si>
  <si>
    <t xml:space="preserve">Provisão para perda de impostos prescritos </t>
  </si>
  <si>
    <t xml:space="preserve">Baixa de ativos por perda </t>
  </si>
  <si>
    <t>Contas a pagar com intermediação bancária</t>
  </si>
  <si>
    <t>Aquisição do bem de direito de uso</t>
  </si>
  <si>
    <t xml:space="preserve">Aquisição de controlada, líquido do caixa adquirido no consolidado </t>
  </si>
  <si>
    <t>Aquisição de controladoras</t>
  </si>
  <si>
    <t>Aqusição de investimento controlado em conjunto</t>
  </si>
  <si>
    <t>Avaliação patrimonial líquida de efeitos de instrumentos derivativos</t>
  </si>
  <si>
    <t>Adição no custo da captação sobre empréstimos e financiamentos</t>
  </si>
  <si>
    <t>1T22</t>
  </si>
  <si>
    <t>2T22</t>
  </si>
  <si>
    <t>3T22</t>
  </si>
  <si>
    <t>Ganho com recompra de títulos - Bond</t>
  </si>
  <si>
    <t>a</t>
  </si>
  <si>
    <t>b</t>
  </si>
  <si>
    <t>f</t>
  </si>
  <si>
    <t>4T22</t>
  </si>
  <si>
    <t>1T23</t>
  </si>
  <si>
    <t xml:space="preserve">                   - </t>
  </si>
  <si>
    <t>2T23</t>
  </si>
  <si>
    <t>Despesas antecipadas e adiantamentos</t>
  </si>
  <si>
    <t>Outros ativos</t>
  </si>
  <si>
    <t>Partes relacionadas</t>
  </si>
  <si>
    <t>Provisão para demandas judiciais e administrativas</t>
  </si>
  <si>
    <t>Obrigação com concessão - obrigação com outorga</t>
  </si>
  <si>
    <t>Amortização de custos de captação de empréstimos</t>
  </si>
  <si>
    <t>Resultado com instrumentos financeiros derivativos</t>
  </si>
  <si>
    <t>Plano de incentivo de ações a longo prazo com ações restritas</t>
  </si>
  <si>
    <t>(Ganhos) perdas nas aplicações financeiras</t>
  </si>
  <si>
    <t>Baixa de arrendamento</t>
  </si>
  <si>
    <t>Aplicação de títulos e valores mobiliários</t>
  </si>
  <si>
    <t>Resgate de títulos e valores mobiliários</t>
  </si>
  <si>
    <t>Empréstimos, financiamentos e debêntures captados líquidos de custos de captação</t>
  </si>
  <si>
    <t>Pagamentos arrendamento de concessão</t>
  </si>
  <si>
    <t>Pagamento de contratos de arrendamentos</t>
  </si>
  <si>
    <t>Pagamento de empréstimos, financiamentos e debêntures</t>
  </si>
  <si>
    <t>Aplicações de títulos e valores mobiliários de longo prazo</t>
  </si>
  <si>
    <t xml:space="preserve">Mútuos entre partes relacionadas </t>
  </si>
  <si>
    <t>Efeitos das mudanças de câmbio sobre o saldo de caixa mantido em moeda estrangeira</t>
  </si>
  <si>
    <t>3T23</t>
  </si>
  <si>
    <t>-</t>
  </si>
  <si>
    <t>Estimativa de perdas esperadas com crédito de liquidação duvidosa</t>
  </si>
  <si>
    <t>4T23</t>
  </si>
  <si>
    <t>Venda baixas do ativo imobilizado e intangível</t>
  </si>
  <si>
    <t xml:space="preserve">Outras contas a pagar com partes relacionadas </t>
  </si>
  <si>
    <t>1T24</t>
  </si>
  <si>
    <t xml:space="preserve">               -   </t>
  </si>
  <si>
    <t>2T24</t>
  </si>
  <si>
    <t xml:space="preserve"> Outras contas a pagar com partes relacionadas</t>
  </si>
  <si>
    <t>3T24</t>
  </si>
  <si>
    <t>Corporativo</t>
  </si>
  <si>
    <t xml:space="preserve">Aquisição de ativo imobilizado e intangível </t>
  </si>
  <si>
    <t>Ganhos por venda de ativo imobilizado</t>
  </si>
  <si>
    <t>Receita líquida</t>
  </si>
  <si>
    <t>4T24</t>
  </si>
  <si>
    <t>Depreciações e amortizações</t>
  </si>
  <si>
    <t>Outras provisões</t>
  </si>
  <si>
    <t>Ajuste valor presente arrendamento e outorga</t>
  </si>
  <si>
    <t>Reversão de constituição de direito de uso</t>
  </si>
  <si>
    <t>Juros sobre empréstimos, mútuos e arrendamentos</t>
  </si>
  <si>
    <t>Custo com admissão inicial do arrendamento</t>
  </si>
  <si>
    <t>Outras baixas do ativo fixo</t>
  </si>
  <si>
    <t>Adiantamento para futuro aumento de capital</t>
  </si>
  <si>
    <t>1T25</t>
  </si>
  <si>
    <t>EBITDA Ajustado recorrente</t>
  </si>
  <si>
    <t>Depreciação e amortização</t>
  </si>
  <si>
    <t>IR e contribuição social</t>
  </si>
  <si>
    <t>Lucro líquido</t>
  </si>
  <si>
    <t>Novo conceito de EBITDA</t>
  </si>
  <si>
    <t>Ativos de controladas mantidos para venda</t>
  </si>
  <si>
    <t>Passivos de controladas mantidos para venda</t>
  </si>
  <si>
    <t>Processos judiciais</t>
  </si>
  <si>
    <t>Reversão de impairment</t>
  </si>
  <si>
    <t>Resultado antes do imposto de renda e contribuição social</t>
  </si>
  <si>
    <t>Resultado antes do resultado financeiro e impostos</t>
  </si>
  <si>
    <t>Operações descontinuadas</t>
  </si>
  <si>
    <t>Lucro (prejuízo) de operações continuadas</t>
  </si>
  <si>
    <t>Lucro (prejuízo) líquido do período</t>
  </si>
  <si>
    <t>Baixa de ativos por perda (Impairment)</t>
  </si>
  <si>
    <t xml:space="preserve"> Baixa de direito de uso, líquido do passivo de arrendamento</t>
  </si>
  <si>
    <t xml:space="preserve"> Caixa líquido (aplicados nas) pelas atividades operacionais continuadas</t>
  </si>
  <si>
    <t xml:space="preserve"> Caixa líquido gerado pelas atividades operacionais descontinuadas</t>
  </si>
  <si>
    <t xml:space="preserve"> Caixa líquido (aplicado nas) gerado atividades de investimento continuadas</t>
  </si>
  <si>
    <r>
      <t xml:space="preserve"> </t>
    </r>
    <r>
      <rPr>
        <b/>
        <sz val="9"/>
        <color theme="1"/>
        <rFont val="Roboto"/>
      </rPr>
      <t xml:space="preserve">Caixa líquido (aplicado nas) atividades de investimento </t>
    </r>
    <r>
      <rPr>
        <b/>
        <sz val="9"/>
        <color rgb="FF000000"/>
        <rFont val="Roboto"/>
      </rPr>
      <t>descontinuadas</t>
    </r>
  </si>
  <si>
    <t xml:space="preserve"> Caixa líquido gerado pelas (aplicado nas) atividades de financiamento continuada</t>
  </si>
  <si>
    <t xml:space="preserve"> Caixa líquido gerado pelas (aplicado nas) de financiamento descontinuada</t>
  </si>
  <si>
    <t xml:space="preserve">  Caixa e equivalentes de caixa no final do período das operações continuadas</t>
  </si>
  <si>
    <t xml:space="preserve">  Caixa e equivalentes de caixa no final do período das operações descontinuadas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</si>
</sst>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#,##0.0;\(#,##0.0\);&quot;-&quot;"/>
    <numFmt numFmtId="166" formatCode="#,##0.0"/>
    <numFmt numFmtId="167" formatCode="0%;\(0%\)"/>
    <numFmt numFmtId="168" formatCode="#,##0;\(#,##0\);&quot;-&quot;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  <numFmt numFmtId="178" formatCode="0.0%;\(0.0%\)"/>
    <numFmt numFmtId="179" formatCode="#,##0.000;\(#,##0.000\);&quot;-&quot;"/>
    <numFmt numFmtId="180" formatCode="#,##0.0000;\(#,##0.0000\);&quot;-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name val="Arial"/>
      <family val="2"/>
    </font>
    <font>
      <b/>
      <u val="doubleAccounting"/>
      <sz val="11"/>
      <name val="Arial"/>
      <family val="2"/>
    </font>
    <font>
      <b/>
      <sz val="9"/>
      <color rgb="FF000000"/>
      <name val="Roboto"/>
    </font>
    <font>
      <b/>
      <sz val="9"/>
      <color theme="1"/>
      <name val="Roboto"/>
    </font>
    <font>
      <sz val="9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7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5" fontId="5" fillId="0" borderId="0" xfId="0" applyNumberFormat="1" applyFont="1"/>
    <xf numFmtId="0" fontId="1" fillId="2" borderId="0" xfId="0" applyFont="1" applyFill="1" applyAlignment="1">
      <alignment horizontal="left" indent="2"/>
    </xf>
    <xf numFmtId="165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5" fontId="6" fillId="0" borderId="0" xfId="0" applyNumberFormat="1" applyFont="1"/>
    <xf numFmtId="0" fontId="8" fillId="0" borderId="2" xfId="0" applyFont="1" applyBorder="1" applyAlignment="1">
      <alignment vertical="center"/>
    </xf>
    <xf numFmtId="168" fontId="4" fillId="0" borderId="0" xfId="0" applyNumberFormat="1" applyFont="1"/>
    <xf numFmtId="168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/>
    </xf>
    <xf numFmtId="164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4" fontId="17" fillId="0" borderId="0" xfId="3" applyNumberFormat="1" applyFont="1" applyAlignment="1">
      <alignment horizontal="left" vertical="center"/>
    </xf>
    <xf numFmtId="164" fontId="11" fillId="0" borderId="0" xfId="0" quotePrefix="1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4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5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7" fontId="30" fillId="0" borderId="2" xfId="0" applyNumberFormat="1" applyFont="1" applyBorder="1" applyAlignment="1">
      <alignment horizontal="right" vertical="center"/>
    </xf>
    <xf numFmtId="166" fontId="6" fillId="0" borderId="0" xfId="0" applyNumberFormat="1" applyFont="1"/>
    <xf numFmtId="166" fontId="5" fillId="0" borderId="0" xfId="0" applyNumberFormat="1" applyFont="1"/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left" vertical="center" wrapText="1"/>
    </xf>
    <xf numFmtId="165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165" fontId="6" fillId="2" borderId="0" xfId="0" applyNumberFormat="1" applyFont="1" applyFill="1" applyAlignment="1">
      <alignment horizontal="right"/>
    </xf>
    <xf numFmtId="178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left" vertical="center"/>
    </xf>
    <xf numFmtId="164" fontId="17" fillId="5" borderId="0" xfId="2" applyNumberFormat="1" applyFont="1" applyFill="1" applyBorder="1" applyAlignment="1">
      <alignment horizontal="left" vertical="center"/>
    </xf>
    <xf numFmtId="169" fontId="17" fillId="5" borderId="0" xfId="1" applyNumberFormat="1" applyFont="1" applyFill="1" applyBorder="1" applyAlignment="1">
      <alignment horizontal="left" vertical="center"/>
    </xf>
    <xf numFmtId="164" fontId="17" fillId="5" borderId="0" xfId="1" applyNumberFormat="1" applyFont="1" applyFill="1" applyBorder="1" applyAlignment="1">
      <alignment horizontal="left" vertical="center"/>
    </xf>
    <xf numFmtId="169" fontId="18" fillId="5" borderId="0" xfId="1" applyNumberFormat="1" applyFont="1" applyFill="1" applyBorder="1" applyAlignment="1">
      <alignment horizontal="left" vertical="center"/>
    </xf>
    <xf numFmtId="164" fontId="11" fillId="5" borderId="4" xfId="1" applyNumberFormat="1" applyFont="1" applyFill="1" applyBorder="1" applyAlignment="1">
      <alignment horizontal="left" vertical="center"/>
    </xf>
    <xf numFmtId="0" fontId="11" fillId="5" borderId="0" xfId="0" applyFont="1" applyFill="1"/>
    <xf numFmtId="169" fontId="11" fillId="5" borderId="0" xfId="1" applyNumberFormat="1" applyFont="1" applyFill="1" applyBorder="1" applyAlignment="1" applyProtection="1">
      <alignment horizontal="left" vertical="center"/>
    </xf>
    <xf numFmtId="164" fontId="11" fillId="5" borderId="0" xfId="1" applyNumberFormat="1" applyFont="1" applyFill="1" applyBorder="1" applyAlignment="1">
      <alignment horizontal="left" vertical="center" wrapText="1"/>
    </xf>
    <xf numFmtId="169" fontId="11" fillId="5" borderId="0" xfId="1" applyNumberFormat="1" applyFont="1" applyFill="1"/>
    <xf numFmtId="38" fontId="11" fillId="5" borderId="0" xfId="0" applyNumberFormat="1" applyFont="1" applyFill="1"/>
    <xf numFmtId="171" fontId="25" fillId="5" borderId="5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0" fontId="5" fillId="0" borderId="0" xfId="0" applyNumberFormat="1" applyFont="1"/>
    <xf numFmtId="0" fontId="6" fillId="0" borderId="0" xfId="0" applyFont="1" applyAlignment="1">
      <alignment horizontal="right"/>
    </xf>
    <xf numFmtId="14" fontId="10" fillId="0" borderId="0" xfId="0" applyNumberFormat="1" applyFont="1" applyAlignment="1">
      <alignment horizontal="center" vertical="center"/>
    </xf>
    <xf numFmtId="169" fontId="11" fillId="5" borderId="4" xfId="1" applyNumberFormat="1" applyFont="1" applyFill="1" applyBorder="1"/>
    <xf numFmtId="164" fontId="11" fillId="5" borderId="0" xfId="1" applyNumberFormat="1" applyFont="1" applyFill="1" applyBorder="1" applyAlignment="1">
      <alignment horizontal="right" vertical="center"/>
    </xf>
    <xf numFmtId="0" fontId="6" fillId="5" borderId="0" xfId="0" applyFont="1" applyFill="1"/>
    <xf numFmtId="170" fontId="11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/>
    </xf>
    <xf numFmtId="171" fontId="25" fillId="5" borderId="0" xfId="0" applyNumberFormat="1" applyFont="1" applyFill="1" applyAlignment="1">
      <alignment horizontal="right" vertical="center"/>
    </xf>
    <xf numFmtId="164" fontId="39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5" fontId="6" fillId="0" borderId="2" xfId="0" applyNumberFormat="1" applyFont="1" applyBorder="1"/>
    <xf numFmtId="166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0" fontId="5" fillId="0" borderId="2" xfId="0" applyFont="1" applyBorder="1"/>
    <xf numFmtId="38" fontId="15" fillId="0" borderId="0" xfId="0" applyNumberFormat="1" applyFont="1" applyAlignment="1">
      <alignment horizontal="left" wrapText="1"/>
    </xf>
    <xf numFmtId="164" fontId="15" fillId="0" borderId="0" xfId="0" applyNumberFormat="1" applyFont="1" applyAlignment="1">
      <alignment horizontal="left" vertical="center"/>
    </xf>
    <xf numFmtId="170" fontId="15" fillId="0" borderId="0" xfId="0" applyNumberFormat="1" applyFont="1" applyAlignment="1">
      <alignment horizontal="left" vertical="center"/>
    </xf>
    <xf numFmtId="164" fontId="15" fillId="0" borderId="0" xfId="3" applyNumberFormat="1" applyFont="1" applyAlignment="1">
      <alignment horizontal="left" vertical="center"/>
    </xf>
    <xf numFmtId="170" fontId="15" fillId="0" borderId="0" xfId="3" applyNumberFormat="1" applyFont="1" applyAlignment="1">
      <alignment horizontal="left" vertical="center"/>
    </xf>
    <xf numFmtId="170" fontId="40" fillId="0" borderId="0" xfId="0" applyNumberFormat="1" applyFont="1" applyAlignment="1">
      <alignment horizontal="left" vertical="center" indent="2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_Finance_Europe/2_TB/20_Revue_de_performance/2012/07%20-%202012/Sent/04%20-%20Poland/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&#199;&#195;O%20FINANCEIRA/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oligada/ELDORADO/2002/10_02/Diversos/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/Corporate%20Development/Localiza/Modelos/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bfe001/CONFIG~1/Temp/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  <sheetName val="PTPL95"/>
      <sheetName val="P"/>
      <sheetName val="TOS"/>
      <sheetName val="Balancete_Contabilidade"/>
      <sheetName val="INTERFACE"/>
      <sheetName val=".2"/>
      <sheetName val="LLIQUIDO"/>
      <sheetName val="INDICES"/>
      <sheetName val="LUCROBRUTO"/>
      <sheetName val="Sheet2"/>
      <sheetName val="Mov.Diferido"/>
      <sheetName val="Auxiliary"/>
      <sheetName val="Menu"/>
      <sheetName val="INPUT SHEET"/>
      <sheetName val="Assump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  <sheetName val="Dados"/>
      <sheetName val="Rel_banco"/>
      <sheetName val="E&amp;P Entity Tracker - Sch M"/>
      <sheetName val="Filing Periods"/>
      <sheetName val="8858 FIling Period Mapping"/>
      <sheetName val="JAN-07"/>
      <sheetName val="fornecedores"/>
      <sheetName val="Receitas"/>
      <sheetName val="IR"/>
      <sheetName val="FLUXO"/>
      <sheetName val="Stock Price"/>
      <sheetName val="inputs"/>
      <sheetName val="comp&quot;b&quot;"/>
      <sheetName val="Assumptions"/>
      <sheetName val="Sheet1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  <sheetName val="Results Template 2018"/>
      <sheetName val="sales vol."/>
      <sheetName val="CF"/>
      <sheetName val="Graficos Rig"/>
      <sheetName val="Current Portfolio"/>
      <sheetName val="OffShore Portfolio"/>
      <sheetName val="Consolidated Cash Flow"/>
      <sheetName val="Graficos Guanambi"/>
      <sheetName val="Waterfall"/>
      <sheetName val="Base Alunado"/>
      <sheetName val="GRÁFICOS"/>
      <sheetName val="equipamentos"/>
      <sheetName val="Cenarios"/>
      <sheetName val="VARPEL"/>
      <sheetName val="Revenue"/>
      <sheetName val="TESTE"/>
      <sheetName val="A"/>
      <sheetName val="RF"/>
      <sheetName val="Quadros"/>
      <sheetName val="PPC_IR diferenças temporarias"/>
      <sheetName val="Check"/>
      <sheetName val="Divergência_Diferido"/>
      <sheetName val="O3 (2)"/>
      <sheetName val="O3_teste"/>
      <sheetName val="Razão_Diferido"/>
      <sheetName val="TB17-05"/>
      <sheetName val="TRM"/>
      <sheetName val="CHECK IT"/>
      <sheetName val="TB"/>
      <sheetName val="O1O2"/>
      <sheetName val="PPC 1_Apuração"/>
      <sheetName val="P1"/>
      <sheetName val="P2"/>
      <sheetName val="P2.1"/>
      <sheetName val="O3"/>
      <sheetName val="PPC_Diferido"/>
      <sheetName val="O4"/>
      <sheetName val="P3"/>
      <sheetName val="P3.1"/>
      <sheetName val="O3.1"/>
      <sheetName val="P2.2"/>
      <sheetName val="P3.2 - IRRF"/>
      <sheetName val="PPC_Parcelamento"/>
      <sheetName val="P4"/>
      <sheetName val="P5"/>
      <sheetName val="P5.3"/>
      <sheetName val="P5.4"/>
      <sheetName val="P5.6"/>
      <sheetName val="P3.3"/>
      <sheetName val="P3.3.1"/>
      <sheetName val="P3.3.2"/>
      <sheetName val="P5.5"/>
      <sheetName val="P5.6 Composição Saldo Negativo"/>
      <sheetName val="P3.4"/>
      <sheetName val="P5.1 Anterior"/>
      <sheetName val="P5.1"/>
      <sheetName val="P5.2"/>
      <sheetName val="Razões"/>
      <sheetName val="P6"/>
      <sheetName val="P6.1"/>
      <sheetName val="P7"/>
      <sheetName val="PAT - PPC"/>
      <sheetName val="P7.1 - Doações"/>
      <sheetName val="P8"/>
      <sheetName val="P11"/>
      <sheetName val="P12"/>
      <sheetName val="P12.1"/>
      <sheetName val="P13"/>
      <sheetName val="P13.2"/>
      <sheetName val="P13.1"/>
      <sheetName val="P13.3"/>
      <sheetName val="P17"/>
      <sheetName val="P16.1"/>
      <sheetName val="P14"/>
      <sheetName val="P15"/>
      <sheetName val="P16"/>
      <sheetName val="PPC 3_ROUANET"/>
      <sheetName val="RTP"/>
      <sheetName val="Cliente"/>
      <sheetName val="Contabilização_Parc"/>
      <sheetName val="NOTA EXPLICATIVA"/>
      <sheetName val="Discussão - PLR"/>
      <sheetName val="E - Lead"/>
      <sheetName val="LUCROBRUTO"/>
      <sheetName val="LLIQUIDO"/>
      <sheetName val="C.O.S.S."/>
      <sheetName val="Base Exportação 2022"/>
      <sheetName val="DRE Budget Cristar"/>
      <sheetName val="Financials_Cristar (BRL)"/>
      <sheetName val="Imob_custo1"/>
      <sheetName val="Quarter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5">
          <cell r="M35">
            <v>0</v>
          </cell>
        </row>
      </sheetData>
      <sheetData sheetId="45"/>
      <sheetData sheetId="46">
        <row r="35">
          <cell r="M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>
        <row r="35">
          <cell r="M35" t="b">
            <v>1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  <sheetName val="Empresas"/>
      <sheetName val=" IncStatementMulti_Accts"/>
      <sheetName val="12-2007"/>
      <sheetName val="aging 1004"/>
      <sheetName val="contse98"/>
      <sheetName val="ce"/>
      <sheetName val="CECO"/>
      <sheetName val="cuentas por cobrar no comercial"/>
      <sheetName val="Auxiliar de Inventarios"/>
      <sheetName val="DATA GRAFICAS"/>
      <sheetName val="Auxiliar_de_Inventarios"/>
      <sheetName val="CUENTAS_POR_COBRAR_NO_COMERCIAL"/>
      <sheetName val="ZONA"/>
      <sheetName val="WO CONV"/>
      <sheetName val="A-6-1"/>
      <sheetName val="P"/>
      <sheetName val="data &amp; calc's"/>
      <sheetName val="fmlsa-ee"/>
      <sheetName val="Kingsburg"/>
      <sheetName val="tabela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ar aging"/>
      <sheetName val="???????"/>
      <sheetName val="france"/>
      <sheetName val="italy"/>
      <sheetName val="uk"/>
      <sheetName val="netherlands"/>
      <sheetName val="BasePro"/>
      <sheetName val="Base"/>
      <sheetName val="BaseVP_FC"/>
      <sheetName val="BaseVP_F"/>
      <sheetName val="DCF_out"/>
      <sheetName val="IS_out"/>
      <sheetName val="Рахунок 15"/>
      <sheetName val="МВЗ"/>
      <sheetName val="PEST ELIMINATION EXPENSES"/>
      <sheetName val="Изм гот прод"/>
      <sheetName val="MGMT Rates"/>
      <sheetName val="Calculation"/>
      <sheetName val="Part Fail."/>
      <sheetName val="[cscve.xls][cscve.xls]GoSeven/"/>
      <sheetName val="[cscve.xls][cscve.xls]GoEight/"/>
      <sheetName val="[cscve.xls][cscve.xls]GrThree/"/>
      <sheetName val="[cscve.xls][cscve.xls]GrFour/"/>
      <sheetName val="[cscve.xls][cscve.xls]HOne/"/>
      <sheetName val="[cscve.xls][cscve.xls]HTwo/"/>
      <sheetName val="[cscve.xls][cscve.xls]JOne/"/>
      <sheetName val="[cscve.xls][cscve.xls]JTwo/"/>
      <sheetName val="[cscve.xls][cscve.xls]KOne/"/>
      <sheetName val="[cscve.xls][cscve.xls]MOne/"/>
      <sheetName val="[cscve.xls][cscve.xls]MTwo/"/>
      <sheetName val="[cscve.xls][cscve.xls]Calc/"/>
      <sheetName val="Les Cèdres"/>
      <sheetName val="cpm_edt000194NC"/>
      <sheetName val="Informações "/>
      <sheetName val="taxa_de_aval"/>
      <sheetName val="AcumuladoMatriz"/>
      <sheetName val="Title_Page8"/>
      <sheetName val="Inc__HR8"/>
      <sheetName val="PPA_Tariff7"/>
      <sheetName val="DEC_FEC_02_BD7"/>
      <sheetName val="PLAN_MANUT7"/>
      <sheetName val="Reforma_Secundária7"/>
      <sheetName val="DE_PARA7"/>
      <sheetName val="FLC_COMPL7"/>
      <sheetName val="Customer_Lists7"/>
      <sheetName val="RT_RI7"/>
      <sheetName val="Compra_-_MWh7"/>
      <sheetName val="Subsistemas_Andres7"/>
      <sheetName val="Ref__Materiales7"/>
      <sheetName val="Subsistemas_DPP7"/>
      <sheetName val="São_Paulo5"/>
      <sheetName val="99_cons_YTD6"/>
      <sheetName val="Returns_USD6"/>
      <sheetName val="AUT__TRSFT6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7"/>
      <sheetName val="ANEXO_18475"/>
      <sheetName val="ANEXO_145"/>
      <sheetName val="Report_15"/>
      <sheetName val="ELETROPAULO_capacidade_nova5"/>
      <sheetName val="CA_e_atividade4"/>
      <sheetName val="Dados_de_Entrada_-_Planejament4"/>
      <sheetName val="0_&lt;_VCM_&lt;_1_3504"/>
      <sheetName val="_PIB_Brasil_(_R$_de_1996_)4"/>
      <sheetName val="Dados_mensais4"/>
      <sheetName val="Matriz_de_covariância4"/>
      <sheetName val="tar__media4"/>
      <sheetName val="Compra_de_Energia4"/>
      <sheetName val="FLASH_REN4"/>
      <sheetName val="Parque_Gerador3"/>
      <sheetName val="_2"/>
      <sheetName val="P&amp;L_CCI_Detail2"/>
      <sheetName val="Cash_CCI_Detail2"/>
      <sheetName val="Current_Year2"/>
      <sheetName val="Previous_Year2"/>
      <sheetName val="Resumo_detalhado3"/>
      <sheetName val="revenues_cp1"/>
      <sheetName val="Patrimonio_30_09_042"/>
      <sheetName val="ANEXO_1847_(2)2"/>
      <sheetName val="1846_(ANEXOS)2"/>
      <sheetName val="OR_AT20182"/>
      <sheetName val="Service_Offerings_to_Top-201"/>
      <sheetName val="Logistics_Out__by_Region1"/>
      <sheetName val="Revenue_by_Segment1"/>
      <sheetName val="Facilities_Overview1"/>
      <sheetName val="AGENCIA_DE_COBRANÇA1"/>
      <sheetName val="1º_semestre_991"/>
      <sheetName val="DCF_Assumptions7"/>
      <sheetName val="PV_Calcs7"/>
      <sheetName val="Dados_de_relacionamento1"/>
      <sheetName val="fin_lp1"/>
      <sheetName val="Resumo_RT1"/>
      <sheetName val="Resumo_RT_1"/>
      <sheetName val="sales_vol_1"/>
      <sheetName val="Sch15_Guarantees1"/>
      <sheetName val="Resumo_Fatur_1"/>
      <sheetName val="Tipo_coletor1"/>
      <sheetName val="M_Total1"/>
      <sheetName val="Balance_Sheet1"/>
      <sheetName val="Profit_and_Loss1"/>
      <sheetName val="Sales_Officer_Sales_MIS1"/>
      <sheetName val="ID_set_UP1"/>
      <sheetName val="[cscve_xls]GoSeven/1"/>
      <sheetName val="[cscve_xls]GoEight/1"/>
      <sheetName val="[cscve_xls]GrThree/1"/>
      <sheetName val="[cscve_xls]GrFour/1"/>
      <sheetName val="[cscve_xls]HOne/1"/>
      <sheetName val="[cscve_xls]HTwo/1"/>
      <sheetName val="[cscve_xls]JOne/1"/>
      <sheetName val="[cscve_xls]JTwo/1"/>
      <sheetName val="[cscve_xls]KOne/1"/>
      <sheetName val="[cscve_xls]MOne/1"/>
      <sheetName val="[cscve_xls]MTwo/1"/>
      <sheetName val="[cscve_xls]Calc/1"/>
      <sheetName val="cash 2000"/>
      <sheetName val="[cscve.xls][cscve.xls]_cscve__2"/>
      <sheetName val="[cscve.xls][cscve.xls]_cscve__3"/>
      <sheetName val="[cscve.xls][cscve.xls]_cscve__4"/>
      <sheetName val="[cscve.xls][cscve.xls]_cscve__5"/>
      <sheetName val="[cscve.xls][cscve.xls]_cscve__6"/>
      <sheetName val="[cscve.xls][cscve.xls]_cscve__7"/>
      <sheetName val="[cscve.xls][cscve.xls]_cscve__8"/>
      <sheetName val="[cscve.xls][cscve.xls]_cscve__9"/>
      <sheetName val="[cscve.xls][cscve.xls]_cscve_10"/>
      <sheetName val="[cscve.xls][cscve.xls]_cscve_11"/>
      <sheetName val="[cscve.xls][cscve.xls]_cscve_12"/>
      <sheetName val="[cscve.xls][cscve.xls]_cscve_13"/>
      <sheetName val="Worksheet"/>
      <sheetName val="C. Fijo  -  Otros"/>
      <sheetName val="Mapeos"/>
      <sheetName val="Depreciation"/>
      <sheetName val="ANALI2001"/>
      <sheetName val="sum"/>
      <sheetName val="[cscve.xls][cscve.xls]_cscve_14"/>
      <sheetName val="[cscve.xls][cscve.xls]_cscve_15"/>
      <sheetName val="[cscve.xls][cscve.xls]_cscve_16"/>
      <sheetName val="[cscve.xls][cscve.xls]_cscve_17"/>
      <sheetName val="[cscve.xls][cscve.xls]_cscve_18"/>
      <sheetName val="[cscve.xls][cscve.xls]_cscve_19"/>
      <sheetName val="[cscve.xls][cscve.xls]_cscve_20"/>
      <sheetName val="[cscve.xls][cscve.xls]_cscve_21"/>
      <sheetName val="[cscve.xls][cscve.xls]_cscve_22"/>
      <sheetName val="[cscve.xls][cscve.xls]_cscve_23"/>
      <sheetName val="[cscve.xls][cscve.xls]_cscve_24"/>
      <sheetName val="[cscve.xls][cscve.xls]_cscve_25"/>
      <sheetName val="desgloce de gastos"/>
      <sheetName val="Federal Income Taxes{A}"/>
      <sheetName val="_IncStatementMulti_Accts"/>
      <sheetName val="Apuração"/>
      <sheetName val="GSI_1998"/>
      <sheetName val="Расчет_Ин"/>
      <sheetName val="Option 0"/>
      <sheetName val="Prelim Cost"/>
      <sheetName val="Loans"/>
      <sheetName val="Busdev"/>
      <sheetName val="CA"/>
      <sheetName val="Sch17  Guarantees"/>
      <sheetName val="Unconsol"/>
      <sheetName val="3П ДДС"/>
      <sheetName val="assumptions"/>
      <sheetName val="summary"/>
      <sheetName val="Graph"/>
      <sheetName val="Рахунок_15"/>
      <sheetName val="PEST_ELIMINATION_EXPENSES"/>
      <sheetName val="Изм_гот_прод"/>
      <sheetName val="MGMT_Rates"/>
      <sheetName val="Part_Fail_"/>
      <sheetName val="aging_1004"/>
      <sheetName val="Auxiliar_de_Inventarios1"/>
      <sheetName val="CUENTAS_POR_COBRAR_NO_COMERCIA1"/>
      <sheetName val="DATA_GRAFICAS"/>
      <sheetName val="C__Fijo__-__Otros"/>
      <sheetName val="ar_aging"/>
      <sheetName val="Gastos"/>
      <sheetName val="C.O.S.S."/>
      <sheetName val="Title_Page9"/>
      <sheetName val="Inc__HR9"/>
      <sheetName val="PPA_Tariff8"/>
      <sheetName val="DEC_FEC_02_BD8"/>
      <sheetName val="PLAN_MANUT8"/>
      <sheetName val="Reforma_Secundária8"/>
      <sheetName val="DE_PARA8"/>
      <sheetName val="FLC_COMPL8"/>
      <sheetName val="Customer_Lists8"/>
      <sheetName val="RT_RI8"/>
      <sheetName val="Compra_-_MWh8"/>
      <sheetName val="Subsistemas_Andres8"/>
      <sheetName val="Ref__Materiales8"/>
      <sheetName val="Subsistemas_DPP8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99_cons_YTD7"/>
      <sheetName val="Returns_USD7"/>
      <sheetName val="AUT__TRSFT7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8"/>
      <sheetName val="ANEXO_18476"/>
      <sheetName val="ANEXO_146"/>
      <sheetName val="Report_16"/>
      <sheetName val="ELETROPAULO_capacidade_nova6"/>
      <sheetName val="CA_e_atividade5"/>
      <sheetName val="Dados_de_Entrada_-_Planejament5"/>
      <sheetName val="0_&lt;_VCM_&lt;_1_3505"/>
      <sheetName val="_PIB_Brasil_(_R$_de_1996_)5"/>
      <sheetName val="Dados_mensais5"/>
      <sheetName val="Matriz_de_covariância5"/>
      <sheetName val="tar__media5"/>
      <sheetName val="Compra_de_Energia5"/>
      <sheetName val="FLASH_REN5"/>
      <sheetName val="Parque_Gerador4"/>
      <sheetName val="_3"/>
      <sheetName val="P&amp;L_CCI_Detail3"/>
      <sheetName val="Cash_CCI_Detail3"/>
      <sheetName val="Current_Year3"/>
      <sheetName val="Previous_Year3"/>
      <sheetName val="Resumo_detalhado4"/>
      <sheetName val="revenues_cp2"/>
      <sheetName val="Patrimonio_30_09_043"/>
      <sheetName val="ANEXO_1847_(2)3"/>
      <sheetName val="1846_(ANEXOS)3"/>
      <sheetName val="OR_AT20183"/>
      <sheetName val="Service_Offerings_to_Top-202"/>
      <sheetName val="Logistics_Out__by_Region2"/>
      <sheetName val="Revenue_by_Segment2"/>
      <sheetName val="Facilities_Overview2"/>
      <sheetName val="AGENCIA_DE_COBRANÇA2"/>
      <sheetName val="1º_semestre_992"/>
      <sheetName val="DCF_Assumptions8"/>
      <sheetName val="PV_Calcs8"/>
      <sheetName val="Dados_de_relacionamento2"/>
      <sheetName val="fin_lp2"/>
      <sheetName val="Resumo_RT2"/>
      <sheetName val="Resumo_RT_2"/>
      <sheetName val="sales_vol_2"/>
      <sheetName val="Sch15_Guarantees2"/>
      <sheetName val="Resumo_Fatur_2"/>
      <sheetName val="Tipo_coletor2"/>
      <sheetName val="M_Total2"/>
      <sheetName val="Balance_Sheet2"/>
      <sheetName val="Profit_and_Loss2"/>
      <sheetName val="Sales_Officer_Sales_MIS2"/>
      <sheetName val="ID_set_UP2"/>
      <sheetName val="[cscve_xls]GoSeven/2"/>
      <sheetName val="[cscve_xls]GoEight/2"/>
      <sheetName val="[cscve_xls]GrThree/2"/>
      <sheetName val="[cscve_xls]GrFour/2"/>
      <sheetName val="[cscve_xls]HOne/2"/>
      <sheetName val="[cscve_xls]HTwo/2"/>
      <sheetName val="[cscve_xls]JOne/2"/>
      <sheetName val="[cscve_xls]JTwo/2"/>
      <sheetName val="[cscve_xls]KOne/2"/>
      <sheetName val="[cscve_xls]MOne/2"/>
      <sheetName val="[cscve_xls]MTwo/2"/>
      <sheetName val="[cscve_xls]Calc/2"/>
      <sheetName val="IS Summary-96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  <sheetName val="Budget_is_budget1"/>
      <sheetName val="#_of_stores1"/>
      <sheetName val="P&amp;L_Total_1"/>
      <sheetName val="P&amp;L_HYPER1"/>
      <sheetName val="P&amp;L_HYPER_F1"/>
      <sheetName val="P&amp;L_SUPER1"/>
      <sheetName val="P&amp;L_SUPER_F1"/>
      <sheetName val="P&amp;L_convenience1"/>
      <sheetName val="P&amp;L_convenience_F1"/>
      <sheetName val="P&amp;L_par_format_MONTH1"/>
      <sheetName val="P&amp;L_par_format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Inputs"/>
      <sheetName val="LOJA_CUSTCOLD_BU"/>
      <sheetName val="Sheet1"/>
      <sheetName val="SIMULA_BASE"/>
      <sheetName val="Base_Config"/>
      <sheetName val="GDO_DDD"/>
      <sheetName val="REDE_DDD"/>
      <sheetName val="GDO_KA"/>
      <sheetName val="MEX95IB"/>
      <sheetName val="Cash Flow"/>
      <sheetName val="Sales Forecasts"/>
      <sheetName val="Financial_Position"/>
      <sheetName val="Cash_Flow"/>
      <sheetName val="Sales_Forecasts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4. International Time Off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  <sheetName val="22410001-01_024"/>
      <sheetName val="1_-_Chart_Data4"/>
      <sheetName val="2_-_BMV_LAB_B__Volume_Data4"/>
      <sheetName val="Fin_LP4"/>
      <sheetName val="Financial_Position4"/>
      <sheetName val="SIMULA_BASE4"/>
      <sheetName val="Base_Config4"/>
      <sheetName val="GDO_DDD4"/>
      <sheetName val="REDE_DDD4"/>
      <sheetName val="GDO_KA4"/>
      <sheetName val="Cash_Flow3"/>
      <sheetName val="Sales_Forecasts3"/>
      <sheetName val="평가&amp;선급_미지급3"/>
      <sheetName val="4__International_Time_Off3"/>
      <sheetName val="F3__Source_-_FX_Rates3"/>
      <sheetName val="F1__Source_-_Entity_Data_Now3"/>
      <sheetName val="5_3_Dropdown3"/>
      <sheetName val="F1___Entity_Data_3"/>
      <sheetName val="Info_&amp;_Print3"/>
      <sheetName val="RAPS_A_PAGAR3"/>
      <sheetName val="ENTRE_CIA3"/>
      <sheetName val="Base_Folha_de_Rosto_(2)3"/>
      <sheetName val="Stock_Price1"/>
      <sheetName val="Detailed_Adjustments1"/>
      <sheetName val="Usuários_Contabilidade3"/>
      <sheetName val="22410001-01_025"/>
      <sheetName val="1_-_Chart_Data5"/>
      <sheetName val="2_-_BMV_LAB_B__Volume_Data5"/>
      <sheetName val="Fin_LP5"/>
      <sheetName val="Financial_Position5"/>
      <sheetName val="SIMULA_BASE5"/>
      <sheetName val="Base_Config5"/>
      <sheetName val="GDO_DDD5"/>
      <sheetName val="REDE_DDD5"/>
      <sheetName val="GDO_KA5"/>
      <sheetName val="평가&amp;선급_미지급4"/>
      <sheetName val="4__International_Time_Off4"/>
      <sheetName val="Cash_Flow4"/>
      <sheetName val="Sales_Forecasts4"/>
      <sheetName val="F3__Source_-_FX_Rates4"/>
      <sheetName val="F1__Source_-_Entity_Data_Now4"/>
      <sheetName val="5_3_Dropdown4"/>
      <sheetName val="F1___Entity_Data_4"/>
      <sheetName val="Info_&amp;_Print4"/>
      <sheetName val="RAPS_A_PAGAR4"/>
      <sheetName val="ENTRE_CIA4"/>
      <sheetName val="Base_Folha_de_Rosto_(2)4"/>
      <sheetName val="Stock_Price2"/>
      <sheetName val="Detailed_Adjustments2"/>
      <sheetName val="Usuários_Contabilidade4"/>
      <sheetName val="Diagnostic_Database1"/>
      <sheetName val="OTR_CRED_1"/>
      <sheetName val="IRR_sponsor1"/>
      <sheetName val="Balance_details_2131106"/>
      <sheetName val="A2_GL_movement_Jul-18_(2131102)"/>
      <sheetName val="Base_Planilha_de_Investimentos"/>
      <sheetName val="Sheet1_(2)"/>
      <sheetName val="Dec00_2001"/>
      <sheetName val="Dec_01"/>
      <sheetName val="Resumen_al_30_09_12_Y_31_12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  <sheetName val="04"/>
      <sheetName val="09"/>
      <sheetName val="10"/>
      <sheetName val="11"/>
      <sheetName val="Total"/>
      <sheetName val="Europe"/>
      <sheetName val="US"/>
      <sheetName val="DIV Y"/>
      <sheetName val="NESTLE"/>
      <sheetName val="Global Equity Indices"/>
      <sheetName val="company"/>
      <sheetName val="Stock Price"/>
      <sheetName val="graphdialog"/>
      <sheetName val="Quarterly rates"/>
      <sheetName val="MktAss"/>
      <sheetName val="DIV_Y"/>
      <sheetName val=""/>
      <sheetName val="Returns"/>
      <sheetName val="#REF"/>
      <sheetName val="Quarters"/>
      <sheetName val="oldSEG"/>
      <sheetName val="FTS Universe Inputs"/>
      <sheetName val="Rel.1Yr"/>
      <sheetName val="IS -CDN$ (2)"/>
      <sheetName val="Input and controls"/>
      <sheetName val="sandeep"/>
      <sheetName val="vedant"/>
      <sheetName val="swati"/>
      <sheetName val="nachiket"/>
      <sheetName val="kakde"/>
      <sheetName val="Curr"/>
      <sheetName val="Lists"/>
      <sheetName val="Series Description"/>
      <sheetName val="Economic Series Chart"/>
      <sheetName val="Series Values"/>
      <sheetName val="Admin"/>
      <sheetName val="FS ing"/>
      <sheetName val="Extra 2"/>
      <sheetName val="TB_ HSG"/>
      <sheetName val="TB"/>
      <sheetName val="FS"/>
      <sheetName val="AJE"/>
      <sheetName val="Consolidating BS-PL 2007"/>
      <sheetName val="SD AJE"/>
      <sheetName val="DN AJE"/>
      <sheetName val="AJES2"/>
      <sheetName val="AJES3"/>
      <sheetName val="EJE"/>
      <sheetName val="SD TB"/>
      <sheetName val="DN TB"/>
      <sheetName val="TBS2"/>
      <sheetName val="TBS3"/>
      <sheetName val="TBS4"/>
      <sheetName val="AJES4"/>
      <sheetName val="TB_LUXOR"/>
      <sheetName val="TB_EXEC - Done"/>
      <sheetName val="TB_GPS"/>
      <sheetName val="data"/>
      <sheetName val="P &amp;L"/>
      <sheetName val="Balance"/>
      <sheetName val="Situation"/>
      <sheetName val="DETBIL"/>
      <sheetName val="Aus-P"/>
      <sheetName val="SEC bridge"/>
      <sheetName val="EMC format"/>
      <sheetName val="Overview"/>
      <sheetName val="M A Private Placements"/>
      <sheetName val="Multiples"/>
      <sheetName val="Historical Volatility Co 1"/>
      <sheetName val="GL Profit Analysis"/>
      <sheetName val="Screening"/>
      <sheetName val="Aggregates"/>
      <sheetName val="Screen Criteria"/>
      <sheetName val="Consensus"/>
      <sheetName val="QA表（Ｂ）概要"/>
      <sheetName val="別紙3-1機能別ﾌﾞﾛｯｸ別原価目標"/>
      <sheetName val="別紙3-2Budget(機能、費目別)"/>
      <sheetName val="TM"/>
      <sheetName val="条件"/>
      <sheetName val="ACO"/>
      <sheetName val="wo Lan-hub MBOM"/>
      <sheetName val="wo Lan- Hub (2USB) function"/>
      <sheetName val="Intel Lan + AD1885 EBOM"/>
      <sheetName val="Intel Lan + AD1885 function"/>
      <sheetName val="Delhaize"/>
      <sheetName val="Route 1"/>
      <sheetName val="Summary 1-Ph1"/>
      <sheetName val="Summary 1-Ph1&amp;2"/>
      <sheetName val="Summary 4-Ph1&amp;2"/>
      <sheetName val="Input Sheet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  <sheetName val="Topline"/>
      <sheetName val="GZ-Sum"/>
      <sheetName val="NA Wood Total I"/>
      <sheetName val="Inventory-FG by Submrkt + RM"/>
      <sheetName val="FX"/>
      <sheetName val="科技"/>
      <sheetName val="货龄分析表"/>
      <sheetName val="Sheet4"/>
      <sheetName val="SUPPLY"/>
      <sheetName val="jca"/>
      <sheetName val="原材料成本"/>
      <sheetName val="产品清单"/>
      <sheetName val="华润７月销售"/>
      <sheetName val="华润８月销售"/>
      <sheetName val="利润表"/>
      <sheetName val="2005"/>
      <sheetName val="YTD (2)"/>
      <sheetName val="pfc-sbu look"/>
      <sheetName val="资产负债表"/>
      <sheetName val="利润计划"/>
      <sheetName val="费用明细表"/>
      <sheetName val="产品毛利贡献"/>
      <sheetName val="生产成本"/>
      <sheetName val="总经办"/>
      <sheetName val="帐龄分析表"/>
      <sheetName val="应收应付"/>
      <sheetName val="销售及存货"/>
      <sheetName val="_x0000_૘"/>
      <sheetName val="Book1.xls"/>
      <sheetName val="A430"/>
      <sheetName val="Dongguan"/>
      <sheetName val="Salm2003"/>
      <sheetName val="Control"/>
      <sheetName val="TEMPLATE"/>
      <sheetName val="LoadCAP"/>
      <sheetName val="YE LOAD"/>
      <sheetName val="EVDRE_DATACACHE"/>
      <sheetName val="Period Cost"/>
      <sheetName val="Orders to Revenue"/>
      <sheetName val="LISTPRICE"/>
      <sheetName val="Drop Down"/>
      <sheetName val="Transaction Clients"/>
      <sheetName val="Calculations"/>
      <sheetName val="Source --&gt;"/>
      <sheetName val="Main"/>
      <sheetName val="2014-2015 BBR"/>
      <sheetName val="2013 BBR"/>
      <sheetName val="all"/>
      <sheetName val="BBR-2015"/>
      <sheetName val="ACV-2015"/>
      <sheetName val="MRB"/>
      <sheetName val="Financing"/>
      <sheetName val="Route_1"/>
      <sheetName val="Total_Program_Mgmt"/>
      <sheetName val="Total_Perf_Impr"/>
      <sheetName val="Renewal_Counts"/>
      <sheetName val="Schedule"/>
      <sheetName val="A1 - Income Statement"/>
      <sheetName val="ProForma"/>
      <sheetName val="Sheet5"/>
      <sheetName val="Sheet6"/>
      <sheetName val="EBITDA"/>
      <sheetName val="Earnings Model"/>
      <sheetName val="Renovation Schedule (3)"/>
      <sheetName val="EV-EBITDAValuation "/>
      <sheetName val="FCF"/>
      <sheetName val="ADR Chart"/>
      <sheetName val="Pricing Power"/>
      <sheetName val="Chart Relative ADR"/>
      <sheetName val="Pricing Vs. Comp Set"/>
      <sheetName val="Expansion Yields"/>
      <sheetName val="Same Store RevPAR Growth"/>
      <sheetName val="Mgmt. Team"/>
      <sheetName val="Renovation Schecule (2)"/>
      <sheetName val="DCF Model"/>
      <sheetName val="RevPAR estimates"/>
      <sheetName val="Debt"/>
      <sheetName val="FCF Table"/>
      <sheetName val="IPO"/>
      <sheetName val="Biz Units"/>
      <sheetName val="Chart EBITDA Mix"/>
      <sheetName val="EBITDA MIX"/>
      <sheetName val="RevPAR Comps cut n paste"/>
      <sheetName val="RevPAR Comps"/>
      <sheetName val="Valuation  1-10-01"/>
      <sheetName val="Earnings Model   "/>
      <sheetName val="Debt @ 3Q00"/>
      <sheetName val="Valuation - old"/>
      <sheetName val="RevPAR By Qtr"/>
      <sheetName val="CIGA Analysis"/>
      <sheetName val="RevPAR 3Q00"/>
      <sheetName val="EBITDA Mix "/>
      <sheetName val="EBITDA Mix 9-00"/>
      <sheetName val="2Q00 Comparison"/>
      <sheetName val="bas buying hot 6-00 cash deal"/>
      <sheetName val="bas hlt cash stock merger"/>
      <sheetName val="Valuation"/>
      <sheetName val="Valuation (2)"/>
      <sheetName val="EBITDA Multiples"/>
      <sheetName val="EPS Multiples"/>
      <sheetName val="Balance Sheet"/>
      <sheetName val="Inputs"/>
      <sheetName val="Month"/>
      <sheetName val="Service Parts Rejects (RPPM)"/>
      <sheetName val="Freight Issues"/>
      <sheetName val="Carole Worksheet Table"/>
      <sheetName val="Fcst Var"/>
      <sheetName val="Lastyr Conv Cost"/>
      <sheetName val="March Conv Cost"/>
      <sheetName val="March Conv Cost 2008"/>
      <sheetName val="March EQU"/>
      <sheetName val="March EQU 2008"/>
      <sheetName val="March Var"/>
      <sheetName val="March Var 2008"/>
      <sheetName val="B"/>
      <sheetName val="RFQ Instructions"/>
      <sheetName val="Quote Cover Page"/>
      <sheetName val="outbound Oct"/>
      <sheetName val="Rejects PPM"/>
      <sheetName val="Gap"/>
      <sheetName val="Instrucciones"/>
      <sheetName val="In Hold (Status 6) BD"/>
      <sheetName val="Resumen Hold (base)"/>
      <sheetName val="Comportamiento Mensual"/>
      <sheetName val="Reporte RAS 25 2 14 (Base) TOTM"/>
      <sheetName val="REP14DIC"/>
      <sheetName val="TablaProyectos"/>
      <sheetName val="FACTURAS22"/>
      <sheetName val="FACTURAS22Value"/>
      <sheetName val="Population_IBGE"/>
      <sheetName val="Heathcare_SD"/>
      <sheetName val="Juros Financ. Siemsa"/>
      <sheetName val="Juros Conta Garantida"/>
      <sheetName val="_REF"/>
      <sheetName val="_x0000_开孞썝豼쌀疋謈ె䶋忴"/>
      <sheetName val="Capital Structure Summary"/>
      <sheetName val="Representação comercial x IRRJ"/>
      <sheetName val="_CIQHiddenCacheSheet"/>
      <sheetName val="Dúvidas"/>
      <sheetName val="Capa "/>
      <sheetName val="Instruções"/>
      <sheetName val="Ajustes de EBITDA"/>
      <sheetName val="Calculadora ajuste PJ,PLR e DSR"/>
      <sheetName val="Painel de controle"/>
      <sheetName val="Suporte SPED"/>
      <sheetName val="Projeções"/>
      <sheetName val="Projeções Receita Bruta"/>
      <sheetName val="Faturamento Clientes (Interno)"/>
      <sheetName val="Dados &gt;&gt;"/>
      <sheetName val="SPED"/>
      <sheetName val="Balancete 1 Sem 19"/>
      <sheetName val="Comps"/>
      <sheetName val="Transactions"/>
      <sheetName val="Suporte&gt;&gt;"/>
      <sheetName val="Formatação"/>
      <sheetName val="Macro"/>
      <sheetName val="Prior Fund Raising MGD"/>
      <sheetName val="Summary"/>
      <sheetName val="Managed Accounts - Gross Tradin"/>
      <sheetName val="Managed Accounts"/>
      <sheetName val="Notice"/>
      <sheetName val="P&amp;L"/>
      <sheetName val="Bal Sheet Link &amp; Int Exp"/>
      <sheetName val="top 30"/>
      <sheetName val="sum"/>
      <sheetName val="Input"/>
      <sheetName val="Data Sheet 1"/>
      <sheetName val="Setup"/>
      <sheetName val="Finance IT &amp; Pro (2)"/>
      <sheetName val="Dashboard"/>
      <sheetName val="WCOL INDEX"/>
      <sheetName val="WCOL INPUT"/>
      <sheetName val="F'cast to go"/>
      <sheetName val="MF 2002"/>
      <sheetName val="Actual"/>
      <sheetName val="713-3"/>
      <sheetName val="713-3-1"/>
      <sheetName val="713-6"/>
      <sheetName val="713-6-1"/>
      <sheetName val="713-7"/>
      <sheetName val="713-7-1"/>
      <sheetName val="713-8"/>
      <sheetName val="713-8-1"/>
      <sheetName val="2.6 Fxs Prov IG post al cierre"/>
      <sheetName val="目录"/>
      <sheetName val="Key Stats"/>
      <sheetName val="Income Statement"/>
      <sheetName val="Cash Flow"/>
      <sheetName val="Historical Capitalization"/>
      <sheetName val="Ratios"/>
      <sheetName val="Supplemental"/>
      <sheetName val="Industry Specific"/>
      <sheetName val="Pension OPEB"/>
      <sheetName val="Segments"/>
      <sheetName val="Capa_"/>
      <sheetName val="Ajustes_de_EBITDA"/>
      <sheetName val="Calculadora_ajuste_PJ,PLR_e_DSR"/>
      <sheetName val="Painel_de_controle"/>
      <sheetName val="Suporte_SPED"/>
      <sheetName val="Projeções_Receita_Bruta"/>
      <sheetName val="Faturamento_Clientes_(Interno)"/>
      <sheetName val="Dados_&gt;&gt;"/>
      <sheetName val="Balancete_1_Sem_19"/>
      <sheetName val="Capital_Structure_Summary"/>
      <sheetName val="Representação_comercial_x_IRRJ"/>
      <sheetName val="Pie_Chart"/>
      <sheetName val="Line_Graph"/>
      <sheetName val="DT_Man-hours_Chart"/>
      <sheetName val="JAN00"/>
      <sheetName val="Pie Chart"/>
      <sheetName val="Line Graph"/>
      <sheetName val="DT Man-hours Chart"/>
      <sheetName val="Book1_xls"/>
      <sheetName val="Global_Equity_Indices"/>
      <sheetName val="Stock_Price"/>
      <sheetName val="Quarterly_rates"/>
      <sheetName val="Financials"/>
      <sheetName val="E-1"/>
      <sheetName val="E-1a"/>
      <sheetName val="E-1b"/>
      <sheetName val="E_1"/>
      <sheetName val="Controles"/>
      <sheetName val="Parameters"/>
      <sheetName val="Assembled Workforce"/>
      <sheetName val="Profit _ Loss"/>
      <sheetName val="fixed assets"/>
      <sheetName val="Issues (3)"/>
      <sheetName val="F4 (2)"/>
      <sheetName val="Pendências (2)"/>
      <sheetName val="Issues (2)"/>
      <sheetName val="Pendências"/>
      <sheetName val="Issues"/>
      <sheetName val="3900"/>
      <sheetName val="Selic"/>
      <sheetName val="CS comp. nova"/>
      <sheetName val="Sheet1 (2)"/>
      <sheetName val="GAST.I"/>
      <sheetName val="P_L"/>
      <sheetName val="Assets"/>
      <sheetName val="Liab&amp;Equity"/>
      <sheetName val="Dropdown"/>
      <sheetName val="Accretion_dilution"/>
      <sheetName val="SD NA - Revenue - SD"/>
      <sheetName val="Book1_xls1"/>
      <sheetName val="lead"/>
      <sheetName val="links"/>
      <sheetName val="Balanço+DRE"/>
      <sheetName val="xref"/>
      <sheetName val="Tally(L)"/>
      <sheetName val="Run Sheet"/>
      <sheetName val="Single"/>
      <sheetName val="Deal &amp; Company Information"/>
      <sheetName val="Model"/>
      <sheetName val="Amortization Table $610K"/>
      <sheetName val="General"/>
      <sheetName val="Index"/>
      <sheetName val="INVENTORY"/>
      <sheetName val="225004"/>
      <sheetName val="DB"/>
      <sheetName val="Planning Data"/>
      <sheetName val="PPAPOALoad"/>
      <sheetName val="PPL Matrix"/>
      <sheetName val="Fab 5 Development Error Rate"/>
      <sheetName val="IS Timesheet "/>
      <sheetName val="Fab 5 Development Gen 9.X"/>
      <sheetName val="R&amp;D P Colunm Device Data"/>
      <sheetName val="WklyRep"/>
      <sheetName val="FC5.6.1 9890"/>
      <sheetName val="****00"/>
      <sheetName val="ENGG_VAL"/>
      <sheetName val="ADD_WAVG"/>
      <sheetName val="VAL31MAR-ALL"/>
      <sheetName val="MPS_PACKING"/>
      <sheetName val="LOCAL FAR TIL JUL10 (2)"/>
      <sheetName val="BS Groupings"/>
      <sheetName val="PL Groupings"/>
      <sheetName val="DF"/>
      <sheetName val="BS (2)"/>
      <sheetName val="P&amp;L (2)"/>
      <sheetName val="FTT_TW_Q2"/>
      <sheetName val="FTT_TW_Q2(Spin)"/>
      <sheetName val="inv e91"/>
      <sheetName val="inv e92"/>
      <sheetName val="wip e91"/>
      <sheetName val="wip e92"/>
      <sheetName val="srp91"/>
      <sheetName val="srp92"/>
      <sheetName val="sube91&amp;e92"/>
      <sheetName val="srp e91"/>
      <sheetName val="srp e92"/>
      <sheetName val="U4-1"/>
      <sheetName val="U5-1"/>
      <sheetName val="os"/>
      <sheetName val="OSM"/>
      <sheetName val="C"/>
      <sheetName val="E1"/>
      <sheetName val="G1"/>
      <sheetName val="TNK-Staff costs"/>
      <sheetName val="U"/>
      <sheetName val="E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U-1"/>
      <sheetName val="U-2"/>
      <sheetName val="U-3"/>
      <sheetName val="A3-2"/>
      <sheetName val="F"/>
      <sheetName val="J"/>
      <sheetName val="CC-1"/>
      <sheetName val="A3-1&amp;2"/>
      <sheetName val="A3-3"/>
      <sheetName val="SRM-BS"/>
      <sheetName val="SRM-P&amp;L"/>
      <sheetName val="Note 19"/>
      <sheetName val="A3"/>
      <sheetName val="A2-1"/>
      <sheetName val="A2-2"/>
      <sheetName val="A2-3"/>
      <sheetName val="SRM"/>
      <sheetName val="HDA-5"/>
      <sheetName val="C-1-final"/>
      <sheetName val="OS(1)"/>
      <sheetName val="C 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I"/>
      <sheetName val="N"/>
      <sheetName val="O"/>
      <sheetName val="Q"/>
      <sheetName val="A8-5"/>
      <sheetName val="Form EYP 1"/>
      <sheetName val="C-1"/>
      <sheetName val="E-2"/>
      <sheetName val="K"/>
      <sheetName val="K-1"/>
      <sheetName val="K-Disc"/>
      <sheetName val="U4l3"/>
      <sheetName val="Doc"/>
      <sheetName val="N-10_UL"/>
      <sheetName val="F-1"/>
      <sheetName val="A3-1"/>
      <sheetName val="I (2)"/>
      <sheetName val="B-10"/>
      <sheetName val="U-4"/>
      <sheetName val="U-5"/>
      <sheetName val="S"/>
      <sheetName val="K-16"/>
      <sheetName val="APPENDIX XIII"/>
      <sheetName val="A2-2 RJE"/>
      <sheetName val="A2-1 AJE"/>
      <sheetName val="Q2"/>
      <sheetName val="C1"/>
      <sheetName val="I1"/>
      <sheetName val="Equity"/>
      <sheetName val="Bal-Sheet"/>
      <sheetName val="Income"/>
      <sheetName val="C4-1 (2)"/>
      <sheetName val="C4-1"/>
      <sheetName val="A10-1 (2)"/>
      <sheetName val="A10-1"/>
      <sheetName val="F7"/>
      <sheetName val="F6"/>
      <sheetName val="F2"/>
      <sheetName val="U3"/>
      <sheetName val="U3-1"/>
      <sheetName val="UA (2)"/>
      <sheetName val="K2-A"/>
      <sheetName val="A2|1(SAD) "/>
      <sheetName val="I2 "/>
      <sheetName val="U1a"/>
      <sheetName val="U2-1a"/>
      <sheetName val="U1-2 Sales Analysis"/>
      <sheetName val="U1-2 Sales Analysis -by product"/>
      <sheetName val="N1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E-10"/>
      <sheetName val="F-4"/>
      <sheetName val="K-2"/>
      <sheetName val="K-3"/>
      <sheetName val="K-4"/>
      <sheetName val="M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T"/>
      <sheetName val="U-1-5"/>
      <sheetName val="U-2-1"/>
      <sheetName val="U-4 "/>
      <sheetName val="A3-22"/>
      <sheetName val="A3-23"/>
      <sheetName val="interbal"/>
      <sheetName val="K4"/>
      <sheetName val="Questions"/>
      <sheetName val="PMB (opening balance)"/>
      <sheetName val="Hafizah"/>
      <sheetName val="U1"/>
      <sheetName val="U1-1"/>
      <sheetName val="Appendix1"/>
      <sheetName val="F3"/>
      <sheetName val="U6"/>
      <sheetName val="U7"/>
      <sheetName val="U2"/>
      <sheetName val="K1"/>
      <sheetName val="Dir"/>
      <sheetName val="GP analysis"/>
      <sheetName val="Ff -1"/>
      <sheetName val="Notes"/>
      <sheetName val="Appendix II"/>
      <sheetName val="SRM-Appx 1 BS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-2"/>
      <sheetName val="Note 6"/>
      <sheetName val="Note 4"/>
      <sheetName val="J2ss"/>
      <sheetName val="U-10-2"/>
      <sheetName val="U-10-1"/>
      <sheetName val="I "/>
      <sheetName val="K2"/>
      <sheetName val="O101"/>
      <sheetName val="AP&lt;A300&gt;-2002"/>
      <sheetName val="A520"/>
      <sheetName val="U510"/>
      <sheetName val="M-Note Payable"/>
      <sheetName val="U120-top 10 suppliers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U410-广告宣传费明细"/>
      <sheetName val="U410-工资明细表"/>
      <sheetName val="Other receipt and payment "/>
      <sheetName val="U610-1-12月工资明细表  (2)"/>
      <sheetName val="S5"/>
      <sheetName val="T1"/>
      <sheetName val="T2"/>
      <sheetName val="U4"/>
      <sheetName val="U5"/>
      <sheetName val="U8"/>
      <sheetName val="P6"/>
      <sheetName val="H2"/>
      <sheetName val="A300"/>
      <sheetName val="辅助生产成本"/>
      <sheetName val="cut off"/>
      <sheetName val="transaction test"/>
      <sheetName val="G&amp;AU400 "/>
      <sheetName val="U401"/>
      <sheetName val="K100"/>
      <sheetName val="U1100"/>
      <sheetName val="U320"/>
      <sheetName val="F520_F.G. NRV test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O1"/>
      <sheetName val="P3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&lt;A2.2&gt;Cla"/>
      <sheetName val="Acs (2)"/>
      <sheetName val="U7-1"/>
      <sheetName val="E5"/>
      <sheetName val="D2x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FAR"/>
      <sheetName val="O2_superceed"/>
      <sheetName val="Pinus"/>
      <sheetName val="Climate"/>
      <sheetName val="Sy.Kapasi"/>
      <sheetName val="Selamat"/>
      <sheetName val="Primadana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L-print"/>
      <sheetName val="U- FINAL (2)"/>
      <sheetName val="U-2 FINAL"/>
      <sheetName val="U-FINAL"/>
      <sheetName val="AP 110 sub"/>
      <sheetName val="FSL"/>
      <sheetName val="F-3"/>
      <sheetName val="30"/>
      <sheetName val="U1|1"/>
      <sheetName val="U1|2"/>
      <sheetName val="Info"/>
      <sheetName val="J disclosure"/>
      <sheetName val="F-71"/>
      <sheetName val="M5 Cut off"/>
      <sheetName val="E4-1 cut off"/>
      <sheetName val="sales cut-off"/>
      <sheetName val="purchase cut-off"/>
      <sheetName val="K10"/>
      <sheetName val="N40-2"/>
      <sheetName val="F5"/>
      <sheetName val="APPENDIX 1"/>
      <sheetName val="K3"/>
      <sheetName val="K3-1"/>
      <sheetName val="K4-1"/>
      <sheetName val="U-10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Travel.OS.FY04"/>
      <sheetName val="U-6"/>
      <sheetName val="U-11"/>
      <sheetName val="U-12"/>
      <sheetName val="U-13"/>
      <sheetName val="F-50"/>
      <sheetName val="M1l1"/>
      <sheetName val="A2-2-1"/>
      <sheetName val="A2-2-2"/>
      <sheetName val="A2-2-3"/>
      <sheetName val="A2-2-1 (2)"/>
      <sheetName val="A2-2-2 (2)"/>
      <sheetName val="A2-2-3 (2)"/>
      <sheetName val="A2|1"/>
      <sheetName val="R4"/>
      <sheetName val="tax com"/>
      <sheetName val="Cflow"/>
      <sheetName val="CLA (2)"/>
      <sheetName val="Attached 9"/>
      <sheetName val="Attached 10"/>
      <sheetName val="Freehold Land"/>
      <sheetName val="CWIP"/>
      <sheetName val="Sch I"/>
      <sheetName val="Sch IIa"/>
      <sheetName val="Sch IIb"/>
      <sheetName val="Sch III"/>
      <sheetName val="F2100-半成品"/>
      <sheetName val="E4"/>
      <sheetName val="M4"/>
      <sheetName val="E3"/>
      <sheetName val="M1"/>
      <sheetName val="N2"/>
      <sheetName val="K4-Sighting"/>
      <sheetName val="M2_payables listing"/>
      <sheetName val="A2-2(CJE)"/>
      <sheetName val="U30"/>
      <sheetName val="A3-1(U)"/>
      <sheetName val="Aging+ve"/>
      <sheetName val="KFinal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Serba"/>
      <sheetName val="Garment"/>
      <sheetName val="Tanako"/>
      <sheetName val="RJE"/>
      <sheetName val="CJE"/>
      <sheetName val="AdjPYA"/>
      <sheetName val="Adj"/>
      <sheetName val="O2-2"/>
      <sheetName val="O2-1"/>
      <sheetName val="O4"/>
      <sheetName val="O3"/>
      <sheetName val="O3-1"/>
      <sheetName val="O5"/>
      <sheetName val="R-1"/>
      <sheetName val="R-2"/>
      <sheetName val="R-3"/>
      <sheetName val="Interco"/>
      <sheetName val="J-3"/>
      <sheetName val="J-2"/>
      <sheetName val="Lestari"/>
      <sheetName val="Kenshine"/>
      <sheetName val="OSM (2)"/>
      <sheetName val="OSM 2"/>
      <sheetName val="A2-4"/>
      <sheetName val="Starbase(CLA)"/>
      <sheetName val="Annuity"/>
      <sheetName val="O320-所得税"/>
      <sheetName val="O330-增值税检查"/>
      <sheetName val="U700-销售费用明细表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NN"/>
      <sheetName val="C310"/>
      <sheetName val="OS list of 深中置 - 3"/>
      <sheetName val="往来"/>
      <sheetName val="Compilation test"/>
      <sheetName val="B402"/>
      <sheetName val="附表60-1"/>
      <sheetName val="附表60-2"/>
      <sheetName val="B101"/>
      <sheetName val="os list"/>
      <sheetName val="F 。"/>
      <sheetName val="AC00(02) O-lead"/>
      <sheetName val="AC00(03) O-lead"/>
      <sheetName val="AC00(04) O-lead"/>
      <sheetName val="27.租赁承诺"/>
      <sheetName val="28.资本承诺"/>
      <sheetName val="29.关联交易"/>
      <sheetName val="30.关联余额"/>
      <sheetName val="169"/>
      <sheetName val="k301"/>
      <sheetName val="C110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7-制造费用"/>
      <sheetName val="递延资产审定表"/>
      <sheetName val="Cindy"/>
      <sheetName val="？I"/>
      <sheetName val="I200%"/>
      <sheetName val="I600%"/>
      <sheetName val="FA details"/>
      <sheetName val="应付帐款明细表"/>
      <sheetName val="其他应付款明细表"/>
      <sheetName val="T10"/>
      <sheetName val="F810 Compliation"/>
      <sheetName val="C120"/>
      <sheetName val="C12-control"/>
      <sheetName val="U500"/>
      <sheetName val="I10"/>
      <sheetName val="RS-F320"/>
      <sheetName val="FS-F310"/>
      <sheetName val="All overhead Variance"/>
      <sheetName val="F20-Breakdown2003"/>
      <sheetName val="04G100"/>
      <sheetName val="04S100"/>
      <sheetName val="IAS510_RJE"/>
      <sheetName val="B300-8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营业费用"/>
      <sheetName val="营业费用月报表"/>
      <sheetName val="U60-ww"/>
      <sheetName val="U110"/>
      <sheetName val="滨州"/>
      <sheetName val="I1-威海"/>
      <sheetName val="S400"/>
      <sheetName val="U130-Consulting fee"/>
      <sheetName val="U120-Consulting Fee  Breakd"/>
      <sheetName val="U130-Professional Fee GPC"/>
      <sheetName val="U140-Legal Fee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2Q200"/>
      <sheetName val="F311-RM V test"/>
      <sheetName val="매출채권AR"/>
      <sheetName val="현금예금"/>
      <sheetName val="투자자산"/>
      <sheetName val="유형자산"/>
      <sheetName val="상각overall"/>
      <sheetName val="단기차입금"/>
      <sheetName val="장기차입금"/>
      <sheetName val="자본"/>
      <sheetName val="이자비용"/>
      <sheetName val="매출"/>
      <sheetName val="오계장작성"/>
      <sheetName val="C-8220 "/>
      <sheetName val="C-8300"/>
      <sheetName val="C-8400"/>
      <sheetName val="C-8500"/>
      <sheetName val="수익증권매매"/>
      <sheetName val="수익증권평가"/>
      <sheetName val="5400"/>
      <sheetName val="지분법적용개요"/>
      <sheetName val="감가상각비"/>
      <sheetName val="AFS (2)"/>
      <sheetName val="J138"/>
      <sheetName val="콜론(4.1-9.30)"/>
      <sheetName val="명세(건물)"/>
      <sheetName val="명세(차량)"/>
      <sheetName val="명세(기타유형)"/>
      <sheetName val="명세(기타유형) (2)"/>
      <sheetName val="상품-5200"/>
      <sheetName val="LEAD(D7)"/>
      <sheetName val="(D7.1)"/>
      <sheetName val="LEAD(D10)"/>
      <sheetName val="(D10.1)"/>
      <sheetName val="LEAD(D11)"/>
      <sheetName val="법인세비용(8700)"/>
      <sheetName val="수정사항"/>
      <sheetName val="정산표-대차대조표"/>
      <sheetName val="정산표-손익계산서"/>
      <sheetName val="이사회의사록"/>
      <sheetName val="MP"/>
      <sheetName val="par-bs(2)"/>
      <sheetName val="par-pl(2)"/>
      <sheetName val="차입금총대체분석"/>
      <sheetName val="고정부채 "/>
      <sheetName val="장기차입금명세"/>
      <sheetName val="상환스케츌"/>
      <sheetName val="자본7100"/>
      <sheetName val="JOB ASSIGN"/>
      <sheetName val="wbs"/>
      <sheetName val="wpl"/>
      <sheetName val="오류금액의평가"/>
      <sheetName val="연도별tax"/>
      <sheetName val="전기조정사항"/>
      <sheetName val="회사제시기말BS"/>
      <sheetName val="회사제시기말PL"/>
      <sheetName val="A5"/>
      <sheetName val="수정사항-1"/>
      <sheetName val="g20매출원가"/>
      <sheetName val="g30제조원가"/>
      <sheetName val="g31재료비"/>
      <sheetName val="급여 (2)"/>
      <sheetName val="평균급여 (2)"/>
      <sheetName val="15"/>
      <sheetName val="유형자산5800"/>
      <sheetName val="감가"/>
      <sheetName val="pldt"/>
      <sheetName val="조합원명부"/>
      <sheetName val="제품수불(확) (2)"/>
      <sheetName val="원료수불 (확)"/>
      <sheetName val="제품수불(확)"/>
      <sheetName val="년간매출계획"/>
      <sheetName val="제조원가"/>
      <sheetName val="제품별매출 (2)"/>
      <sheetName val="유통경로"/>
      <sheetName val="EPS (2)"/>
      <sheetName val="개요"/>
      <sheetName val="부가세 대사"/>
      <sheetName val="재고실사 refer"/>
      <sheetName val="월별급여"/>
      <sheetName val="8400"/>
      <sheetName val="중요성기준"/>
      <sheetName val="분석적검토"/>
      <sheetName val="매출일반"/>
      <sheetName val="Flow-Chart"/>
      <sheetName val="회계변경"/>
      <sheetName val="퇴충OT"/>
      <sheetName val="퇴충"/>
      <sheetName val="수정사항 (2)"/>
      <sheetName val="매출채권"/>
      <sheetName val="수정사항 정리표"/>
      <sheetName val="재고관련 Issue"/>
      <sheetName val="U201"/>
      <sheetName val="A521 (2)"/>
      <sheetName val="A621 (2)"/>
      <sheetName val="U2.1"/>
      <sheetName val="P100"/>
      <sheetName val="C100"/>
      <sheetName val="U121"/>
      <sheetName val="N501"/>
      <sheetName val="E201"/>
      <sheetName val="Sheet9"/>
      <sheetName val="Sheet11"/>
      <sheetName val="Sheet10"/>
      <sheetName val="S_BDW (2)"/>
      <sheetName val="Fig"/>
      <sheetName val="보고서1"/>
      <sheetName val="보고서2"/>
      <sheetName val="보고서3"/>
      <sheetName val="ALGO-LS14.5(92)V"/>
      <sheetName val="ALGO-jjj재구성"/>
      <sheetName val="수정사항집계표"/>
      <sheetName val="은행연합회자료"/>
      <sheetName val="sum (3)"/>
      <sheetName val="HLDS"/>
      <sheetName val="이사회의사록정리"/>
      <sheetName val="RM31032004"/>
      <sheetName val="månres jfrt få"/>
      <sheetName val="FCAct"/>
      <sheetName val="Matcost (2)"/>
      <sheetName val="FC1999"/>
      <sheetName val="upgsales (2)"/>
      <sheetName val="Trial Balance{C}"/>
      <sheetName val="FY03 Qualified Additions"/>
      <sheetName val="PL"/>
      <sheetName val="통계자료"/>
      <sheetName val="지수"/>
      <sheetName val="생산직"/>
      <sheetName val="sm"/>
      <sheetName val="판매2팀"/>
      <sheetName val="型TB"/>
      <sheetName val="Monthly Revenue"/>
      <sheetName val="Profit and Loss"/>
      <sheetName val="FA"/>
      <sheetName val="Cover"/>
      <sheetName val="PL-yearly"/>
      <sheetName val="Sheet1汇总表"/>
      <sheetName val="S&amp;M Dept"/>
      <sheetName val="Gastos_MadridWE"/>
      <sheetName val="NEW WARRANTS"/>
      <sheetName val="Sources_Uses"/>
      <sheetName val="Assumptions"/>
      <sheetName val="Controls"/>
      <sheetName val="Print Controls"/>
      <sheetName val="Prior Year"/>
      <sheetName val="Trading Stats"/>
      <sheetName val="cap_structure"/>
      <sheetName val="MergeCo Summary"/>
      <sheetName val="A"/>
      <sheetName val="BANKS_94"/>
      <sheetName val="Operations"/>
      <sheetName val="Football(1)"/>
      <sheetName val="Tuluwaka"/>
      <sheetName val="Exercise"/>
      <sheetName val="General Assumptions"/>
      <sheetName val="QuickLink"/>
      <sheetName val="Company Outputs"/>
      <sheetName val="Corp. Trust Structure"/>
      <sheetName val="Comp Data"/>
      <sheetName val="Float Matrix"/>
      <sheetName val="Data Master"/>
      <sheetName val="Int. Rate Data"/>
      <sheetName val="Rsch"/>
      <sheetName val="Industry Data"/>
      <sheetName val="RT Data"/>
      <sheetName val="RT Indices"/>
      <sheetName val="Mkt Cap."/>
      <sheetName val="RT Targets"/>
      <sheetName val="IT Targets"/>
      <sheetName val="TSE info"/>
      <sheetName val="cap markets data"/>
      <sheetName val="Base"/>
      <sheetName val="100%"/>
      <sheetName val="HelpScreens"/>
      <sheetName val="PUblic Float data"/>
      <sheetName val="Build-up"/>
      <sheetName val="Computations"/>
      <sheetName val="Inputs-Sensitivities"/>
      <sheetName val="Worksheet"/>
      <sheetName val="Market Data"/>
      <sheetName val="Project Info"/>
      <sheetName val="Taxes"/>
      <sheetName val="Old Model"/>
      <sheetName val="Assum"/>
      <sheetName val="AcqIS"/>
      <sheetName val="AcqBSCF"/>
      <sheetName val="Acquiror"/>
      <sheetName val="Model Assumptions"/>
      <sheetName val="wCodeTable"/>
      <sheetName val="Growth"/>
      <sheetName val="Profit &amp; Loss"/>
      <sheetName val="Monthly Budget "/>
      <sheetName val="A-1 - Audit Planning Program"/>
      <sheetName val="A-1 Audit Prog Index"/>
      <sheetName val="E-5 Lunch 0086"/>
      <sheetName val="REVENUES"/>
      <sheetName val="Sch 16"/>
      <sheetName val="Sch 8"/>
      <sheetName val="E Cash APG"/>
      <sheetName val="(V-1)FASB109"/>
      <sheetName val="A-1 Audit Program Index"/>
      <sheetName val="K-40 FA-CAPLS"/>
      <sheetName val="A-1 Gen Procedures "/>
      <sheetName val="A-1-1 Audit General Procedures"/>
      <sheetName val="General File Index"/>
      <sheetName val="A-2 Minimum Sub Proc Comm Ent"/>
      <sheetName val="J-31 NRV"/>
      <sheetName val="A-1"/>
      <sheetName val="BS"/>
      <sheetName val="subordinated notes"/>
      <sheetName val="senior note"/>
      <sheetName val="PS B"/>
      <sheetName val="PS A"/>
      <sheetName val="Splash Screen"/>
      <sheetName val="Sales"/>
      <sheetName val="CN Detail"/>
      <sheetName val="l"/>
      <sheetName val="Initial"/>
      <sheetName val="Precalculation"/>
      <sheetName val="laroux"/>
      <sheetName val="XXXXXXXXXXXXX"/>
      <sheetName val="XXXXXX"/>
      <sheetName val="WORKINGS"/>
      <sheetName val="ANNEXURE 5 c"/>
      <sheetName val="21 (i)(B)(b)"/>
      <sheetName val="remittance"/>
      <sheetName val="DEC-MEMO"/>
      <sheetName val="Scope of supply"/>
      <sheetName val="Dep"/>
      <sheetName val="BS Schdl- 1 &amp; 2"/>
      <sheetName val="Cabinet details"/>
      <sheetName val="Retirals"/>
      <sheetName val="provision for new Salary"/>
      <sheetName val="TDS"/>
      <sheetName val="Factoring Accrual Summary"/>
      <sheetName val="ttings\purnima\Application Data"/>
      <sheetName val="Material"/>
      <sheetName val="OM except Sales Mat Intcom"/>
      <sheetName val="Inv"/>
      <sheetName val="Inv (2)"/>
      <sheetName val="Obso"/>
      <sheetName val="FIFO Reval"/>
      <sheetName val="IT PPV"/>
      <sheetName val="ECSYSTEM"/>
      <sheetName val="fiannce breakup cost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CRITERIA1"/>
      <sheetName val="BS Schdl-3-Fixed Assets"/>
      <sheetName val="April'00"/>
      <sheetName val="EXPENSES"/>
      <sheetName val="TDS Entries Apr to Sept"/>
      <sheetName val="Add to FA"/>
      <sheetName val="Capex &amp; Opex"/>
      <sheetName val="Interconnect"/>
      <sheetName val="CF"/>
      <sheetName val="Emp"/>
      <sheetName val="Annexuture"/>
      <sheetName val="SPS DETAIL"/>
      <sheetName val="factor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Edit(01)"/>
      <sheetName val="B'Sheet"/>
      <sheetName val="syndicate codes"/>
      <sheetName val="BTVL-ABN Tranche I"/>
      <sheetName val="&amp;Synchro"/>
      <sheetName val="204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IRR Gaming"/>
      <sheetName val="P&amp;L breakup"/>
      <sheetName val="NOIDA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sEP2003"/>
      <sheetName val="Satco"/>
      <sheetName val="list_-_do_not_delete"/>
      <sheetName val="Operating Companies"/>
      <sheetName val="Management Companies"/>
      <sheetName val="Contacts"/>
      <sheetName val="PCAP Data"/>
      <sheetName val="RCN-Building"/>
      <sheetName val="Rent Roll"/>
      <sheetName val="Run_Sheet"/>
      <sheetName val="Deal_&amp;_Company_Information"/>
      <sheetName val="Amortization_Table_$610K"/>
      <sheetName val="Route_11"/>
      <sheetName val="A1_-_Income_Statement"/>
      <sheetName val="R1040"/>
      <sheetName val="base de dados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Dept Score-Assoc-Avg Dept Wise"/>
      <sheetName val="Dept Score-Assoc-Avg Dept W (2)"/>
      <sheetName val="ExistingRangeDetails"/>
      <sheetName val="Encl II"/>
      <sheetName val="Other notes"/>
      <sheetName val="Enclosure XV (2)"/>
      <sheetName val="Enclosure X contd"/>
      <sheetName val="Clause 20"/>
      <sheetName val="Enclosure VIII"/>
      <sheetName val="Makro1"/>
      <sheetName val="Form No. 3CD"/>
      <sheetName val="Base Info"/>
      <sheetName val="APPORT"/>
      <sheetName val="Paul"/>
      <sheetName val="ImportData"/>
      <sheetName val="ROIPRO01"/>
      <sheetName val="Summary SC"/>
      <sheetName val="Expanded P&amp;L"/>
      <sheetName val="44526 Dalkey"/>
      <sheetName val="table"/>
      <sheetName val="1601 Detail information"/>
      <sheetName val="품의서"/>
      <sheetName val="Macro1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CREDIT STATS"/>
      <sheetName val="P&amp;L Monthly"/>
      <sheetName val="Cost Analysis plc"/>
      <sheetName val="SBInput"/>
      <sheetName val="Transaction Inputs"/>
      <sheetName val="Company Inputs"/>
      <sheetName val="300 Valuation"/>
      <sheetName val="Five Year DCF"/>
      <sheetName val="Co. Inputs"/>
      <sheetName val="DCF_10"/>
      <sheetName val="Collar-Options Cash"/>
      <sheetName val="WACC"/>
      <sheetName val="Cost of Services"/>
      <sheetName val="Price of Service"/>
      <sheetName val="27"/>
      <sheetName val="Payroll"/>
      <sheetName val="6+6detail"/>
      <sheetName val="HR"/>
      <sheetName val="statistics"/>
      <sheetName val="lookup"/>
      <sheetName val="Budget Data"/>
      <sheetName val="Rev &amp; PC"/>
      <sheetName val="Non Rev&amp;PC"/>
      <sheetName val="Salary Fcst"/>
      <sheetName val="Accts"/>
      <sheetName val="Categories"/>
      <sheetName val="Tables"/>
      <sheetName val="BusDev"/>
      <sheetName val="Marketing"/>
      <sheetName val="ProdDev"/>
      <sheetName val="Exec"/>
      <sheetName val="Lookup Tables"/>
      <sheetName val="ResortQuest and Hawaii Hotel Op"/>
      <sheetName val="prepaid expenses"/>
      <sheetName val="XTU Sum (2)"/>
      <sheetName val="Ctix Mktg "/>
      <sheetName val="Project Analysis"/>
      <sheetName val="Quotation"/>
      <sheetName val="bonus from Forecaster"/>
      <sheetName val="cap comp from Forecaster"/>
      <sheetName val="bad debt from Forecaster"/>
      <sheetName val="PR"/>
      <sheetName val="FY2003"/>
      <sheetName val="FY2002"/>
      <sheetName val="FX rates"/>
      <sheetName val="Input Table"/>
      <sheetName val="Supporting Data"/>
      <sheetName val="Siemens"/>
      <sheetName val="B2C"/>
      <sheetName val="Segment Metrics"/>
      <sheetName val="Prior_Fund_Raising_MGD"/>
      <sheetName val="Managed_Accounts_-_Gross_Tradin"/>
      <sheetName val="Managed_Accounts"/>
      <sheetName val="CREDIT_STATS"/>
      <sheetName val="P&amp;L_Monthly"/>
      <sheetName val="Cost_Analysis_plc"/>
      <sheetName val="Transaction_Inputs"/>
      <sheetName val="Company_Inputs"/>
      <sheetName val="300_Valuation"/>
      <sheetName val="Five_Year_DCF"/>
      <sheetName val="Co__Inputs"/>
      <sheetName val="Collar-Options_Cash"/>
      <sheetName val="Cost_of_Services"/>
      <sheetName val="Price_of_Service"/>
      <sheetName val="Budget_Data"/>
      <sheetName val="Rev_&amp;_PC"/>
      <sheetName val="Non_Rev&amp;PC"/>
      <sheetName val="Salary_Fcst"/>
      <sheetName val="Lookup_Tables"/>
      <sheetName val="ResortQuest_and_Hawaii_Hotel_Op"/>
      <sheetName val="prepaid_expenses"/>
      <sheetName val="XTU_Sum_(2)"/>
      <sheetName val="Ctix_Mktg_"/>
      <sheetName val="Project_Analysis"/>
      <sheetName val="bonus_from_Forecaster"/>
      <sheetName val="cap_comp_from_Forecaster"/>
      <sheetName val="bad_debt_from_Forecaster"/>
      <sheetName val="FX_rates"/>
      <sheetName val="Input_Table"/>
      <sheetName val="Supporting_Data"/>
      <sheetName val="Print_Controls"/>
      <sheetName val="Segment_Metrics"/>
      <sheetName val="Key"/>
      <sheetName val="建物レントロール "/>
      <sheetName val="駐車場レントロール "/>
      <sheetName val="土地賃貸借契約の概要"/>
      <sheetName val="相関図"/>
      <sheetName val="競合ゴルフ場比較"/>
      <sheetName val="競合ゴルフ場"/>
      <sheetName val="Keibai"/>
      <sheetName val="detailed"/>
      <sheetName val="acs"/>
      <sheetName val="Reimbursements"/>
      <sheetName val="Acc"/>
      <sheetName val="D"/>
      <sheetName val="FF-2"/>
      <sheetName val="Annx"/>
      <sheetName val="Annex"/>
      <sheetName val="Significant Processes"/>
      <sheetName val="2001"/>
      <sheetName val="0110"/>
      <sheetName val="F-1 F-2"/>
      <sheetName val="Interim --&gt; Top"/>
      <sheetName val="DTD"/>
      <sheetName val="A2l1.SAD"/>
      <sheetName val="Assumptions 1"/>
      <sheetName val="Consheet(EY)"/>
      <sheetName val="Annx1"/>
      <sheetName val="gl"/>
      <sheetName val="Eppenarra"/>
      <sheetName val="Q-HP-11"/>
      <sheetName val="4 Analysis"/>
      <sheetName val="Q-HP-18"/>
      <sheetName val="Q-HP-36"/>
      <sheetName val="Q-HP-31"/>
      <sheetName val="Q(HP)"/>
      <sheetName val="Q-HP-20"/>
      <sheetName val="Q-HP-37"/>
      <sheetName val="Q-HP-39"/>
      <sheetName val="FF-3"/>
      <sheetName val="Q-HP-23"/>
      <sheetName val="Q-HP-14"/>
      <sheetName val="FF-2 (1)"/>
      <sheetName val="Q-HP-17"/>
      <sheetName val="Q-HP-16"/>
      <sheetName val="Q-HP-38"/>
      <sheetName val="Q-HP-25"/>
      <sheetName val="1 LeadSchedule"/>
      <sheetName val="FORMC94"/>
      <sheetName val="Q-HP-26"/>
      <sheetName val="Q-HP-27"/>
      <sheetName val="Audit Sch"/>
      <sheetName val="Q-HP-28"/>
      <sheetName val="Q-HP-24"/>
      <sheetName val="Q-HP-45"/>
      <sheetName val="U2 - Sales"/>
      <sheetName val="F31"/>
      <sheetName val="Q-HP-41"/>
      <sheetName val="Q-HP-33"/>
      <sheetName val="Q-HP-19"/>
      <sheetName val="Q-HP-34"/>
      <sheetName val="Q-HP-40"/>
      <sheetName val="Hp"/>
      <sheetName val="DFA"/>
      <sheetName val="Q-HP-12"/>
      <sheetName val="Q-HP-42"/>
      <sheetName val="Q-HP-30"/>
      <sheetName val="Q-HP-29"/>
      <sheetName val="Q-HP-21"/>
      <sheetName val="Q-HP-43"/>
      <sheetName val="FSA"/>
      <sheetName val="AFA"/>
      <sheetName val="65 FINANCE"/>
      <sheetName val="Q-HP-22"/>
      <sheetName val="BPR"/>
      <sheetName val="MFA"/>
      <sheetName val="Q-HP-35"/>
      <sheetName val="K5-1"/>
      <sheetName val="61 HR"/>
      <sheetName val="CA"/>
      <sheetName val="COMP00"/>
      <sheetName val="Q-HP-32"/>
      <sheetName val="FF-4"/>
      <sheetName val="Q-HP-15"/>
      <sheetName val="Q-HP-44"/>
      <sheetName val="Q-HP-13"/>
      <sheetName val="FSL-1"/>
      <sheetName val="F-1&amp;F-2"/>
      <sheetName val="Kastoria"/>
      <sheetName val="Suretide"/>
      <sheetName val="ad"/>
      <sheetName val="Safetide"/>
      <sheetName val="PL-APM"/>
      <sheetName val="NON QE"/>
      <sheetName val="O2 TC"/>
      <sheetName val="MFG"/>
      <sheetName val="#RE"/>
      <sheetName val="#R"/>
      <sheetName val="#"/>
      <sheetName val="B Redang"/>
      <sheetName val="AJE (2)"/>
      <sheetName val="A4-1-2"/>
      <sheetName val="A4-3"/>
      <sheetName val="SP B6"/>
      <sheetName val="NKS B6"/>
      <sheetName val="U1-2F Review Margin"/>
      <sheetName val="F3F"/>
      <sheetName val="F-2"/>
      <sheetName val="U2-Staff Welfare"/>
      <sheetName val="N3_SCH FUND"/>
      <sheetName val="K_Leeza"/>
      <sheetName val="K1_DEP Leeza"/>
      <sheetName val="PNB-MINORITY"/>
      <sheetName val="CONPL2003"/>
      <sheetName val="interest restriction"/>
      <sheetName val="E.5"/>
      <sheetName val="Specific_RCD3"/>
      <sheetName val="TBCS-PL"/>
      <sheetName val="L1"/>
      <sheetName val="L1-1"/>
      <sheetName val="Int rea (2)"/>
      <sheetName val="Int rea (4)"/>
      <sheetName val="L7-1"/>
      <sheetName val="Reclassifications"/>
      <sheetName val="RMatValuation"/>
      <sheetName val="E-Sales Cut-off"/>
      <sheetName val="E-Purch Cut-off"/>
      <sheetName val="B3-1"/>
      <sheetName val="E3.3"/>
      <sheetName val="E3.4"/>
      <sheetName val="L-FL"/>
      <sheetName val="L2"/>
      <sheetName val="L3"/>
      <sheetName val="Royalty"/>
      <sheetName val="credit"/>
      <sheetName val="Payroll Summary"/>
      <sheetName val="Insurance"/>
      <sheetName val="B4"/>
      <sheetName val="dpla "/>
      <sheetName val="OP. EXP (2)"/>
      <sheetName val="TOC-Sales"/>
      <sheetName val="TOC-Receipts"/>
      <sheetName val="N1.2 (2)"/>
      <sheetName val="C1-2"/>
      <sheetName val="B-ins"/>
      <sheetName val="lease"/>
      <sheetName val="D2"/>
      <sheetName val="Cut off - Fac A"/>
      <sheetName val="B4-1"/>
      <sheetName val="B2-4 (2)"/>
      <sheetName val="B6"/>
      <sheetName val="M5"/>
      <sheetName val="F1-1"/>
      <sheetName val="C1 "/>
      <sheetName val="C1-1"/>
      <sheetName val="C1-2 "/>
      <sheetName val="C1-3"/>
      <sheetName val="C2"/>
      <sheetName val="C3.."/>
      <sheetName val="C4w"/>
      <sheetName val="TBS"/>
      <sheetName val="TPL"/>
      <sheetName val="TRecon"/>
      <sheetName val="BS-YLI"/>
      <sheetName val="BS-ATT"/>
      <sheetName val="BS-YLB"/>
      <sheetName val="BS-YLT"/>
      <sheetName val="D1-2"/>
      <sheetName val="Adjustments"/>
      <sheetName val="C1-FL"/>
      <sheetName val="C1-AL"/>
      <sheetName val="D-PAD"/>
      <sheetName val="OSM11-01-06"/>
      <sheetName val="TBCS-BS"/>
      <sheetName val="D2-1"/>
      <sheetName val="D1"/>
      <sheetName val="D1-1"/>
      <sheetName val="D3"/>
      <sheetName val="D - Loan charges"/>
      <sheetName val="M1.2"/>
      <sheetName val="M2-deposit"/>
      <sheetName val="M3-retentionsum"/>
      <sheetName val="M4-accruals"/>
      <sheetName val="BURGER ACC"/>
      <sheetName val="M6.1-insurance"/>
      <sheetName val="PT KUTAI P7005 "/>
      <sheetName val="PT KUTAI P705U"/>
      <sheetName val="WTK W7002"/>
      <sheetName val="WTK W7003"/>
      <sheetName val="WTK W7008"/>
      <sheetName val="WTK W708U"/>
      <sheetName val="M2"/>
      <sheetName val="M2-1"/>
      <sheetName val="M2-2"/>
      <sheetName val="M2-3"/>
      <sheetName val="M2-4"/>
      <sheetName val="c1.1"/>
      <sheetName val="c1.2 "/>
      <sheetName val="fully depreciated"/>
      <sheetName val="asset list 2004 (4)"/>
      <sheetName val="details fully depr"/>
      <sheetName val="c1.3"/>
      <sheetName val="FA Addition"/>
      <sheetName val="disposal"/>
      <sheetName val="H1"/>
      <sheetName val="Sheet1 (3)"/>
      <sheetName val="Sheet1 (4)"/>
      <sheetName val="Sheet1 (5)"/>
      <sheetName val="Sheet1 (6)"/>
      <sheetName val="Sheet1 (7)"/>
      <sheetName val="Sheet1 (8)"/>
      <sheetName val="Sheet1 (9)"/>
      <sheetName val="Sheet1 (10)"/>
      <sheetName val="Sheet1 (11)"/>
      <sheetName val="E1-1"/>
      <sheetName val="E1-2 "/>
      <sheetName val="E8"/>
      <sheetName val="Wywy"/>
      <sheetName val="WOS"/>
      <sheetName val="TBCS-PL "/>
      <sheetName val="U3 (disclosure)"/>
      <sheetName val="E5-Recoverability review"/>
      <sheetName val="F1-Stock Roll fwd"/>
      <sheetName val="N3|2-1 (2)"/>
      <sheetName val="A2l1"/>
      <sheetName val="Reclassification"/>
      <sheetName val="O1-1"/>
      <sheetName val="cashflowcomp"/>
      <sheetName val="IPIS"/>
      <sheetName val="COSTS"/>
      <sheetName val="1660 SM"/>
      <sheetName val="1670 SM"/>
      <sheetName val="1641 SX"/>
      <sheetName val="1660SM2"/>
      <sheetName val="1670SM2"/>
      <sheetName val="1660SMOp"/>
      <sheetName val="1670SMOp"/>
      <sheetName val="1641SXOp"/>
      <sheetName val="Coefficient"/>
      <sheetName val="Coeffs"/>
      <sheetName val="Simple Coff."/>
      <sheetName val="F1-Stock Listing"/>
      <sheetName val="FYLE 2006"/>
      <sheetName val="C-1-5"/>
      <sheetName val="FF-1"/>
      <sheetName val="AE96"/>
      <sheetName val="Pg14"/>
      <sheetName val="CPC 25"/>
      <sheetName val="P12.4"/>
      <sheetName val="1515"/>
      <sheetName val="Rates"/>
      <sheetName val="details"/>
      <sheetName val="tax-ss"/>
      <sheetName val="1570 NB"/>
      <sheetName val="FA-LISTING"/>
      <sheetName val="CA Sheet"/>
      <sheetName val="U "/>
      <sheetName val="F-5"/>
      <sheetName val="UB-20"/>
      <sheetName val="Hyperion "/>
      <sheetName val="Services site"/>
      <sheetName val="Coef"/>
      <sheetName val="U-1-3"/>
      <sheetName val="O-5 "/>
      <sheetName val="O-3"/>
      <sheetName val="BBKs"/>
      <sheetName val="FF-5"/>
      <sheetName val="Unit Fixed costs"/>
      <sheetName val="SalesStat"/>
      <sheetName val="GRO Cost"/>
      <sheetName val="owssvr(1)"/>
      <sheetName val="PMO"/>
      <sheetName val="CFM"/>
      <sheetName val="16"/>
      <sheetName val="Amex 19 Jun"/>
      <sheetName val="Amex 12 Jun"/>
      <sheetName val="Amex 5 Jun"/>
      <sheetName val="Detail 1"/>
      <sheetName val="Detail 2"/>
      <sheetName val="Detail 3"/>
      <sheetName val="Detail 4"/>
      <sheetName val="Detail 5"/>
      <sheetName val="GRO_Cost1"/>
      <sheetName val="Amex_19_Jun1"/>
      <sheetName val="Amex_12_Jun1"/>
      <sheetName val="Amex_5_Jun1"/>
      <sheetName val="Detail_11"/>
      <sheetName val="Detail_21"/>
      <sheetName val="Detail_31"/>
      <sheetName val="Detail_41"/>
      <sheetName val="Detail_51"/>
      <sheetName val="GRO_Cost"/>
      <sheetName val="Amex_19_Jun"/>
      <sheetName val="Amex_12_Jun"/>
      <sheetName val="Amex_5_Jun"/>
      <sheetName val="Detail_1"/>
      <sheetName val="Detail_2"/>
      <sheetName val="Detail_3"/>
      <sheetName val="Detail_4"/>
      <sheetName val="Detail_5"/>
      <sheetName val="GRO_Cost2"/>
      <sheetName val="Amex_19_Jun2"/>
      <sheetName val="Amex_12_Jun2"/>
      <sheetName val="Amex_5_Jun2"/>
      <sheetName val="Detail_12"/>
      <sheetName val="Detail_22"/>
      <sheetName val="Detail_32"/>
      <sheetName val="Detail_42"/>
      <sheetName val="Detail_52"/>
      <sheetName val="HICAP suspension salvage"/>
      <sheetName val="rev1"/>
      <sheetName val="OH &amp; Scrap Rate Model"/>
      <sheetName val="Services（携帯電話)"/>
      <sheetName val="Ativo"/>
      <sheetName val="Model Workings"/>
      <sheetName val="Dimeco Financials"/>
      <sheetName val="MLP IPO Yields vs MLP Index"/>
      <sheetName val="sales vol."/>
      <sheetName val="consolidated"/>
      <sheetName val="Page A-1"/>
      <sheetName val="Source_Use"/>
      <sheetName val="CAPEX"/>
      <sheetName val="Financial Data"/>
      <sheetName val="Trading Multiples"/>
      <sheetName val="Operating Statistics"/>
      <sheetName val="Business Description"/>
      <sheetName val="Implied Valuation"/>
      <sheetName val="Valuation Chart"/>
      <sheetName val="Credit Health Panel"/>
      <sheetName val="Disclaimer"/>
      <sheetName val="COMBINED_IS"/>
      <sheetName val="COMBINED_BS"/>
      <sheetName val="HAS_GETS"/>
      <sheetName val="TRANS_SUM"/>
      <sheetName val="Sources &amp; Uses"/>
      <sheetName val="Sch G-2  LOC Analysis 2004 (2)"/>
      <sheetName val="Subject"/>
      <sheetName val="coas"/>
      <sheetName val="Gill"/>
      <sheetName val="mich"/>
      <sheetName val="EBITDA Bridge"/>
      <sheetName val="Sample Pie"/>
      <sheetName val="Capital Expenditures"/>
      <sheetName val="Dep. and Amort."/>
      <sheetName val="Debt Free - Cash Free"/>
      <sheetName val="Working Cap"/>
      <sheetName val="Income Statement Projections"/>
      <sheetName val="Capital Expenditure Projections"/>
      <sheetName val="Forecasted WC"/>
      <sheetName val="Summary IS (2)"/>
      <sheetName val="Net Sales (2)"/>
      <sheetName val="Gross Profit (2)"/>
      <sheetName val="Summary IS"/>
      <sheetName val="Net Sales"/>
      <sheetName val="Gross Profit"/>
      <sheetName val="Sales - GP Opening Chart"/>
      <sheetName val="Operating Expense"/>
      <sheetName val="Undadjusted EBITDA"/>
      <sheetName val="Adjusted EBITDA"/>
      <sheetName val="BD-GL Account"/>
      <sheetName val="FGGT"/>
      <sheetName val="SG&amp;A-BD"/>
      <sheetName val="NG"/>
      <sheetName val="DO NOT USE"/>
      <sheetName val="BD_GL Account"/>
      <sheetName val="Pull Sheet"/>
      <sheetName val="Hotel Directory"/>
      <sheetName val="CD001-ENDOW"/>
      <sheetName val="CD001- AUG.TAL INC"/>
      <sheetName val="CD001-VILLAGE"/>
      <sheetName val="CD001-CENTURY"/>
      <sheetName val="CD001-1140"/>
      <sheetName val="RP001"/>
      <sheetName val="Capital Structure Details"/>
      <sheetName val="Data WIP"/>
      <sheetName val="NOTE2004"/>
      <sheetName val="CA2000"/>
      <sheetName val="Contents"/>
      <sheetName val="치솔실적"/>
      <sheetName val="여신현황"/>
      <sheetName val="장할생활 (2)"/>
      <sheetName val="주요품목"/>
      <sheetName val="품목별8"/>
      <sheetName val="총합계"/>
      <sheetName val="품목별1"/>
      <sheetName val="품목별2"/>
      <sheetName val="품목별3"/>
      <sheetName val="품목별4"/>
      <sheetName val="품목별5"/>
      <sheetName val="품목별6"/>
      <sheetName val="품목별7"/>
      <sheetName val="NAV0"/>
      <sheetName val="인원"/>
      <sheetName val="영업현황"/>
      <sheetName val="주요품목거래율"/>
      <sheetName val="자산"/>
      <sheetName val="영업상황"/>
      <sheetName val="손익1"/>
      <sheetName val="손익2"/>
      <sheetName val="자체판매"/>
      <sheetName val="수금현황"/>
      <sheetName val="시장현황분석"/>
      <sheetName val="Departments"/>
      <sheetName val="Recons"/>
      <sheetName val="Site Stats"/>
      <sheetName val="Cash Reg Orders Recd"/>
      <sheetName val="Warehouse"/>
      <sheetName val="Orders Settled"/>
      <sheetName val="A-4"/>
      <sheetName val="N-1"/>
      <sheetName val="Q-1 "/>
      <sheetName val="T-1"/>
      <sheetName val="Trial Balance"/>
      <sheetName val="เงินกู้ธนชาติ"/>
      <sheetName val="เงินกู้ MGC"/>
      <sheetName val="Stock Aging"/>
      <sheetName val="Tot1298"/>
      <sheetName val="Cum_ies_99"/>
      <sheetName val="Cum_intr_99"/>
      <sheetName val="regrupare_cum_99"/>
      <sheetName val="Inflation"/>
      <sheetName val="Hyp - Expense"/>
      <sheetName val="Service Delivery"/>
      <sheetName val="K-1 Tax Attributes Cf "/>
      <sheetName val="房屋及建筑物"/>
      <sheetName val="通用设备"/>
      <sheetName val="专用设备"/>
      <sheetName val="运输设备"/>
      <sheetName val="其他"/>
      <sheetName val="#REF!"/>
      <sheetName val="종합일지"/>
      <sheetName val="폐토수익화 "/>
      <sheetName val="변동원가"/>
      <sheetName val="단가"/>
      <sheetName val="판매"/>
      <sheetName val="투자계획"/>
      <sheetName val="배부율"/>
      <sheetName val="규격손"/>
      <sheetName val="무형처분"/>
      <sheetName val="통제"/>
      <sheetName val="유형처분"/>
      <sheetName val="투자처분"/>
      <sheetName val="기초확정"/>
      <sheetName val="final TB(월)"/>
      <sheetName val="매출원"/>
      <sheetName val="STRAIGHT"/>
      <sheetName val="매입채무"/>
      <sheetName val="차입2"/>
      <sheetName val="nude TB"/>
      <sheetName val="BS계정"/>
      <sheetName val="영업외손익"/>
      <sheetName val="종합"/>
      <sheetName val="판관"/>
      <sheetName val="집계"/>
      <sheetName val="레손"/>
      <sheetName val="골손"/>
      <sheetName val="프리"/>
      <sheetName val="전산소모"/>
      <sheetName val="정문앞"/>
      <sheetName val="상각비"/>
      <sheetName val="성수원가"/>
      <sheetName val="운전1"/>
      <sheetName val="월물량"/>
      <sheetName val="자가매출"/>
      <sheetName val="도급"/>
      <sheetName val="03자가(월)"/>
      <sheetName val="원료"/>
      <sheetName val="총괄표(견적)"/>
      <sheetName val="As is Value"/>
      <sheetName val="재무상황"/>
      <sheetName val="On Going Value"/>
      <sheetName val="03자가RC(공장별)"/>
      <sheetName val="자갈매출"/>
      <sheetName val="모래매출"/>
      <sheetName val="임원보수세부"/>
      <sheetName val="임원보수2"/>
      <sheetName val="손익,차입금"/>
      <sheetName val="AutoMacro"/>
      <sheetName val="Deferred Add"/>
      <sheetName val="Returns Analysis"/>
      <sheetName val="FAB별"/>
      <sheetName val="Basic Detail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Summary of Project &amp; WIP Review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E4 Sales cutoff"/>
      <sheetName val="S2"/>
      <sheetName val="A7"/>
      <sheetName val="W"/>
      <sheetName val="III"/>
      <sheetName val="DPL"/>
      <sheetName val="N3"/>
      <sheetName val="CPF"/>
      <sheetName val="U2.1.1 (2)"/>
      <sheetName val="M8memo Prov for connectplan"/>
      <sheetName val="U2.1 ARPs(P)"/>
      <sheetName val="U1 Lead (2)"/>
      <sheetName val="U6.3A Landscape project ana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AJE "/>
      <sheetName val="U102"/>
      <sheetName val="U101"/>
      <sheetName val="BS0605"/>
      <sheetName val="PL0605"/>
      <sheetName val="Other Info"/>
      <sheetName val="MKT PO-2011"/>
      <sheetName val="ONOFF-BUD (ROC)"/>
      <sheetName val="TMSPF-Dump"/>
      <sheetName val="Proclarity"/>
      <sheetName val="PM2"/>
      <sheetName val="EEFC Account"/>
      <sheetName val="Variance"/>
      <sheetName val="CHENNAI - ANNX"/>
      <sheetName val="Allocation for Nov 04"/>
      <sheetName val="Sheet18"/>
      <sheetName val="Aviva Debit Note- Nov 04"/>
      <sheetName val="Aviva Debit Note- Dec 04"/>
      <sheetName val="Aviva Invoice- Dec 04"/>
      <sheetName val="P&amp;LGROUP"/>
      <sheetName val="Encl I"/>
      <sheetName val="Wo_Cl"/>
      <sheetName val="Interlock"/>
      <sheetName val="F'cast Pr Mth"/>
      <sheetName val="Hyp Dump"/>
      <sheetName val="Europe 2002-3 P&amp;L"/>
      <sheetName val="Monthly Rollforward"/>
      <sheetName val="B&amp;B"/>
      <sheetName val="William Gardner"/>
      <sheetName val="James Gardner"/>
      <sheetName val="Michael DiProspero"/>
      <sheetName val="Scott Lonkart"/>
      <sheetName val="David Gronik"/>
      <sheetName val="Ross Pollack"/>
      <sheetName val="Phillip Pollack"/>
      <sheetName val="Robert Levy"/>
      <sheetName val="Van Beusekom"/>
      <sheetName val="Mason Greene"/>
      <sheetName val="Unidyne"/>
      <sheetName val="Richard Schmitt"/>
      <sheetName val="David_Levy"/>
      <sheetName val="NLevy Trust"/>
      <sheetName val="Richard_Nucian"/>
      <sheetName val="Co 1"/>
      <sheetName val="Co 5"/>
      <sheetName val="Co 4"/>
      <sheetName val="Exec P&amp;L"/>
      <sheetName val="GFIN"/>
      <sheetName val="GBIA"/>
      <sheetName val="09-14-06"/>
      <sheetName val="Dept Exp SMIN"/>
      <sheetName val="3-31-06 Write OFf "/>
      <sheetName val="CB"/>
      <sheetName val="US - FINAL"/>
      <sheetName val="Summ"/>
      <sheetName val="Sheet7"/>
      <sheetName val="Sheet8"/>
      <sheetName val="Sheet12"/>
      <sheetName val="Sheet13"/>
      <sheetName val="Sheet14"/>
      <sheetName val="Sheet15"/>
      <sheetName val="Sheet16"/>
      <sheetName val="summsht"/>
      <sheetName val="CAP"/>
      <sheetName val="Details BS"/>
      <sheetName val="Details PL"/>
      <sheetName val="RM Consumption Schedule 11"/>
      <sheetName val="TB 01-05-03"/>
      <sheetName val="New Summary P&amp;L"/>
      <sheetName val="Order Pipeline Review Ver2"/>
      <sheetName val="Summary P&amp;L"/>
      <sheetName val="Order Pipeline Review"/>
      <sheetName val="Series_Description"/>
      <sheetName val="Economic_Series_Chart"/>
      <sheetName val="Series_Values"/>
      <sheetName val="FS_ing"/>
      <sheetName val="Extra_2"/>
      <sheetName val="TB__HSG"/>
      <sheetName val="Consolidating_BS-PL_2007"/>
      <sheetName val="SD_AJE"/>
      <sheetName val="DN_AJE"/>
      <sheetName val="SD_TB"/>
      <sheetName val="DN_TB"/>
      <sheetName val="TB_EXEC_-_Done"/>
      <sheetName val="P_&amp;L"/>
      <sheetName val="SEC_bridge"/>
      <sheetName val="EMC_format"/>
      <sheetName val="M_A_Private_Placements"/>
      <sheetName val="Period_Cost"/>
      <sheetName val="Orders_to_Revenue"/>
      <sheetName val="Competitors"/>
      <sheetName val="Trend"/>
      <sheetName val="Solar"/>
      <sheetName val="Summary Table 3"/>
      <sheetName val="sun"/>
      <sheetName val="Essbase Budget (3)"/>
      <sheetName val="Essbase Budget (2)"/>
      <sheetName val="2006"/>
      <sheetName val="2007"/>
      <sheetName val="StockTake"/>
      <sheetName val="E3 (2)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gen ledger data"/>
      <sheetName val="대차대조표"/>
      <sheetName val="재산이용명세"/>
      <sheetName val="추정99"/>
      <sheetName val="1st Q 2002"/>
      <sheetName val="2000"/>
      <sheetName val="1999"/>
      <sheetName val="Page A-7 "/>
      <sheetName val="S-7"/>
      <sheetName val="Actual month $"/>
      <sheetName val="fme idex"/>
      <sheetName val="fma idex"/>
      <sheetName val="fme fm"/>
      <sheetName val="Transaction Summary"/>
      <sheetName val="Sensitivity"/>
      <sheetName val="WPA_Assum"/>
      <sheetName val="TradeName"/>
      <sheetName val="RoyaltyAssets"/>
      <sheetName val="Inputs-Tables"/>
      <sheetName val="Transaction-Assum."/>
      <sheetName val="Prices"/>
      <sheetName val="应收帐款 AR "/>
      <sheetName val="EAT"/>
      <sheetName val="KRA"/>
      <sheetName val="Graph"/>
      <sheetName val="Macros"/>
      <sheetName val="basic working"/>
      <sheetName val="June analysis "/>
      <sheetName val="D&amp;O list IMl"/>
      <sheetName val="Act-PL"/>
      <sheetName val="Bud-HC"/>
      <sheetName val="H&amp;Q"/>
      <sheetName val="PNW"/>
      <sheetName val="TM - USA"/>
      <sheetName val="German Co.- Attrition study"/>
      <sheetName val="Comp IS"/>
      <sheetName val="RB AD"/>
      <sheetName val="NTM PE"/>
      <sheetName val="shunt"/>
      <sheetName val="ssiuh"/>
      <sheetName val="labns"/>
      <sheetName val="hssft"/>
      <sheetName val="hcman"/>
      <sheetName val="hclij"/>
      <sheetName val="hccor"/>
      <sheetName val="rcare"/>
      <sheetName val="ambmn"/>
      <sheetName val="krasn"/>
      <sheetName val="encor"/>
      <sheetName val="syoss"/>
      <sheetName val="sside"/>
      <sheetName val="plain"/>
      <sheetName val="GLENC1"/>
      <sheetName val="hcFRA1"/>
      <sheetName val="frkln1"/>
      <sheetName val="orzac1"/>
      <sheetName val="forest1"/>
      <sheetName val="cecrr1"/>
      <sheetName val="MAMMO1"/>
      <sheetName val="camra1"/>
      <sheetName val="camch1"/>
      <sheetName val="cacor1"/>
      <sheetName val="BIOSK1"/>
      <sheetName val="manha1"/>
      <sheetName val="hside1"/>
      <sheetName val="schne1"/>
      <sheetName val="calas1"/>
      <sheetName val="lijmc1"/>
      <sheetName val="History"/>
      <sheetName val="Inc"/>
      <sheetName val="Other"/>
      <sheetName val="CAPIQ"/>
      <sheetName val="CY Head"/>
      <sheetName val="IOPlan"/>
      <sheetName val="WIPROGE"/>
      <sheetName val="StdMarginRegQtr"/>
      <sheetName val="STATICV"/>
      <sheetName val="Inventory List (2)"/>
      <sheetName val="FGMS"/>
      <sheetName val="Wenger Summary"/>
      <sheetName val="GlobalSAndIByPole"/>
      <sheetName val="GL Summary"/>
      <sheetName val="MCOE Final Slow"/>
      <sheetName val="관세"/>
      <sheetName val="주주명부&lt;끝&gt;"/>
      <sheetName val="Modality Summary"/>
      <sheetName val=" BC SUMMARY 2003"/>
      <sheetName val="Productivity"/>
      <sheetName val="prdtyform"/>
      <sheetName val="Final HU TB Jun 2002"/>
      <sheetName val="2001 even"/>
      <sheetName val="0398exp"/>
      <sheetName val="CUSTOMERDETAILS"/>
      <sheetName val="condensed p&amp;l"/>
      <sheetName val="p&amp;l by month"/>
      <sheetName val="ref"/>
      <sheetName val="DSO"/>
      <sheetName val="cashflow"/>
      <sheetName val="£Summary"/>
      <sheetName val="LCGRAPH"/>
      <sheetName val="GM EPS Model"/>
      <sheetName val="pitch"/>
      <sheetName val="ACLSHL96"/>
      <sheetName val="Mix in Total"/>
      <sheetName val="Page 1"/>
      <sheetName val="calendar"/>
      <sheetName val="NSB_EST2"/>
      <sheetName val="PRC_EST2"/>
      <sheetName val="NSB_EST1"/>
      <sheetName val="PRC_EST1"/>
      <sheetName val="ACT_NSB_CY"/>
      <sheetName val="ACT_NSB_PY"/>
      <sheetName val="ACT_PRC_CY"/>
      <sheetName val="OP_NSB"/>
      <sheetName val="OP_PRICE"/>
      <sheetName val="Business Summary Reports"/>
      <sheetName val="Stock Chart"/>
      <sheetName val="S2_40m_by mth"/>
      <sheetName val="STORE"/>
      <sheetName val="CSH"/>
      <sheetName val="group-match  "/>
      <sheetName val="Reference"/>
      <sheetName val="1077"/>
      <sheetName val="OP"/>
      <sheetName val="IM"/>
      <sheetName val="TPM00"/>
      <sheetName val="Asia"/>
      <sheetName val="Canada"/>
      <sheetName val="CHS"/>
      <sheetName val="Lamer"/>
      <sheetName val="Coous"/>
      <sheetName val="TGSO"/>
      <sheetName val="ZT"/>
      <sheetName val="Asiasrcing"/>
      <sheetName val="TPRD"/>
      <sheetName val="TSM"/>
      <sheetName val="TTCH"/>
      <sheetName val="Working Capital"/>
      <sheetName val="ACT_NSB_PYOP"/>
      <sheetName val="ACT_MIX_CY"/>
      <sheetName val="Stepped Pmts"/>
      <sheetName val="OP PLAN"/>
      <sheetName val="Salary"/>
      <sheetName val="HEADCOUNT WORKSHEET"/>
      <sheetName val="Mat'l Pareto"/>
      <sheetName val="Measures"/>
      <sheetName val="MIP codes 2002"/>
      <sheetName val="MIP actuals 2002"/>
      <sheetName val="Managers Database"/>
      <sheetName val="Health Plans"/>
      <sheetName val="Plans"/>
      <sheetName val="NOV8-MCATS"/>
      <sheetName val="SUMbyGEMS"/>
      <sheetName val="Sales-CM"/>
      <sheetName val="3Q Ops"/>
      <sheetName val="3Q Orders"/>
      <sheetName val="4Q Orders"/>
      <sheetName val="4Q Ops"/>
      <sheetName val="2003 Ops"/>
      <sheetName val="2003 Orders"/>
      <sheetName val="TY CM Walk"/>
      <sheetName val="DR4"/>
      <sheetName val="CFOA-TCG 2008 OP"/>
      <sheetName val=" BC SUMMARY 2002"/>
      <sheetName val="25BYOB94"/>
      <sheetName val="P&amp;L Analysis"/>
      <sheetName val="print_macro"/>
      <sheetName val="bpts_2001"/>
      <sheetName val="DR95-Complement"/>
      <sheetName val="94 Rev"/>
      <sheetName val="Adm97"/>
      <sheetName val="Ind Mat"/>
      <sheetName val="1403"/>
      <sheetName val="Input Page"/>
      <sheetName val="prdty"/>
      <sheetName val="References"/>
      <sheetName val="TPM Tot"/>
      <sheetName val="inventory snapshot 20020313"/>
      <sheetName val="Total by Function QSplit"/>
      <sheetName val="On Hand"/>
      <sheetName val="Eur_sub2 "/>
      <sheetName val="R&amp;D"/>
      <sheetName val="3-13 Summary"/>
      <sheetName val="95 Rev"/>
      <sheetName val="FG Obsol"/>
      <sheetName val="chart 1"/>
      <sheetName val="??"/>
      <sheetName val="????&lt;?&gt;"/>
      <sheetName val="CA computation"/>
      <sheetName val="固定资产汇总B5"/>
      <sheetName val="建筑物5-1-1"/>
      <sheetName val="构筑物5-1-2"/>
      <sheetName val="管道沟槽5-1-3"/>
      <sheetName val="机器设备5-2-1"/>
      <sheetName val="车辆5-2-2"/>
      <sheetName val="电子设备5-2-3"/>
      <sheetName val="CEP register - ALL (2)"/>
      <sheetName val="Spend June 2008 (2)"/>
      <sheetName val="Estimate Trending"/>
      <sheetName val="Sales to CM Summary"/>
      <sheetName val="Estimate Database"/>
      <sheetName val="Database"/>
      <sheetName val="Version Verification"/>
      <sheetName val="Data Sheet Source Example"/>
      <sheetName val="Erlang and Infra"/>
      <sheetName val="GSM"/>
      <sheetName val="Network Summary"/>
      <sheetName val="Calc"/>
      <sheetName val="margin."/>
      <sheetName val="CONTANGO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March "/>
      <sheetName val="properties"/>
      <sheetName val="Accounts Payable (11)"/>
      <sheetName val="AP Concentrations"/>
      <sheetName val="FS - BS (2)"/>
      <sheetName val="FS - BS Det (2)"/>
      <sheetName val="FS- IS (2)"/>
      <sheetName val="Layout"/>
      <sheetName val="Front"/>
      <sheetName val="Concentrations"/>
      <sheetName val="Delinquent Accounts "/>
      <sheetName val="Ship Test"/>
      <sheetName val="Mgmt Letter"/>
      <sheetName val="AR Roll"/>
      <sheetName val="Non-Primes"/>
      <sheetName val="Misc - Tax(NIC)"/>
      <sheetName val="CM Test "/>
      <sheetName val="Conc (NIC)"/>
      <sheetName val="AR Roll "/>
      <sheetName val="Misc - Tax"/>
      <sheetName val="AR Statistics - Consolidated"/>
      <sheetName val="AR Activity - Domestic"/>
      <sheetName val="AR Activity - Canada"/>
      <sheetName val="Cash - Lockbox"/>
      <sheetName val="INV-Cost Test (Bottled)"/>
      <sheetName val="INV - Counts AHP"/>
      <sheetName val="INV - Costs"/>
      <sheetName val="Ship Test "/>
      <sheetName val="INV - Counts Div B"/>
      <sheetName val="AR Stats Input"/>
      <sheetName val="Cash Diagram (3)"/>
      <sheetName val="Cash  (2)"/>
      <sheetName val="INV-Counts  (2)"/>
      <sheetName val="CM Test (sales credits)"/>
      <sheetName val="H"/>
      <sheetName val="Cash -Lockbox"/>
      <sheetName val="INV - Counts Roto"/>
      <sheetName val="Cash - Operating Fleet"/>
      <sheetName val="Cash - Operating Trustco"/>
      <sheetName val="Cash Diagram"/>
      <sheetName val="Reconciliations"/>
      <sheetName val="AP - stats"/>
      <sheetName val="AP Factored By CIT (2)"/>
      <sheetName val="INV-IEC"/>
      <sheetName val="INV-CMI"/>
      <sheetName val="INV-CC"/>
      <sheetName val="INV - Costs Intl Environmental"/>
      <sheetName val="INV - Costs Climate Master"/>
      <sheetName val="INV - Costs Climate Craft"/>
      <sheetName val="Flash Pg-1"/>
      <sheetName val="Conc"/>
      <sheetName val="Expanded Shipping Test"/>
      <sheetName val="Conc-Merc.Air Cargo"/>
      <sheetName val="AP - conc"/>
      <sheetName val=" AP Delinq "/>
      <sheetName val="CM Test"/>
      <sheetName val="Missing Doc Rpt"/>
      <sheetName val="AR Roll Consol"/>
      <sheetName val="BU Color &amp; Specialties"/>
      <sheetName val="BRISTOL"/>
      <sheetName val="Manuf Chem Cleveland"/>
      <sheetName val="Organic Pigments"/>
      <sheetName val="AP Conc"/>
      <sheetName val="AP Disb"/>
      <sheetName val="Concs"/>
      <sheetName val="Delinq"/>
      <sheetName val="INV - Counts Nashville"/>
      <sheetName val="FS- IS"/>
      <sheetName val=" Cons. Financials - EIG"/>
      <sheetName val="DETAILS 1 (3)"/>
      <sheetName val="Accounts Payable _11_"/>
      <sheetName val="기안지"/>
      <sheetName val="FO-BO-ER"/>
      <sheetName val="차수"/>
      <sheetName val="사구"/>
      <sheetName val="BASF"/>
      <sheetName val="Tooling Cost (2)"/>
      <sheetName val="UDI'S"/>
      <sheetName val="ia12"/>
      <sheetName val="INPC"/>
      <sheetName val="RDO CONT"/>
      <sheetName val="A. FIJO"/>
      <sheetName val="ABX"/>
      <sheetName val="BB Info"/>
      <sheetName val="nethouse input (CURRENT PERIOD)"/>
      <sheetName val="Dealer names"/>
      <sheetName val="Расчет-выпуск"/>
      <sheetName val="Рез-т"/>
      <sheetName val="BB DATA"/>
      <sheetName val="bloomberg"/>
      <sheetName val="Hasbro"/>
      <sheetName val="FCB_ALL"/>
      <sheetName val="ER LavSal Vs Ant"/>
      <sheetName val="Tooling Assembly"/>
      <sheetName val="Carole_Worksheet_Table"/>
      <sheetName val="TOSH06ISR "/>
      <sheetName val="ajuste IVA"/>
      <sheetName val="IMPAC"/>
      <sheetName val="DEPFIST US2000"/>
      <sheetName val="Hoja1"/>
      <sheetName val="Inv Est Now"/>
      <sheetName val="MD UK"/>
      <sheetName val="qr_do3_30"/>
      <sheetName val="qr_do14_me"/>
      <sheetName val="1Q02_TIE-OUT"/>
      <sheetName val="Comments"/>
      <sheetName val="Download"/>
      <sheetName val="qr_dlc_me"/>
      <sheetName val="qr_dlc_nv"/>
      <sheetName val="qr_dlc_fpd"/>
      <sheetName val="qr_dlc_30"/>
      <sheetName val="qr_src_gratis_90"/>
      <sheetName val="qr_src_gratis_nv"/>
      <sheetName val="U71 180001004"/>
      <sheetName val="U71 181001004"/>
      <sheetName val="Wrk"/>
      <sheetName val="qr_do14_90"/>
      <sheetName val="3 Digit Account Grouping"/>
      <sheetName val="Balanza 323"/>
      <sheetName val="3 Dig CDR "/>
      <sheetName val="table grille"/>
      <sheetName val="CoverSheet"/>
      <sheetName val="Economic Inputs"/>
      <sheetName val="Cur Yr Data"/>
      <sheetName val="Prv Year Data"/>
      <sheetName val="qr_src_ekspres_30"/>
      <sheetName val="Front Page"/>
      <sheetName val="DYN PP"/>
      <sheetName val="200-Balance_CORR"/>
      <sheetName val="definitionen"/>
      <sheetName val="Severity"/>
      <sheetName val="Site 04 - Level 4"/>
      <sheetName val="src_miss_branches_nv"/>
      <sheetName val="qr_src_nv"/>
      <sheetName val="qr_src_spd"/>
      <sheetName val="qr_do7_me"/>
      <sheetName val="qr_do7_nv"/>
      <sheetName val="qr_do7_30"/>
      <sheetName val="qr_do7_90"/>
      <sheetName val="qr_do7_fpd"/>
      <sheetName val="qr_do14_nv"/>
      <sheetName val="qr_do14_fpd"/>
      <sheetName val="qr_src_me_GE"/>
      <sheetName val="qr_src_nv_GE"/>
      <sheetName val="qr_src30_GE"/>
      <sheetName val="qr_src90_GE"/>
      <sheetName val="qr_src_spd_GE"/>
      <sheetName val="Vol Detail"/>
      <sheetName val="Assessment Allocation"/>
      <sheetName val="Headcount Expense Allocation"/>
      <sheetName val="WIP Details"/>
      <sheetName val="qr_do3_90"/>
      <sheetName val="Source"/>
      <sheetName val="CA WIP"/>
      <sheetName val="YTD Big Y's"/>
      <sheetName val="Actual 03 Volume"/>
      <sheetName val="U71"/>
      <sheetName val="ＣＤＲ_Ｍ"/>
      <sheetName val="Cross Walk"/>
      <sheetName val="Subledger Description"/>
      <sheetName val="Sample"/>
      <sheetName val="Net Income"/>
      <sheetName val="Volume"/>
      <sheetName val="EP Vol New"/>
      <sheetName val="SP Vol New"/>
      <sheetName val="Prepays"/>
      <sheetName val="Q2 Est"/>
      <sheetName val="EPSP Splitout"/>
      <sheetName val="Appendix"/>
      <sheetName val="Cover Page"/>
      <sheetName val="Asset Quality"/>
      <sheetName val="MTDVOLUME"/>
      <sheetName val="Lease Loan98"/>
      <sheetName val="opplanbackup"/>
      <sheetName val="98VOLUME"/>
      <sheetName val="leaseloan-ytd"/>
      <sheetName val="YTDVOLUME"/>
      <sheetName val="BACKUP"/>
      <sheetName val="PopCache"/>
      <sheetName val="Deal Name"/>
      <sheetName val="JE10310X"/>
      <sheetName val="status codes"/>
      <sheetName val="CASHBOOK"/>
      <sheetName val="6300804"/>
      <sheetName val="ATLAS 1-Budget"/>
      <sheetName val="bup c8s001 050001% mar03 (3)"/>
      <sheetName val="CFG&gt;500"/>
      <sheetName val="10-24 Bal Sheet"/>
      <sheetName val="Summary0300"/>
      <sheetName val="Borrowing Base"/>
      <sheetName val="May 4299"/>
      <sheetName val="SOOURCE"/>
      <sheetName val="PMSTABLE"/>
      <sheetName val="ENTREE JOURNAL"/>
      <sheetName val="buttons"/>
      <sheetName val="update_formulas"/>
      <sheetName val="var"/>
      <sheetName val="print_macros"/>
      <sheetName val="print_qtrs"/>
      <sheetName val="update_macros"/>
      <sheetName val="LIQUIDATION &amp; AMORTIZATION GAIN"/>
      <sheetName val="Calculation Questionnaire"/>
      <sheetName val="qr_do3_fpd"/>
      <sheetName val="qr_do14_30"/>
      <sheetName val="qr_do3_me"/>
      <sheetName val="qr_do3_nv"/>
      <sheetName val="ccySummary"/>
      <sheetName val="Waterfall"/>
      <sheetName val="CEF Funding LLC"/>
      <sheetName val="Recalculations-Capital-GAAP"/>
      <sheetName val="Recalculations-Oper-GAAP"/>
      <sheetName val="PROFIT"/>
      <sheetName val="VA89_CHG"/>
      <sheetName val="Comm Mtg"/>
      <sheetName val="Entry"/>
      <sheetName val="Review Minutes"/>
      <sheetName val="Feed sheet"/>
      <sheetName val="New business"/>
      <sheetName val="K-15"/>
      <sheetName val="K16"/>
      <sheetName val="U1-Turnover and COS"/>
      <sheetName val="U2.4"/>
      <sheetName val="U1.1 Analysis"/>
      <sheetName val="U1 Lead"/>
      <sheetName val="T2 Reserves Lead"/>
      <sheetName val="M7"/>
      <sheetName val="N101"/>
      <sheetName val="E101"/>
      <sheetName val="问题䀀߅"/>
      <sheetName val="问题က_x0000_"/>
      <sheetName val="问题ᾕ"/>
      <sheetName val="问题㠀茞"/>
      <sheetName val="问题ꠀ继"/>
      <sheetName val="问题耀⒚"/>
      <sheetName val="问题㩔"/>
      <sheetName val="Revenue Statement"/>
      <sheetName val="DADOS"/>
      <sheetName val="应收帐款_AR_"/>
      <sheetName val="BOX_SUM"/>
      <sheetName val="FIN_GOOD"/>
      <sheetName val="UP1"/>
      <sheetName val="UP3"/>
      <sheetName val="Dropdown_list"/>
      <sheetName val="ws9"/>
      <sheetName val="物料"/>
      <sheetName val="Basic_data"/>
      <sheetName val="E100"/>
      <sheetName val="BALANCE_SHEET"/>
      <sheetName val="SCB-HK"/>
      <sheetName val="RMB"/>
      <sheetName val="已审CF"/>
      <sheetName val="Ó¦ÊÕÕÊ¿î_AR_"/>
      <sheetName val="4-货币资金-现金"/>
      <sheetName val="Shunde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Part_Datum"/>
      <sheetName val="BOX SUM"/>
      <sheetName val="FIN GOOD"/>
      <sheetName val="Dropdown list"/>
      <sheetName val="Basic data"/>
      <sheetName val="Ó¦ÊÕÕÊ¿î AR "/>
      <sheetName val="M1.1_Mapa"/>
      <sheetName val="Constr, Op &amp; Fin Assmp"/>
      <sheetName val="Deal Inputs (In)"/>
      <sheetName val="CompLink"/>
      <sheetName val="Control (In)"/>
      <sheetName val="Combo"/>
      <sheetName val="DCF I (In)"/>
      <sheetName val="manager"/>
      <sheetName val="ELTA"/>
      <sheetName val="CSCCincSKR"/>
      <sheetName val="SOTP"/>
      <sheetName val="Interpool"/>
      <sheetName val="TAL"/>
      <sheetName val="Cronos"/>
      <sheetName val="Group"/>
      <sheetName val="OpCo"/>
      <sheetName val="Synergies"/>
      <sheetName val="LBO inputs"/>
      <sheetName val="DCF"/>
      <sheetName val="DIV INC"/>
      <sheetName val="LTM"/>
      <sheetName val="DropZone"/>
      <sheetName val="Outputs"/>
      <sheetName val="Infrastructure model"/>
      <sheetName val="Model Summary"/>
      <sheetName val="IV Remit Testing"/>
      <sheetName val="ER per Market - Key Accounts"/>
      <sheetName val="P&amp;L - CO &amp; SI Ind."/>
      <sheetName val="Staff FY03"/>
      <sheetName val="ER per SO - 3 Year Plan"/>
      <sheetName val="Cadastro"/>
      <sheetName val="Plan2"/>
      <sheetName val="REVENUE"/>
      <sheetName val="AtlasParameters"/>
      <sheetName val="SHTCOMPS"/>
      <sheetName val="Customize Your Invoice"/>
      <sheetName val="OUTPUT"/>
      <sheetName val="Ark1"/>
      <sheetName val="WC"/>
      <sheetName val="OPTIONS"/>
      <sheetName val="suspended"/>
      <sheetName val="Structure"/>
      <sheetName val="TALE (2)"/>
      <sheetName val="FField (Eq)"/>
      <sheetName val="ENTRADA"/>
      <sheetName val="pl atual"/>
      <sheetName val="BlindDate"/>
      <sheetName val="BDBarterUlt"/>
      <sheetName val="5thWheel"/>
      <sheetName val="Randall"/>
      <sheetName val="Metro"/>
      <sheetName val="Unadjusted Transactions"/>
      <sheetName val="Sales 2003"/>
      <sheetName val="DIV_Y1"/>
      <sheetName val="FS_ing1"/>
      <sheetName val="Extra_21"/>
      <sheetName val="TB__HSG1"/>
      <sheetName val="Consolidating_BS-PL_20071"/>
      <sheetName val="SD_AJE1"/>
      <sheetName val="DN_AJE1"/>
      <sheetName val="SD_TB1"/>
      <sheetName val="DN_TB1"/>
      <sheetName val="TB_EXEC_-_Done1"/>
      <sheetName val="Series_Description1"/>
      <sheetName val="Economic_Series_Chart1"/>
      <sheetName val="Series_Values1"/>
      <sheetName val="P_&amp;L1"/>
      <sheetName val="Stock_Price1"/>
      <sheetName val="SEC_bridge1"/>
      <sheetName val="EMC_format1"/>
      <sheetName val="M_A_Private_Placements1"/>
      <sheetName val="Unadjusted_Transactions"/>
      <sheetName val="Period_Cost1"/>
      <sheetName val="Orders_to_Revenue1"/>
      <sheetName val="Drop_Down"/>
      <sheetName val="Transaction_Clients"/>
      <sheetName val="Source_--&gt;"/>
      <sheetName val="2014-2015_BBR"/>
      <sheetName val="2013_BBR"/>
      <sheetName val="top_30"/>
      <sheetName val="Data_Sheet_1"/>
      <sheetName val="Finance_IT_&amp;_Pro_(2)"/>
      <sheetName val="WCOL_INDEX"/>
      <sheetName val="WCOL_INPUT"/>
      <sheetName val="F'cast_to_go"/>
      <sheetName val="MF_2002"/>
      <sheetName val="2_6_Fxs_Prov_IG_post_al_cierre"/>
      <sheetName val="Key_Stats"/>
      <sheetName val="Income_Statement"/>
      <sheetName val="Cash_Flow"/>
      <sheetName val="Historical_Capitalization"/>
      <sheetName val="Industry_Specific"/>
      <sheetName val="Pension_OPEB"/>
      <sheetName val="Summary_1-Ph1"/>
      <sheetName val="Summary_1-Ph1&amp;2"/>
      <sheetName val="Summary_4-Ph1&amp;2"/>
      <sheetName val="Input_Sheet"/>
      <sheetName val="Revision_Control"/>
      <sheetName val="Summary_1-All_Phases"/>
      <sheetName val="Summary_4-All_Phases"/>
      <sheetName val="Summary-Precomm-All_Phases"/>
      <sheetName val="Summary_2-DONOTUSE"/>
      <sheetName val="Summary_3-DONOTUSE"/>
      <sheetName val="Routine_O_&amp;_M-Peaker"/>
      <sheetName val="Routine_O_&amp;_M-CCGT"/>
      <sheetName val="General_Plant_Operations-CCGT"/>
      <sheetName val="MM_Gas_Turbine"/>
      <sheetName val="MM_GT_Spares"/>
      <sheetName val="Major_Maint"/>
      <sheetName val="Major_Maint-2"/>
      <sheetName val="Other_Oper__Exp_(Ins,Taxes_etc)"/>
      <sheetName val="Precomm_LaborA-CCGT"/>
      <sheetName val="Precomm_LaborB-CCGT"/>
      <sheetName val="Capital_Sched"/>
      <sheetName val="Precomm_LaborA-Peaker"/>
      <sheetName val="Precomm_LaborB-Peaker"/>
      <sheetName val="Asset_Management"/>
      <sheetName val="AssetMgt_Labor-Yrs1-30-CCGT"/>
      <sheetName val="Summary_4-Ph1"/>
      <sheetName val="Routine_O_&amp;_M-CCGT-Ph2"/>
      <sheetName val="General_Plant_Ops-CCGT-Ph2"/>
      <sheetName val="AssetMgt_Labor-Yrs1-30-Ph3"/>
      <sheetName val="Regular&amp;Modified_Outage_Costs"/>
      <sheetName val="Questions_&amp;_Answers"/>
      <sheetName val="Regional_Labor_Coeff"/>
      <sheetName val="AssetMgt_Labor-Yrs1-30-Peaker"/>
      <sheetName val="Details_BS"/>
      <sheetName val="Details_PL"/>
      <sheetName val="Sales_Summary"/>
      <sheetName val="RM_Consumption_Schedule_11"/>
      <sheetName val="TB_01-05-03"/>
      <sheetName val="New_Summary_P&amp;L"/>
      <sheetName val="Order_Pipeline_Review_Ver2"/>
      <sheetName val="Summary_P&amp;L"/>
      <sheetName val="Order_Pipeline_Review"/>
      <sheetName val="Prior_Fund_Raising_MGD1"/>
      <sheetName val="Managed_Accounts_-_Gross_Tradi1"/>
      <sheetName val="Managed_Accounts1"/>
      <sheetName val="CREDIT_STATS1"/>
      <sheetName val="P&amp;L_Monthly1"/>
      <sheetName val="Cost_Analysis_plc1"/>
      <sheetName val="Transaction_Inputs1"/>
      <sheetName val="Company_Inputs1"/>
      <sheetName val="300_Valuation1"/>
      <sheetName val="Five_Year_DCF1"/>
      <sheetName val="Co__Inputs1"/>
      <sheetName val="Collar-Options_Cash1"/>
      <sheetName val="Cost_of_Services1"/>
      <sheetName val="Price_of_Service1"/>
      <sheetName val="Budget_Data1"/>
      <sheetName val="Rev_&amp;_PC1"/>
      <sheetName val="Non_Rev&amp;PC1"/>
      <sheetName val="Salary_Fcst1"/>
      <sheetName val="Lookup_Tables1"/>
      <sheetName val="ResortQuest_and_Hawaii_Hotel_O1"/>
      <sheetName val="prepaid_expenses1"/>
      <sheetName val="XTU_Sum_(2)1"/>
      <sheetName val="Ctix_Mktg_1"/>
      <sheetName val="Project_Analysis1"/>
      <sheetName val="bonus_from_Forecaster1"/>
      <sheetName val="cap_comp_from_Forecaster1"/>
      <sheetName val="bad_debt_from_Forecaster1"/>
      <sheetName val="FX_rates1"/>
      <sheetName val="Input_Table1"/>
      <sheetName val="Supporting_Data1"/>
      <sheetName val="Print_Controls1"/>
      <sheetName val="Segment_Metrics1"/>
      <sheetName val="FTS_Universe_Inputs"/>
      <sheetName val="Rel_1Yr"/>
      <sheetName val="A-1_-_Audit_Planning_Program"/>
      <sheetName val="A-1_Audit_Prog_Index"/>
      <sheetName val="E-5_Lunch_0086"/>
      <sheetName val="Sch_16"/>
      <sheetName val="Sch_8"/>
      <sheetName val="E_Cash_APG"/>
      <sheetName val="A-1_Audit_Program_Index"/>
      <sheetName val="K-40_FA-CAPLS"/>
      <sheetName val="A-1_Gen_Procedures_"/>
      <sheetName val="A-1-1_Audit_General_Procedures"/>
      <sheetName val="General_File_Index"/>
      <sheetName val="A-2_Minimum_Sub_Proc_Comm_Ent"/>
      <sheetName val="J-31_NRV"/>
      <sheetName val="subordinated_notes"/>
      <sheetName val="senior_note"/>
      <sheetName val="PS_B"/>
      <sheetName val="PS_A"/>
      <sheetName val="Monthly_Revenue"/>
      <sheetName val="Profit_and_Loss"/>
      <sheetName val="S&amp;M_Dept"/>
      <sheetName val="NEW_WARRANTS"/>
      <sheetName val="Prior_Year"/>
      <sheetName val="Trading_Stats"/>
      <sheetName val="MergeCo_Summary"/>
      <sheetName val="General_Assumptions"/>
      <sheetName val="Company_Outputs"/>
      <sheetName val="Corp__Trust_Structure"/>
      <sheetName val="Comp_Data"/>
      <sheetName val="Float_Matrix"/>
      <sheetName val="Data_Master"/>
      <sheetName val="Int__Rate_Data"/>
      <sheetName val="Industry_Data"/>
      <sheetName val="RT_Data"/>
      <sheetName val="RT_Indices"/>
      <sheetName val="Mkt_Cap_"/>
      <sheetName val="RT_Targets"/>
      <sheetName val="IT_Targets"/>
      <sheetName val="TSE_info"/>
      <sheetName val="cap_markets_data"/>
      <sheetName val="PUblic_Float_data"/>
      <sheetName val="Market_Data"/>
      <sheetName val="Project_Info"/>
      <sheetName val="Old_Model"/>
      <sheetName val="Model_Assumptions"/>
      <sheetName val="Profit_&amp;_Loss"/>
      <sheetName val="Monthly_Budget_"/>
      <sheetName val="Summary_Table_3"/>
      <sheetName val="CD001-_AUG_TAL_INC"/>
      <sheetName val="Planning_Data"/>
      <sheetName val="PPL_Matrix"/>
      <sheetName val="Fab_5_Development_Error_Rate"/>
      <sheetName val="IS_Timesheet_"/>
      <sheetName val="Fab_5_Development_Gen_9_X"/>
      <sheetName val="R&amp;D_P_Colunm_Device_Data"/>
      <sheetName val="FC5_6_1_9890"/>
      <sheetName val="Trial_Balance{C}"/>
      <sheetName val="FY03_Qualified_Additions"/>
      <sheetName val="LOCAL_FAR_TIL_JUL10_(2)"/>
      <sheetName val="BS_Groupings"/>
      <sheetName val="PL_Groupings"/>
      <sheetName val="BS_(2)"/>
      <sheetName val="P&amp;L_(2)"/>
      <sheetName val="inv_e91"/>
      <sheetName val="inv_e92"/>
      <sheetName val="wip_e91"/>
      <sheetName val="wip_e92"/>
      <sheetName val="srp_e91"/>
      <sheetName val="srp_e92"/>
      <sheetName val="TNK-Staff_costs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APPENDIX_XIII"/>
      <sheetName val="A2-1_AJE"/>
      <sheetName val="C4-1_(2)"/>
      <sheetName val="A10-1_(2)"/>
      <sheetName val="UA_(2)"/>
      <sheetName val="A2|1(SAD)_"/>
      <sheetName val="I2_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GP_analysis"/>
      <sheetName val="Ff_-1"/>
      <sheetName val="Appendix_II"/>
      <sheetName val="SRM-Appx_1_BS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Revenue_Summary"/>
      <sheetName val="Note_6"/>
      <sheetName val="Note_4"/>
      <sheetName val="I_"/>
      <sheetName val="M-Note_Payable"/>
      <sheetName val="U120-top_10_suppliers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Other_receipt_and_payment_"/>
      <sheetName val="U610-1-12月工资明细表__(2)"/>
      <sheetName val="cut_off"/>
      <sheetName val="transaction_test"/>
      <sheetName val="G&amp;AU400_"/>
      <sheetName val="F520_F_G__NRV_test"/>
      <sheetName val="表6-1土地_(2)"/>
      <sheetName val="K101_Summary_of_FA_Adj"/>
      <sheetName val="K302_固定资产减值准备计提表"/>
      <sheetName val="OA_A500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&lt;A2_2&gt;Cla"/>
      <sheetName val="Acs_(2)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PLnotes_"/>
      <sheetName val="Liferev_2002_(2)"/>
      <sheetName val="Liferev_2002"/>
      <sheetName val="Genrevdetail_"/>
      <sheetName val="MNIH-Consol_entries_2002(i)"/>
      <sheetName val="U-_FINAL_(2)"/>
      <sheetName val="U-2_FINAL"/>
      <sheetName val="AP_110_sub"/>
      <sheetName val="J_disclosure"/>
      <sheetName val="M5_Cut_off"/>
      <sheetName val="E4-1_cut_off"/>
      <sheetName val="sales_cut-off"/>
      <sheetName val="purchase_cut-off"/>
      <sheetName val="APPENDIX_1"/>
      <sheetName val="Travel_OS_FY04"/>
      <sheetName val="A2-2-1_(2)"/>
      <sheetName val="A2-2-2_(2)"/>
      <sheetName val="A2-2-3_(2)"/>
      <sheetName val="tax_com"/>
      <sheetName val="CLA_(2)"/>
      <sheetName val="Attached_9"/>
      <sheetName val="Attached_10"/>
      <sheetName val="Freehold_Land"/>
      <sheetName val="Sch_I"/>
      <sheetName val="Sch_IIa"/>
      <sheetName val="Sch_IIb"/>
      <sheetName val="Sch_III"/>
      <sheetName val="M2_payables_listing"/>
      <sheetName val="RCD-403-4_(2)"/>
      <sheetName val="U2_AR_on_Revenue"/>
      <sheetName val="OSM_(2)"/>
      <sheetName val="OSM_2"/>
      <sheetName val="历年净利润及盈余公积复核_(审定)"/>
      <sheetName val="OS_list_of_深中置_-_3"/>
      <sheetName val="Compilation_test"/>
      <sheetName val="os_list"/>
      <sheetName val="F_。"/>
      <sheetName val="AC00(02)_O-lead"/>
      <sheetName val="AC00(03)_O-lead"/>
      <sheetName val="AC00(04)_O-lead"/>
      <sheetName val="27_租赁承诺"/>
      <sheetName val="28_资本承诺"/>
      <sheetName val="29_关联交易"/>
      <sheetName val="30_关联余额"/>
      <sheetName val="FA_details"/>
      <sheetName val="F810_Compliation"/>
      <sheetName val="All_overhead_Variance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F1003-FG_list_"/>
      <sheetName val="F1004-consignment_list"/>
      <sheetName val="现金流量表_(2)"/>
      <sheetName val="U130-Consulting_fee"/>
      <sheetName val="U120-Consulting_Fee__Breakd"/>
      <sheetName val="U130-Professional_Fee_GPC"/>
      <sheetName val="U140-Legal_Fee"/>
      <sheetName val="U500_G&amp;A_Expenses"/>
      <sheetName val="I100-Interco_Bal_confirmation"/>
      <sheetName val="6_需报废清单"/>
      <sheetName val="F311-RM_V_test"/>
      <sheetName val="C-8220_"/>
      <sheetName val="AFS_(2)"/>
      <sheetName val="콜론(4_1-9_30)"/>
      <sheetName val="명세(기타유형)_(2)"/>
      <sheetName val="(D7_1)"/>
      <sheetName val="(D10_1)"/>
      <sheetName val="고정부채_"/>
      <sheetName val="JOB_ASSIGN"/>
      <sheetName val="급여_(2)"/>
      <sheetName val="평균급여_(2)"/>
      <sheetName val="제품수불(확)_(2)"/>
      <sheetName val="원료수불_(확)"/>
      <sheetName val="제품별매출_(2)"/>
      <sheetName val="EPS_(2)"/>
      <sheetName val="부가세_대사"/>
      <sheetName val="재고실사_refer"/>
      <sheetName val="수정사항_(2)"/>
      <sheetName val="수정사항_정리표"/>
      <sheetName val="재고관련_Issue"/>
      <sheetName val="A521_(2)"/>
      <sheetName val="A621_(2)"/>
      <sheetName val="U2_1"/>
      <sheetName val="S_BDW_(2)"/>
      <sheetName val="Sheet1_(2)"/>
      <sheetName val="ALGO-LS14_5(92)V"/>
      <sheetName val="sum_(3)"/>
      <sheetName val="månres_jfrt_få"/>
      <sheetName val="Matcost_(2)"/>
      <sheetName val="upgsales_(2)"/>
      <sheetName val="K-1_Tax_Attributes_Cf_"/>
      <sheetName val="Splash_Screen"/>
      <sheetName val="Summary_SC"/>
      <sheetName val="Expanded_P&amp;L"/>
      <sheetName val="44526_Dalkey"/>
      <sheetName val="2_대외공문1"/>
      <sheetName val="2_????"/>
      <sheetName val="2_´ë¿Ü°ø¹®"/>
      <sheetName val="외주현황_wq1"/>
      <sheetName val="1601_Detail_information"/>
      <sheetName val="建物レントロール_"/>
      <sheetName val="駐車場レントロール_"/>
      <sheetName val="Significant_Processes"/>
      <sheetName val="F-1_F-2"/>
      <sheetName val="Interim_--&gt;_Top"/>
      <sheetName val="A2l1_SAD"/>
      <sheetName val="Assumptions_1"/>
      <sheetName val="4_Analysis"/>
      <sheetName val="FF-2_(1)"/>
      <sheetName val="1_LeadSchedule"/>
      <sheetName val="Audit_Sch"/>
      <sheetName val="U2_-_Sales"/>
      <sheetName val="65_FINANCE"/>
      <sheetName val="61_HR"/>
      <sheetName val="NON_QE"/>
      <sheetName val="O2_TC"/>
      <sheetName val="B_Redang"/>
      <sheetName val="AJE_(2)"/>
      <sheetName val="SP_B6"/>
      <sheetName val="NKS_B6"/>
      <sheetName val="U1-2F_Review_Margin"/>
      <sheetName val="U2-Staff_Welfare"/>
      <sheetName val="N3_SCH_FUND"/>
      <sheetName val="K1_DEP_Leeza"/>
      <sheetName val="interest_restriction"/>
      <sheetName val="E_5"/>
      <sheetName val="Int_rea_(2)"/>
      <sheetName val="Int_rea_(4)"/>
      <sheetName val="E-Sales_Cut-off"/>
      <sheetName val="E-Purch_Cut-off"/>
      <sheetName val="E3_3"/>
      <sheetName val="E3_4"/>
      <sheetName val="Payroll_Summary"/>
      <sheetName val="dpla_"/>
      <sheetName val="OP__EXP_(2)"/>
      <sheetName val="N1_2_(2)"/>
      <sheetName val="Cut_off_-_Fac_A"/>
      <sheetName val="B2-4_(2)"/>
      <sheetName val="C1_"/>
      <sheetName val="C1-2_"/>
      <sheetName val="C3__"/>
      <sheetName val="D_-_Loan_charges"/>
      <sheetName val="M1_2"/>
      <sheetName val="BURGER_ACC"/>
      <sheetName val="M6_1-insurance"/>
      <sheetName val="PT_KUTAI_P7005_"/>
      <sheetName val="PT_KUTAI_P705U"/>
      <sheetName val="WTK_W7002"/>
      <sheetName val="WTK_W7003"/>
      <sheetName val="WTK_W7008"/>
      <sheetName val="WTK_W708U"/>
      <sheetName val="c1_1"/>
      <sheetName val="c1_2_"/>
      <sheetName val="fully_depreciated"/>
      <sheetName val="asset_list_2004_(4)"/>
      <sheetName val="details_fully_depr"/>
      <sheetName val="c1_3"/>
      <sheetName val="FA_Addition"/>
      <sheetName val="Sheet1_(3)"/>
      <sheetName val="Sheet1_(4)"/>
      <sheetName val="Sheet1_(5)"/>
      <sheetName val="Sheet1_(6)"/>
      <sheetName val="Sheet1_(7)"/>
      <sheetName val="Sheet1_(8)"/>
      <sheetName val="Sheet1_(9)"/>
      <sheetName val="Sheet1_(10)"/>
      <sheetName val="Sheet1_(11)"/>
      <sheetName val="E1-2_"/>
      <sheetName val="TBCS-PL_"/>
      <sheetName val="U3_(disclosure)"/>
      <sheetName val="E5-Recoverability_review"/>
      <sheetName val="F1-Stock_Roll_fwd"/>
      <sheetName val="N3|2-1_(2)"/>
      <sheetName val="1660_SM"/>
      <sheetName val="1670_SM"/>
      <sheetName val="1641_SX"/>
      <sheetName val="Simple_Coff_"/>
      <sheetName val="F1-Stock_Listing"/>
      <sheetName val="FYLE_2006"/>
      <sheetName val="CPC_25"/>
      <sheetName val="P12_4"/>
      <sheetName val="1570_NB"/>
      <sheetName val="CA_Sheet"/>
      <sheetName val="U_"/>
      <sheetName val="Hyperion_"/>
      <sheetName val="Services_site"/>
      <sheetName val="O-5_"/>
      <sheetName val="Unit_Fixed_costs"/>
      <sheetName val="Historical_Volatility_Co_1"/>
      <sheetName val="GL_Profit_Analysis"/>
      <sheetName val="Screen_Criteria"/>
      <sheetName val="US_-_FINAL"/>
      <sheetName val="Accounts_Payable_(11)"/>
      <sheetName val="AP_Concentrations"/>
      <sheetName val="FS_-_BS_(2)"/>
      <sheetName val="FS_-_BS_Det_(2)"/>
      <sheetName val="FS-_IS_(2)"/>
      <sheetName val="Ship_Test"/>
      <sheetName val="Delinquent_Accounts_"/>
      <sheetName val="Mgmt_Letter"/>
      <sheetName val="AR_Roll"/>
      <sheetName val="Misc_-_Tax(NIC)"/>
      <sheetName val="CM_Test_"/>
      <sheetName val="Conc_(NIC)"/>
      <sheetName val="AR_Roll_"/>
      <sheetName val="Misc_-_Tax"/>
      <sheetName val="AR_Statistics_-_Consolidated"/>
      <sheetName val="AR_Activity_-_Domestic"/>
      <sheetName val="AR_Activity_-_Canada"/>
      <sheetName val="Cash_-_Lockbox"/>
      <sheetName val="INV-Cost_Test_(Bottled)"/>
      <sheetName val="INV_-_Counts_AHP"/>
      <sheetName val="INV_-_Costs"/>
      <sheetName val="Ship_Test_"/>
      <sheetName val="INV_-_Counts_Div_B"/>
      <sheetName val="AR_Stats_Input"/>
      <sheetName val="Cash_Diagram_(3)"/>
      <sheetName val="Cash__(2)"/>
      <sheetName val="INV-Counts__(2)"/>
      <sheetName val="CM_Test_(sales_credits)"/>
      <sheetName val="AP_-_stats"/>
      <sheetName val="INV_-_Costs_Intl_Environmental"/>
      <sheetName val="INV_-_Costs_Climate_Master"/>
      <sheetName val="INV_-_Costs_Climate_Craft"/>
      <sheetName val="AP_Factored_By_CIT_(2)"/>
      <sheetName val="Cash_-_Operating_Fleet"/>
      <sheetName val="Cash_-_Operating_Trustco"/>
      <sheetName val="Cash_Diagram"/>
      <sheetName val="Cash_-Lockbox"/>
      <sheetName val="INV_-_Counts_Roto"/>
      <sheetName val="Flash_Pg-1"/>
      <sheetName val="Expanded_Shipping_Test"/>
      <sheetName val="Conc-Merc_Air_Cargo"/>
      <sheetName val="AP_-_conc"/>
      <sheetName val="_AP_Delinq_"/>
      <sheetName val="Missing_Doc_Rpt"/>
      <sheetName val="AR_Roll_Consol"/>
      <sheetName val="BU_Color_&amp;_Specialties"/>
      <sheetName val="Manuf_Chem_Cleveland"/>
      <sheetName val="Organic_Pigments"/>
      <sheetName val="CM_Test"/>
      <sheetName val="AP_Conc"/>
      <sheetName val="AP_Disb"/>
      <sheetName val="INV_-_Counts_Nashville"/>
      <sheetName val="FS-_IS"/>
      <sheetName val="Accounts_Payable__11_"/>
      <sheetName val="Data_WIP"/>
      <sheetName val="Tabel ratios"/>
      <sheetName val="Feuil1"/>
      <sheetName val="Output TK"/>
      <sheetName val="VLCC"/>
      <sheetName val="OBO"/>
      <sheetName val="BULK"/>
      <sheetName val="@"/>
      <sheetName val="Summary Cash Flow"/>
      <sheetName val="TK Fleet Composition"/>
      <sheetName val="Analyst Coverage"/>
      <sheetName val="Swell "/>
      <sheetName val="MAI Plan P&amp;L"/>
      <sheetName val="IS_USD"/>
      <sheetName val="BS_USD"/>
      <sheetName val="Sales_COGS"/>
      <sheetName val="Costs_MSK_03"/>
      <sheetName val="Costs_SPB_03"/>
      <sheetName val="Costs_MSK_04"/>
      <sheetName val="Costs_SPB_04"/>
      <sheetName val="Costs_MSK_05"/>
      <sheetName val="Costs_SPB_05"/>
      <sheetName val="Personnel"/>
      <sheetName val="Rent_MSC"/>
      <sheetName val="Rent_SPB"/>
      <sheetName val="Tax_MSK"/>
      <sheetName val="Tax_SPB"/>
      <sheetName val="2004"/>
      <sheetName val="IS_Statutory (optional)"/>
      <sheetName val="BS_Statutory (optional)"/>
      <sheetName val="IS_AGA_final"/>
      <sheetName val="BS_AGA_final"/>
      <sheetName val="IS_AGA_prelim"/>
      <sheetName val="BS_AGA_prelim"/>
      <sheetName val="K101"/>
      <sheetName val="Equipment"/>
      <sheetName val="Motor Vehicle"/>
      <sheetName val="Renovation"/>
      <sheetName val="CCTL"/>
      <sheetName val="P101"/>
      <sheetName val="I101 "/>
      <sheetName val="FDREPORT"/>
      <sheetName val="Air Conditional"/>
      <sheetName val="Ã«ÀûÂÊ·ÖÎö±í"/>
      <sheetName val="Computer"/>
      <sheetName val="Phase1f.a.DEC"/>
      <sheetName val="WIP"/>
      <sheetName val="C101 "/>
      <sheetName val="Phase2 f.a.DEC (2)"/>
      <sheetName val="Phase2 movementDEC"/>
      <sheetName val="Q101"/>
      <sheetName val="A771"/>
      <sheetName val="A801 "/>
      <sheetName val="A401"/>
      <sheetName val="U301"/>
      <sheetName val="U501"/>
      <sheetName val="A1000"/>
      <sheetName val="CD"/>
      <sheetName val="interco balance receivable"/>
      <sheetName val="interco_balance_receivable"/>
      <sheetName val="Client List"/>
      <sheetName val="interco_balance_receivable1"/>
      <sheetName val="INSTRUCTIONS"/>
      <sheetName val="VXXX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Crossholdings"/>
      <sheetName val="Ⅱ-6予算"/>
      <sheetName val="oar"/>
      <sheetName val="EXPCOM"/>
      <sheetName val="SUBEXP"/>
      <sheetName val="STABDC"/>
      <sheetName val="Add Sales"/>
      <sheetName val="improved sales"/>
      <sheetName val="COST"/>
      <sheetName val="land sales"/>
      <sheetName val="RENT"/>
      <sheetName val="전사 (2)"/>
      <sheetName val="BA (2)"/>
      <sheetName val="CP (2)"/>
      <sheetName val="Capacity Red. C200 - 50 ms"/>
      <sheetName val="procurement"/>
      <sheetName val="EPC  PAYMENTS"/>
      <sheetName val="As per PCA"/>
      <sheetName val="Labels and Vlookups"/>
      <sheetName val="KASS"/>
      <sheetName val="FINOPS"/>
      <sheetName val="Pro-Forma"/>
      <sheetName val="junior comps"/>
      <sheetName val="DAYNSR"/>
      <sheetName val="Gold Reserve"/>
      <sheetName val="AUR-Cons"/>
      <sheetName val="LONDON2"/>
      <sheetName val="Quebrada NAV"/>
      <sheetName val="A - NAV"/>
      <sheetName val="D - Deal &amp; Contrib"/>
      <sheetName val="D - Niobec"/>
      <sheetName val="DAY_SUM"/>
      <sheetName val="Copper Range"/>
      <sheetName val="B - Niobec"/>
      <sheetName val="1 - CBJ SUM"/>
      <sheetName val="A - Doyon"/>
      <sheetName val="FSA (2)"/>
      <sheetName val="Tuition"/>
      <sheetName val="Hours per Month"/>
      <sheetName val="Tuition Template"/>
      <sheetName val="LA"/>
      <sheetName val="pivot"/>
      <sheetName val="daily Hours"/>
      <sheetName val="90-10"/>
      <sheetName val="Assptn"/>
      <sheetName val="App_Dep"/>
      <sheetName val="Unreal_Market_GL"/>
      <sheetName val="App_Dep (2)"/>
      <sheetName val="SSA Monthly Journal"/>
      <sheetName val="P&amp;L and BS"/>
      <sheetName val="Budget"/>
      <sheetName val="2 YR Reg"/>
      <sheetName val="SAL-2000"/>
      <sheetName val="IncidentsEAP"/>
      <sheetName val="Cntmrs-Recruit"/>
      <sheetName val="Cntmrs"/>
      <sheetName val="Monthly Allowances"/>
      <sheetName val="Actuals by Mth"/>
      <sheetName val="Plan by Mth"/>
      <sheetName val="Forecast"/>
      <sheetName val="Actuals YTD-Mth"/>
      <sheetName val="PLan YTD-Mth"/>
      <sheetName val="plan"/>
      <sheetName val="PYR"/>
      <sheetName val="2002_PD_RJ_Channel_Aug"/>
      <sheetName val="2002_PD_Top_42_Aug"/>
      <sheetName val="072902_NA_Sales_Hist"/>
      <sheetName val="2002_PD_Top_42_July"/>
      <sheetName val="2002_PD_RJ_Channel_July"/>
      <sheetName val="VR data"/>
      <sheetName val="MP data"/>
      <sheetName val="Development"/>
      <sheetName val="Facility"/>
      <sheetName val="IT"/>
      <sheetName val="D504"/>
      <sheetName val="Actuals-Mth"/>
      <sheetName val="Pln by mth"/>
      <sheetName val="Actuals-YTD"/>
      <sheetName val="Pln YTD"/>
      <sheetName val="Vlookup"/>
      <sheetName val="Invent"/>
      <sheetName val="AMCY Impact"/>
      <sheetName val="ZZ_DowntimeIssuesMTD"/>
      <sheetName val="Assy Exc Takt"/>
      <sheetName val="Revenue Detail"/>
      <sheetName val="Actual INPUT"/>
      <sheetName val="Accounts"/>
      <sheetName val="Master Assumption Page"/>
      <sheetName val="Kelley 15-15 Assumptions"/>
      <sheetName val="CCP"/>
      <sheetName val="인건비(골)"/>
      <sheetName val="인건비(PX외)"/>
      <sheetName val="매출-1"/>
      <sheetName val="FAS Current Month"/>
      <sheetName val="Atlanta"/>
      <sheetName val="Pre-EmploEntry"/>
      <sheetName val="All Vendors Co 1 &amp; 10"/>
      <sheetName val="TRCIII-2001sec gains"/>
      <sheetName val="Liability"/>
      <sheetName val="JE_Summary"/>
      <sheetName val="Monthly_Allowances"/>
      <sheetName val="Actuals_by_Mth"/>
      <sheetName val="Plan_by_Mth"/>
      <sheetName val="Actuals_YTD-Mth"/>
      <sheetName val="PLan_YTD-Mth"/>
      <sheetName val="VR_data"/>
      <sheetName val="MP_data"/>
      <sheetName val="Pln_by_mth"/>
      <sheetName val="Pln_YTD"/>
      <sheetName val="TOOLG"/>
      <sheetName val="Operating Statement Data"/>
      <sheetName val="RECEIPTS"/>
      <sheetName val="调整分录-输入"/>
      <sheetName val="新资产负债表"/>
      <sheetName val="新利润及利润分配表"/>
      <sheetName val="试算平衡表"/>
      <sheetName val="注释"/>
      <sheetName val="XBase"/>
      <sheetName val="分析分录"/>
      <sheetName val="前导表"/>
      <sheetName val="补充分录"/>
      <sheetName val="验证"/>
      <sheetName val="新现金流量表"/>
      <sheetName val="台帐资料"/>
      <sheetName val="Account"/>
      <sheetName val="Validation"/>
      <sheetName val="Matrix-Level 3-Gastonia"/>
      <sheetName val="F100"/>
      <sheetName val="D4RP"/>
      <sheetName val="LinkData"/>
      <sheetName val="OutSum"/>
      <sheetName val="ARP-P101"/>
      <sheetName val="Vendor Data"/>
      <sheetName val="C101"/>
      <sheetName val="G201"/>
      <sheetName val="G301"/>
      <sheetName val="I101"/>
      <sheetName val="ARP-U101"/>
      <sheetName val="ARP-U301"/>
      <sheetName val="ARP-U501"/>
      <sheetName val="POS Tests"/>
      <sheetName val="Pilot Sites"/>
      <sheetName val="FEB summary"/>
      <sheetName val="Matrix"/>
      <sheetName val="Int Analysis"/>
      <sheetName val="Plant KPI "/>
      <sheetName val="DEFECT CODES"/>
      <sheetName val="LOCATION CODES"/>
      <sheetName val="Consolidated Budget Worksheet"/>
      <sheetName val="2001 Before Capitalization"/>
      <sheetName val="Defaults"/>
      <sheetName val="PD Bowler"/>
      <sheetName val="Vib_BO"/>
      <sheetName val="Mirror"/>
      <sheetName val="Plater"/>
      <sheetName val="Heat"/>
      <sheetName val="67_WW_SALES_YTD_BY_STATE_AND_MA"/>
      <sheetName val="91_INDUSTRIAL_SALES_REPORT"/>
      <sheetName val="825_LDO_ROW_SALES_REPORT"/>
      <sheetName val="815_LDO_US_SALES_REPORT"/>
      <sheetName val="1-30 Consolidated "/>
      <sheetName val="Bilver link"/>
      <sheetName val="Dbase Bilver txt (2006)"/>
      <sheetName val="BSMONTH"/>
      <sheetName val="5 year AOP"/>
      <sheetName val="Broker Consensus"/>
      <sheetName val="ARTARG"/>
      <sheetName val="synthgraph"/>
      <sheetName val="netmatl."/>
      <sheetName val="PCD_Matl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Assm"/>
      <sheetName val="Old Data"/>
      <sheetName val="mnth"/>
      <sheetName val="Stks"/>
      <sheetName val="CMVR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MISforgeforging"/>
      <sheetName val="Cost_Redn"/>
      <sheetName val="119"/>
      <sheetName val="201consfdymar"/>
      <sheetName val="FDY_PWR"/>
      <sheetName val="IND9899"/>
      <sheetName val="finalised"/>
      <sheetName val="Transportation"/>
      <sheetName val="Dforgings"/>
      <sheetName val="change fdy"/>
      <sheetName val="501frgmar"/>
      <sheetName val="Errors_130303"/>
      <sheetName val="업무분장 "/>
      <sheetName val="공통"/>
      <sheetName val="masop"/>
      <sheetName val="PO"/>
      <sheetName val="AC 196100 "/>
      <sheetName val="AC 196000 "/>
      <sheetName val="Monthwise P&amp;L"/>
      <sheetName val="RENDFIN"/>
      <sheetName val="#RIF"/>
      <sheetName val="부서코드표"/>
      <sheetName val="TO1_DETT"/>
      <sheetName val="Punto"/>
      <sheetName val="Panda"/>
      <sheetName val="CALEND"/>
      <sheetName val="Chart GEMBF 4_x0000__x0000__x0000__x0000__x0000__x0000__x0000_"/>
      <sheetName val="DIF_FAT_FEV_011"/>
      <sheetName val="Prod_Mac1"/>
      <sheetName val="Endividamento_(US$)1"/>
      <sheetName val="FluxoCorporativo_(US$)1"/>
      <sheetName val="DRENegócio_(US$)1"/>
      <sheetName val="Entrada_de_Dados1"/>
      <sheetName val="EfEnerg_(ton)1"/>
      <sheetName val="VendasZn_(US$)1"/>
      <sheetName val="ProdZnCont_(ton)1"/>
      <sheetName val="DistrFat_(US$)1"/>
      <sheetName val="ProdPbMA_(ton)1"/>
      <sheetName val="Entr_Dados_(US$)1"/>
      <sheetName val="Tres_Gerações1"/>
      <sheetName val="DRECorporativo_(US$)1"/>
      <sheetName val="painel_VM_MÊS1"/>
      <sheetName val="DIF_FAT_FEV_012"/>
      <sheetName val="Prod_Mac2"/>
      <sheetName val="Endividamento_(US$)2"/>
      <sheetName val="FluxoCorporativo_(US$)2"/>
      <sheetName val="DRENegócio_(US$)2"/>
      <sheetName val="Entrada_de_Dados2"/>
      <sheetName val="EfEnerg_(ton)2"/>
      <sheetName val="VendasZn_(US$)2"/>
      <sheetName val="ProdZnCont_(ton)2"/>
      <sheetName val="DistrFat_(US$)2"/>
      <sheetName val="ProdPbMA_(ton)2"/>
      <sheetName val="Entr_Dados_(US$)2"/>
      <sheetName val="Tres_Gerações2"/>
      <sheetName val="DRECorporativo_(US$)2"/>
      <sheetName val="painel_VM_MÊ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>
        <row r="1">
          <cell r="A1" t="str">
            <v>242901300011</v>
          </cell>
        </row>
      </sheetData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 refreshError="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>
        <row r="2">
          <cell r="A2" t="str">
            <v>FM1</v>
          </cell>
        </row>
      </sheetData>
      <sheetData sheetId="302"/>
      <sheetData sheetId="303">
        <row r="1">
          <cell r="A1" t="str">
            <v>Key</v>
          </cell>
        </row>
      </sheetData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>
        <row r="2">
          <cell r="A2" t="str">
            <v>Product RFPs</v>
          </cell>
        </row>
      </sheetData>
      <sheetData sheetId="383" refreshError="1"/>
      <sheetData sheetId="384"/>
      <sheetData sheetId="385" refreshError="1"/>
      <sheetData sheetId="386">
        <row r="2">
          <cell r="A2" t="str">
            <v>Product RFPs</v>
          </cell>
        </row>
      </sheetData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>
        <row r="1">
          <cell r="A1" t="str">
            <v>FAUJI CEMENT COMPANY LIMITED</v>
          </cell>
        </row>
      </sheetData>
      <sheetData sheetId="400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 refreshError="1"/>
      <sheetData sheetId="559" refreshError="1"/>
      <sheetData sheetId="560" refreshError="1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/>
      <sheetData sheetId="632" refreshError="1"/>
      <sheetData sheetId="633" refreshError="1"/>
      <sheetData sheetId="634"/>
      <sheetData sheetId="635"/>
      <sheetData sheetId="636" refreshError="1"/>
      <sheetData sheetId="637" refreshError="1"/>
      <sheetData sheetId="638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/>
      <sheetData sheetId="661"/>
      <sheetData sheetId="662" refreshError="1"/>
      <sheetData sheetId="663"/>
      <sheetData sheetId="664" refreshError="1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/>
      <sheetData sheetId="701"/>
      <sheetData sheetId="702"/>
      <sheetData sheetId="703"/>
      <sheetData sheetId="704"/>
      <sheetData sheetId="705" refreshError="1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/>
      <sheetData sheetId="721" refreshError="1"/>
      <sheetData sheetId="722" refreshError="1"/>
      <sheetData sheetId="723" refreshError="1"/>
      <sheetData sheetId="724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 refreshError="1"/>
      <sheetData sheetId="735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 refreshError="1"/>
      <sheetData sheetId="859" refreshError="1"/>
      <sheetData sheetId="860"/>
      <sheetData sheetId="86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/>
      <sheetData sheetId="874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 refreshError="1"/>
      <sheetData sheetId="1037"/>
      <sheetData sheetId="1038" refreshError="1"/>
      <sheetData sheetId="1039" refreshError="1"/>
      <sheetData sheetId="1040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/>
      <sheetData sheetId="1099"/>
      <sheetData sheetId="1100"/>
      <sheetData sheetId="1101" refreshError="1"/>
      <sheetData sheetId="1102"/>
      <sheetData sheetId="1103"/>
      <sheetData sheetId="1104"/>
      <sheetData sheetId="1105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 refreshError="1"/>
      <sheetData sheetId="1140" refreshError="1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 refreshError="1"/>
      <sheetData sheetId="1150"/>
      <sheetData sheetId="1151"/>
      <sheetData sheetId="1152"/>
      <sheetData sheetId="1153" refreshError="1"/>
      <sheetData sheetId="1154" refreshError="1"/>
      <sheetData sheetId="1155"/>
      <sheetData sheetId="1156" refreshError="1"/>
      <sheetData sheetId="1157"/>
      <sheetData sheetId="1158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/>
      <sheetData sheetId="1180"/>
      <sheetData sheetId="118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/>
      <sheetData sheetId="1239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/>
      <sheetData sheetId="1264"/>
      <sheetData sheetId="1265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/>
      <sheetData sheetId="1281"/>
      <sheetData sheetId="1282"/>
      <sheetData sheetId="1283"/>
      <sheetData sheetId="1284"/>
      <sheetData sheetId="1285"/>
      <sheetData sheetId="1286"/>
      <sheetData sheetId="1287" refreshError="1"/>
      <sheetData sheetId="1288"/>
      <sheetData sheetId="1289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/>
      <sheetData sheetId="1304"/>
      <sheetData sheetId="1305"/>
      <sheetData sheetId="1306"/>
      <sheetData sheetId="1307"/>
      <sheetData sheetId="1308"/>
      <sheetData sheetId="1309"/>
      <sheetData sheetId="1310" refreshError="1"/>
      <sheetData sheetId="131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>
        <row r="1">
          <cell r="A1" t="str">
            <v>OXFORD UNIVERSITY PRESS INDIAN BRANCH</v>
          </cell>
        </row>
      </sheetData>
      <sheetData sheetId="1334">
        <row r="1">
          <cell r="A1" t="str">
            <v>OXFORD UNIVERSITY PRESS INDIAN BRANCH</v>
          </cell>
        </row>
      </sheetData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>
        <row r="1">
          <cell r="A1" t="str">
            <v>OXFORD UNIVERSITY PRESS INDIAN BRANCH</v>
          </cell>
        </row>
      </sheetData>
      <sheetData sheetId="1348">
        <row r="1">
          <cell r="A1" t="str">
            <v>OXFORD UNIVERSITY PRESS INDIAN BRANCH</v>
          </cell>
        </row>
      </sheetData>
      <sheetData sheetId="1349">
        <row r="1">
          <cell r="A1" t="str">
            <v>OXFORD UNIVERSITY PRESS INDIAN BRANCH</v>
          </cell>
        </row>
      </sheetData>
      <sheetData sheetId="1350">
        <row r="1">
          <cell r="A1" t="str">
            <v>OXFORD UNIVERSITY PRESS INDIAN BRANCH</v>
          </cell>
        </row>
      </sheetData>
      <sheetData sheetId="1351"/>
      <sheetData sheetId="1352" refreshError="1"/>
      <sheetData sheetId="1353"/>
      <sheetData sheetId="1354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>
        <row r="19">
          <cell r="C19" t="str">
            <v>VEHICLES</v>
          </cell>
        </row>
      </sheetData>
      <sheetData sheetId="1481" refreshError="1"/>
      <sheetData sheetId="1482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/>
      <sheetData sheetId="1490"/>
      <sheetData sheetId="1491"/>
      <sheetData sheetId="1492"/>
      <sheetData sheetId="1493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/>
      <sheetData sheetId="1516" refreshError="1"/>
      <sheetData sheetId="1517">
        <row r="1">
          <cell r="J1" t="str">
            <v>K:\CLIENTS\W\WONDERWA.CRP\1996\WRKPAPER\STATES\[BOOK1.XLS]APPORT</v>
          </cell>
        </row>
      </sheetData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/>
      <sheetData sheetId="1534" refreshError="1"/>
      <sheetData sheetId="1535"/>
      <sheetData sheetId="1536"/>
      <sheetData sheetId="1537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/>
      <sheetData sheetId="1711" refreshError="1"/>
      <sheetData sheetId="1712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/>
      <sheetData sheetId="1727"/>
      <sheetData sheetId="1728" refreshError="1"/>
      <sheetData sheetId="1729" refreshError="1"/>
      <sheetData sheetId="1730"/>
      <sheetData sheetId="173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/>
      <sheetData sheetId="1885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>
        <row r="28">
          <cell r="J28" t="str">
            <v>Not yet processed</v>
          </cell>
        </row>
      </sheetData>
      <sheetData sheetId="1909">
        <row r="1">
          <cell r="B1" t="str">
            <v>Acc_PersonnelID</v>
          </cell>
        </row>
      </sheetData>
      <sheetData sheetId="1910"/>
      <sheetData sheetId="191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/>
      <sheetData sheetId="1974" refreshError="1"/>
      <sheetData sheetId="1975"/>
      <sheetData sheetId="1976"/>
      <sheetData sheetId="1977">
        <row r="4">
          <cell r="A4" t="str">
            <v>1 GL-TR May 31</v>
          </cell>
        </row>
      </sheetData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 refreshError="1"/>
      <sheetData sheetId="1988"/>
      <sheetData sheetId="1989"/>
      <sheetData sheetId="1990" refreshError="1"/>
      <sheetData sheetId="1991" refreshError="1"/>
      <sheetData sheetId="1992" refreshError="1"/>
      <sheetData sheetId="1993"/>
      <sheetData sheetId="1994"/>
      <sheetData sheetId="1995"/>
      <sheetData sheetId="1996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/>
      <sheetData sheetId="2006"/>
      <sheetData sheetId="2007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/>
      <sheetData sheetId="2193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/>
      <sheetData sheetId="2201" refreshError="1"/>
      <sheetData sheetId="2202" refreshError="1"/>
      <sheetData sheetId="2203"/>
      <sheetData sheetId="2204"/>
      <sheetData sheetId="2205"/>
      <sheetData sheetId="2206"/>
      <sheetData sheetId="2207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/>
      <sheetData sheetId="2285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>
        <row r="30">
          <cell r="F30">
            <v>126829286</v>
          </cell>
        </row>
      </sheetData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/>
      <sheetData sheetId="2345"/>
      <sheetData sheetId="2346" refreshError="1"/>
      <sheetData sheetId="2347" refreshError="1"/>
      <sheetData sheetId="2348"/>
      <sheetData sheetId="2349"/>
      <sheetData sheetId="2350" refreshError="1"/>
      <sheetData sheetId="2351" refreshError="1"/>
      <sheetData sheetId="2352"/>
      <sheetData sheetId="2353" refreshError="1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/>
      <sheetData sheetId="2369"/>
      <sheetData sheetId="2370"/>
      <sheetData sheetId="2371" refreshError="1"/>
      <sheetData sheetId="2372"/>
      <sheetData sheetId="2373" refreshError="1"/>
      <sheetData sheetId="2374"/>
      <sheetData sheetId="2375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/>
      <sheetData sheetId="2619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/>
      <sheetData sheetId="2644"/>
      <sheetData sheetId="2645"/>
      <sheetData sheetId="2646"/>
      <sheetData sheetId="2647">
        <row r="22">
          <cell r="D22" t="str">
            <v>VALOR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/>
      <sheetData sheetId="2770"/>
      <sheetData sheetId="2771" refreshError="1"/>
      <sheetData sheetId="2772"/>
      <sheetData sheetId="2773"/>
      <sheetData sheetId="2774" refreshError="1"/>
      <sheetData sheetId="2775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/>
      <sheetData sheetId="2787"/>
      <sheetData sheetId="2788"/>
      <sheetData sheetId="2789" refreshError="1"/>
      <sheetData sheetId="2790" refreshError="1"/>
      <sheetData sheetId="2791"/>
      <sheetData sheetId="2792" refreshError="1"/>
      <sheetData sheetId="2793" refreshError="1"/>
      <sheetData sheetId="2794"/>
      <sheetData sheetId="2795" refreshError="1"/>
      <sheetData sheetId="2796"/>
      <sheetData sheetId="2797" refreshError="1"/>
      <sheetData sheetId="2798" refreshError="1"/>
      <sheetData sheetId="2799" refreshError="1"/>
      <sheetData sheetId="2800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 refreshError="1"/>
      <sheetData sheetId="3484" refreshError="1"/>
      <sheetData sheetId="3485"/>
      <sheetData sheetId="3486">
        <row r="3">
          <cell r="B3" t="str">
            <v>Property Owner:</v>
          </cell>
        </row>
      </sheetData>
      <sheetData sheetId="3487"/>
      <sheetData sheetId="3488" refreshError="1"/>
      <sheetData sheetId="3489">
        <row r="322">
          <cell r="C322" t="str">
            <v>Quality 1</v>
          </cell>
        </row>
      </sheetData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/>
      <sheetData sheetId="3521"/>
      <sheetData sheetId="3522" refreshError="1"/>
      <sheetData sheetId="3523"/>
      <sheetData sheetId="3524"/>
      <sheetData sheetId="3525"/>
      <sheetData sheetId="3526" refreshError="1"/>
      <sheetData sheetId="3527" refreshError="1"/>
      <sheetData sheetId="3528">
        <row r="7">
          <cell r="D7">
            <v>336622.46</v>
          </cell>
        </row>
      </sheetData>
      <sheetData sheetId="3529"/>
      <sheetData sheetId="3530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  <sheetName val="Base rec_ger."/>
      <sheetName val="Planilha1"/>
      <sheetName val="Sheet1"/>
      <sheetName val="Distribuição_por_Setor_Divisão1"/>
      <sheetName val="Distribuição_por_Depto1"/>
      <sheetName val="Cover"/>
      <sheetName val="Instruções---&gt;"/>
      <sheetName val="Instruções"/>
      <sheetName val="Inputs---&gt;"/>
      <sheetName val="Premissas Gerais"/>
      <sheetName val="Premissa Matriz"/>
      <sheetName val="DF Real Trimestral"/>
      <sheetName val="Input DRE Hist."/>
      <sheetName val="Input Trimestral (2009-2010)"/>
      <sheetName val="DMPL Original (2001-2010)"/>
      <sheetName val="DMPL Original (2009-2010)"/>
      <sheetName val="Distribuição de Lucros"/>
      <sheetName val="Resultados---&gt;"/>
      <sheetName val="Ajustes Balanço (2001-2008)"/>
      <sheetName val="Ajustes Balanço (2009-2010)"/>
      <sheetName val="Ajustes DRE (2001-2010)"/>
      <sheetName val="IFRIC 12"/>
      <sheetName val="Premissas Trimestrais"/>
      <sheetName val="DMPL Ajustada (2001-2008)"/>
      <sheetName val="DMPL Ajustada (2009-2010)"/>
      <sheetName val="DMPL Ajustada Anual"/>
      <sheetName val="Projeções---&gt;"/>
      <sheetName val="Receita"/>
      <sheetName val="Impostos Indiretos"/>
      <sheetName val="Encargos"/>
      <sheetName val="Custo"/>
      <sheetName val="Despesa"/>
      <sheetName val="Capex"/>
      <sheetName val="Depreciação"/>
      <sheetName val="Impostos Diretos"/>
      <sheetName val="Dívida1"/>
      <sheetName val="DF Proj Hist. Trim."/>
      <sheetName val="DF Proj Data Base Trim."/>
      <sheetName val="Ativo Financeiro---&gt;"/>
      <sheetName val="Histórico Original"/>
      <sheetName val="AF Histórico"/>
      <sheetName val="AF Original_Trim (2009-2010)"/>
      <sheetName val="Hist Original_Trim (2009-2010)"/>
      <sheetName val="Data Base Original"/>
      <sheetName val="AF Data Base"/>
      <sheetName val="Trimestral Hist Acumul"/>
      <sheetName val="Resultados Anuais---&gt;"/>
      <sheetName val="DF Real Anual"/>
      <sheetName val="DF Proj Anual sem IFRIC"/>
      <sheetName val="DF Proj Anual com IFRIC"/>
      <sheetName val="Macroeconomico"/>
      <sheetName val="Macro"/>
      <sheetName val="Check---&gt; "/>
      <sheetName val="Hist+Proj_Sem IFRIC"/>
      <sheetName val="Hist+Proj_Com IFRIC"/>
      <sheetName val="Simulação Residual"/>
      <sheetName val="Lista-Class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>
        <row r="3">
          <cell r="B3" t="str">
            <v>EATE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>
        <row r="14">
          <cell r="E14">
            <v>0</v>
          </cell>
        </row>
      </sheetData>
      <sheetData sheetId="54">
        <row r="14">
          <cell r="E14">
            <v>0</v>
          </cell>
        </row>
      </sheetData>
      <sheetData sheetId="55" refreshError="1"/>
      <sheetData sheetId="56" refreshError="1"/>
      <sheetData sheetId="57">
        <row r="12">
          <cell r="E12">
            <v>64291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  <sheetName val="Summary_Template"/>
      <sheetName val="CREDIT_STATS"/>
      <sheetName val="Summary_Template1"/>
      <sheetName val="CREDIT_STATS1"/>
      <sheetName val="Summary_Template2"/>
      <sheetName val="CREDIT_STATS2"/>
      <sheetName val="Summary_Template3"/>
      <sheetName val="CREDIT_STAT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  <sheetName val="WP_Market_Capitalization1"/>
      <sheetName val="WP_Output-change_ytd1"/>
      <sheetName val="WP_Output-Price_volatility1"/>
      <sheetName val="Mkt_Cap1"/>
      <sheetName val="CGS_per_Ton1"/>
      <sheetName val="extra_pages1"/>
      <sheetName val="FX_Rates1"/>
      <sheetName val="Combined_PL1"/>
      <sheetName val="OP_Ass1"/>
      <sheetName val="Agenda_Setembro1"/>
      <sheetName val="Carry_Over_Agosto_GC1"/>
      <sheetName val="Carry_Over_Agosto_TT1"/>
      <sheetName val="Fat_Setembro1"/>
      <sheetName val="Revenue_VP_VPY1"/>
      <sheetName val="EBIT_VP_VPY1"/>
      <sheetName val="Headcount_and_Oil_Price1"/>
      <sheetName val="BOE_Stats1"/>
      <sheetName val="Adjusted_EBITDA_(2)1"/>
      <sheetName val="Adjusted_EBITDA_(4)1"/>
      <sheetName val="Financial_Summary_w__Projectio1"/>
      <sheetName val="Adjusted_EBITDA_(3)1"/>
      <sheetName val="Morgan_Stanley1"/>
      <sheetName val="Financial_Statement1"/>
      <sheetName val="WP_Market_Capitalization2"/>
      <sheetName val="WP_Output-change_ytd2"/>
      <sheetName val="WP_Output-Price_volatility2"/>
      <sheetName val="Mkt_Cap2"/>
      <sheetName val="CGS_per_Ton2"/>
      <sheetName val="extra_pages2"/>
      <sheetName val="FX_Rates2"/>
      <sheetName val="Combined_PL2"/>
      <sheetName val="OP_Ass2"/>
      <sheetName val="Agenda_Setembro2"/>
      <sheetName val="Carry_Over_Agosto_GC2"/>
      <sheetName val="Carry_Over_Agosto_TT2"/>
      <sheetName val="Fat_Setembro2"/>
      <sheetName val="Revenue_VP_VPY2"/>
      <sheetName val="EBIT_VP_VPY2"/>
      <sheetName val="Headcount_and_Oil_Price2"/>
      <sheetName val="BOE_Stats2"/>
      <sheetName val="Adjusted_EBITDA_(2)2"/>
      <sheetName val="Adjusted_EBITDA_(4)2"/>
      <sheetName val="Financial_Summary_w__Projectio2"/>
      <sheetName val="Adjusted_EBITDA_(3)2"/>
      <sheetName val="Morgan_Stanley2"/>
      <sheetName val="Financial_Statemen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  <sheetName val="MOD 7 SIN"/>
      <sheetName val="TESTE"/>
      <sheetName val="Mútuo"/>
      <sheetName val="VSV0"/>
      <sheetName val="Ã«ÀûÂÊ·ÖÎö±í"/>
      <sheetName val="Folha - Orçamento"/>
      <sheetName val="CAIXA"/>
      <sheetName val="cash"/>
      <sheetName val="LISTAS"/>
      <sheetName val="BASE DATOS"/>
      <sheetName val="Option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  <sheetName val="Cayman (USD)_2019 and 2020"/>
      <sheetName val="Listas Auxiliares"/>
      <sheetName val="Base de dados"/>
      <sheetName val="Plan5"/>
      <sheetName val="HIDRAULICA"/>
      <sheetName val="Mapa Completo"/>
      <sheetName val="P&amp;L_EBITDA"/>
      <sheetName val="Razão"/>
      <sheetName val="Resumen"/>
      <sheetName val="Cover"/>
      <sheetName val="Folha"/>
      <sheetName val="Transações CAP"/>
      <sheetName val="PRODUCAO"/>
      <sheetName val="GoEight"/>
      <sheetName val="GrFour"/>
      <sheetName val="Calc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dTxDep"/>
      <sheetName val="Base de Cálculo "/>
      <sheetName val="COD_GERENCIAL"/>
      <sheetName val="COD_TAREFA_HIDRAULICA"/>
      <sheetName val="NATUREZA ORÇAMENTARIA"/>
      <sheetName val="Mercati&gt;6"/>
      <sheetName val="Listas_Auxiliares"/>
      <sheetName val="Base_de_dados"/>
      <sheetName val="Mapa_Completo"/>
      <sheetName val="Referência_Macro1"/>
      <sheetName val="Base_-_Não_apagar1"/>
      <sheetName val="Column_Test-S21"/>
      <sheetName val="Transações_CAP"/>
      <sheetName val="2004"/>
      <sheetName val="2005"/>
      <sheetName val="2006"/>
      <sheetName val="2007-REALIZ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>
        <row r="4">
          <cell r="H4">
            <v>1633.1928500000001</v>
          </cell>
        </row>
      </sheetData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  <sheetName val="Historical_Prices_-_C_Bond"/>
      <sheetName val="Risco_Brasil_-_C_Bond"/>
      <sheetName val="Historical_Prices_-_Global_27"/>
      <sheetName val="Risco_Brasil_-_Global_27"/>
      <sheetName val="Média_móvel"/>
      <sheetName val="Historical_Prices_-_C_Bond1"/>
      <sheetName val="Risco_Brasil_-_C_Bond1"/>
      <sheetName val="Historical_Prices_-_Global_271"/>
      <sheetName val="Risco_Brasil_-_Global_271"/>
      <sheetName val="Média_móvel1"/>
      <sheetName val="Historical_Prices_-_C_Bond2"/>
      <sheetName val="Risco_Brasil_-_C_Bond2"/>
      <sheetName val="Historical_Prices_-_Global_272"/>
      <sheetName val="Risco_Brasil_-_Global_272"/>
      <sheetName val="Média_móve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  <sheetName val="Bloomberg bonds"/>
      <sheetName val="Tropical Beta active days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  <sheetName val="Premissas"/>
      <sheetName val="DSC"/>
      <sheetName val="VP FETI"/>
      <sheetName val="TI"/>
      <sheetName val="Smiles e Frotas"/>
      <sheetName val="Model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  <sheetName val="ICMS_CIAP_Não_Crédito1"/>
      <sheetName val="Resumo_da_análise1"/>
      <sheetName val="Não_Localizados1"/>
      <sheetName val="Localizados_Mineirão1"/>
      <sheetName val="Não_Localizados_Mineirão1"/>
      <sheetName val="Não_localizados_RD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Historical Prices - C Bond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_Prices_-_C_Bond"/>
      <sheetName val="painel de controle"/>
      <sheetName val="Plan1"/>
      <sheetName val="consolidate"/>
      <sheetName val="Vendas Corretor"/>
      <sheetName val="Parametros"/>
      <sheetName val="Tabelas"/>
      <sheetName val="Capitalization and BS data"/>
      <sheetName val="Setup"/>
      <sheetName val="Transaction Comps- Consolidated"/>
      <sheetName val="Arrow Electronics M&amp;A Activity"/>
      <sheetName val="Hf"/>
      <sheetName val="PROPAG"/>
      <sheetName val="F_CAIXA"/>
      <sheetName val="RESULTADO"/>
      <sheetName val="Inp"/>
      <sheetName val="Input &amp; Output"/>
      <sheetName val="Rank"/>
      <sheetName val="PREMISSAS.COMODATO"/>
      <sheetName val="Comps"/>
      <sheetName val="Planilha2"/>
      <sheetName val="Compco"/>
      <sheetName val="Tabela"/>
      <sheetName val="Cofer jul 97"/>
      <sheetName val="CAPEX Pinaúna"/>
      <sheetName val="Macro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/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/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/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K465"/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/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/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/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K470"/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/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/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/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/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/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/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K481"/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/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/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K486"/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/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/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K510"/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/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/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/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/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/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/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/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K519"/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/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K522"/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/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/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K527"/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/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K529"/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/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/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/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/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/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/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/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K538"/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/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/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/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/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/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/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/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/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/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/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/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/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/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K561"/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/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/>
          <cell r="L565"/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/>
          <cell r="L566"/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/>
          <cell r="L567"/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/>
          <cell r="L568"/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/>
          <cell r="L569"/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/>
          <cell r="L570"/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/>
          <cell r="L571"/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/>
          <cell r="L572"/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/>
          <cell r="L573"/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/>
          <cell r="L574"/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/>
          <cell r="L575"/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/>
          <cell r="L576"/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/>
          <cell r="L577"/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K579"/>
          <cell r="L579"/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K580"/>
          <cell r="L580"/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K581"/>
          <cell r="L581"/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K582"/>
          <cell r="L582"/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/>
          <cell r="L584"/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/>
          <cell r="L585"/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K586"/>
          <cell r="L586"/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K587"/>
          <cell r="L587"/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/>
          <cell r="L590"/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/>
          <cell r="L591"/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/>
          <cell r="L593"/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/>
          <cell r="L594"/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/>
          <cell r="L595"/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/>
          <cell r="L596"/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/>
          <cell r="L597"/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/>
          <cell r="L598"/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/>
          <cell r="L599"/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/>
          <cell r="L600"/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/>
          <cell r="L601"/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/>
          <cell r="L602"/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/>
          <cell r="L603"/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/>
          <cell r="L604"/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/>
          <cell r="L605"/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/>
          <cell r="L606"/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/>
          <cell r="L608"/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/>
          <cell r="L614"/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K632"/>
          <cell r="L632"/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K633"/>
          <cell r="L633"/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/>
          <cell r="L635"/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/>
          <cell r="L636"/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K637"/>
          <cell r="L637"/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K665"/>
          <cell r="L665"/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K667"/>
          <cell r="L667"/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/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/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/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/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/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/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/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K683"/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/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/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/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/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/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/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/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/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/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/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/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/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/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/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/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/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/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/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K707"/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/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/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/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/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/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/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/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/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/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/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/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/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/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/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/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/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/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/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/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/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/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/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/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/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K735"/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/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/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/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K742"/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/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/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/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/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/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/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/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/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/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/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/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/>
          <cell r="L1266"/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/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/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/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/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/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/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/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C9"/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C10"/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/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C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/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P11"/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P12"/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P13"/>
          <cell r="Q13"/>
          <cell r="R13">
            <v>0</v>
          </cell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P14"/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C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/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P25"/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C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/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P26"/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C27"/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/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/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C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C30"/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/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9">
          <cell r="B9" t="str">
            <v>Senior Debt*/EBITDA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  <sheetName val="Variá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  <sheetName val="Guia"/>
      <sheetName val="E - Lead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  <sheetName val="conssid12-96"/>
      <sheetName val="cuentas por cobrar no comercial"/>
      <sheetName val="Impuesto 2 %"/>
      <sheetName val="Codes"/>
      <sheetName val="Dec 12 01.14"/>
      <sheetName val="Tables"/>
      <sheetName val="modaj"/>
      <sheetName val="Producción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 refreshError="1"/>
      <sheetData sheetId="737" refreshError="1"/>
      <sheetData sheetId="7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  <sheetName val="Indicadores_Econômicos8"/>
      <sheetName val="Consumos_Específicos8"/>
      <sheetName val="Energia_Elétrica8"/>
      <sheetName val="Preços_Insumos8"/>
      <sheetName val="Vendas_US$8"/>
      <sheetName val="Custos_&amp;_Despesas8"/>
      <sheetName val="Custos_&amp;_Despesas_US$8"/>
      <sheetName val="DIF_FAT_FEV_018"/>
      <sheetName val="DRE-_20008"/>
      <sheetName val="BASE_DE_DADOS8"/>
      <sheetName val="Banco_de_Dados_20018"/>
      <sheetName val="Ind_TC8"/>
      <sheetName val="Três_Marias_(TM)8"/>
      <sheetName val="Morro_Agudo_(MA)8"/>
      <sheetName val="Treinamento_mensal8"/>
      <sheetName val="Treinamento_e_Desen__trimestra8"/>
      <sheetName val="BALANCE_SHEET8"/>
      <sheetName val="Vínculos_Simulador_-_coluna8"/>
      <sheetName val="Profit_Centers7"/>
      <sheetName val="BROWZ_Status_Info7"/>
      <sheetName val="Venta_Auto7"/>
      <sheetName val="PEND__31-12-20037"/>
      <sheetName val="PREMISSAS_26"/>
      <sheetName val="Input_-_Racional_de_Ganho6"/>
      <sheetName val="Banco_Dados(Real)_Consolidado6"/>
      <sheetName val="Art96_IV_RIPI6"/>
      <sheetName val="Receitas_20165"/>
      <sheetName val="Receitas_2017_5"/>
      <sheetName val="Receitas_20185"/>
      <sheetName val="Din_Receitas5"/>
      <sheetName val="Receitas_20195"/>
      <sheetName val="Contratos_de_Gestão_5"/>
      <sheetName val="Contratos_de_Patrocínios_5"/>
      <sheetName val="Investimentos_5"/>
      <sheetName val="CONSOLIDADO_(2)5"/>
      <sheetName val="Projeção_próximos_anos_5"/>
      <sheetName val="Cash_basis_Ago-022"/>
      <sheetName val="Bridge_Cement-Month_L3005"/>
      <sheetName val="Bridge_Cement-YTD_L3005"/>
      <sheetName val="Bridge_Cement-Act_vs_Flash5"/>
      <sheetName val="Base_Triagem2"/>
      <sheetName val="Vinculo_volumes_efetivos_(in)2"/>
      <sheetName val="CC_(2)1"/>
      <sheetName val="Capex_1920_Postergado1"/>
      <sheetName val="Capex_20211"/>
      <sheetName val="Max_D__20022"/>
      <sheetName val="5_0__Hold__A2"/>
      <sheetName val="2__Macro2"/>
      <sheetName val="Banco_de_dados"/>
      <sheetName val="Macroecono_antiga"/>
      <sheetName val="Gás_Fenosa_-_GATR"/>
      <sheetName val="Capex_e_Financiamentos_(Fase_1)"/>
      <sheetName val="2__Parking"/>
      <sheetName val="_EEPN"/>
      <sheetName val="Dados_gerais"/>
      <sheetName val="INGRESO_DATOS"/>
      <sheetName val="TABLA_DE_VALORES"/>
      <sheetName val="Resumo_Rec__Rede"/>
      <sheetName val="19_FC_grafs"/>
      <sheetName val="Indicadores_Econômicos9"/>
      <sheetName val="Consumos_Específicos9"/>
      <sheetName val="Energia_Elétrica9"/>
      <sheetName val="Preços_Insumos9"/>
      <sheetName val="Vendas_US$9"/>
      <sheetName val="Custos_&amp;_Despesas9"/>
      <sheetName val="Custos_&amp;_Despesas_US$9"/>
      <sheetName val="DIF_FAT_FEV_019"/>
      <sheetName val="DRE-_20009"/>
      <sheetName val="BASE_DE_DADOS9"/>
      <sheetName val="Banco_de_Dados_20019"/>
      <sheetName val="Ind_TC9"/>
      <sheetName val="Três_Marias_(TM)9"/>
      <sheetName val="Morro_Agudo_(MA)9"/>
      <sheetName val="Treinamento_mensal9"/>
      <sheetName val="Treinamento_e_Desen__trimestra9"/>
      <sheetName val="BALANCE_SHEET9"/>
      <sheetName val="Vínculos_Simulador_-_coluna9"/>
      <sheetName val="Profit_Centers8"/>
      <sheetName val="BROWZ_Status_Info8"/>
      <sheetName val="Venta_Auto8"/>
      <sheetName val="PEND__31-12-20038"/>
      <sheetName val="PREMISSAS_27"/>
      <sheetName val="Input_-_Racional_de_Ganho7"/>
      <sheetName val="Banco_Dados(Real)_Consolidado7"/>
      <sheetName val="Art96_IV_RIPI7"/>
      <sheetName val="Receitas_20166"/>
      <sheetName val="Receitas_2017_6"/>
      <sheetName val="Receitas_20186"/>
      <sheetName val="Din_Receitas6"/>
      <sheetName val="Receitas_20196"/>
      <sheetName val="Contratos_de_Gestão_6"/>
      <sheetName val="Contratos_de_Patrocínios_6"/>
      <sheetName val="Investimentos_6"/>
      <sheetName val="CONSOLIDADO_(2)6"/>
      <sheetName val="Projeção_próximos_anos_6"/>
      <sheetName val="Cash_basis_Ago-023"/>
      <sheetName val="Bridge_Cement-Month_L3006"/>
      <sheetName val="Bridge_Cement-YTD_L3006"/>
      <sheetName val="Bridge_Cement-Act_vs_Flash6"/>
      <sheetName val="Base_Triagem3"/>
      <sheetName val="Vinculo_volumes_efetivos_(in)3"/>
      <sheetName val="CC_(2)2"/>
      <sheetName val="Capex_1920_Postergado2"/>
      <sheetName val="Capex_20212"/>
      <sheetName val="Max_D__20023"/>
      <sheetName val="5_0__Hold__A3"/>
      <sheetName val="2__Macro3"/>
      <sheetName val="Banco_de_dados1"/>
      <sheetName val="Macroecono_antiga1"/>
      <sheetName val="Gás_Fenosa_-_GATR1"/>
      <sheetName val="Capex_e_Financiamentos_(Fase_11"/>
      <sheetName val="2__Parking1"/>
      <sheetName val="_EEPN1"/>
      <sheetName val="Dados_gerais1"/>
      <sheetName val="INGRESO_DATOS1"/>
      <sheetName val="TABLA_DE_VALORES1"/>
      <sheetName val="Resumo_Rec__Rede1"/>
      <sheetName val="19_FC_grafs1"/>
      <sheetName val="Indicadores_Econômicos10"/>
      <sheetName val="Consumos_Específicos10"/>
      <sheetName val="Energia_Elétrica10"/>
      <sheetName val="Preços_Insumos10"/>
      <sheetName val="Vendas_US$10"/>
      <sheetName val="Custos_&amp;_Despesas10"/>
      <sheetName val="Custos_&amp;_Despesas_US$10"/>
      <sheetName val="DIF_FAT_FEV_0110"/>
      <sheetName val="DRE-_200010"/>
      <sheetName val="BASE_DE_DADOS10"/>
      <sheetName val="Banco_de_Dados_200110"/>
      <sheetName val="Ind_TC10"/>
      <sheetName val="Três_Marias_(TM)10"/>
      <sheetName val="Morro_Agudo_(MA)10"/>
      <sheetName val="Treinamento_mensal10"/>
      <sheetName val="Treinamento_e_Desen__trimestr10"/>
      <sheetName val="BALANCE_SHEET10"/>
      <sheetName val="Vínculos_Simulador_-_coluna10"/>
      <sheetName val="Profit_Centers9"/>
      <sheetName val="BROWZ_Status_Info9"/>
      <sheetName val="Venta_Auto9"/>
      <sheetName val="PEND__31-12-20039"/>
      <sheetName val="PREMISSAS_28"/>
      <sheetName val="Input_-_Racional_de_Ganho8"/>
      <sheetName val="Banco_Dados(Real)_Consolidado8"/>
      <sheetName val="Art96_IV_RIPI8"/>
      <sheetName val="Receitas_20167"/>
      <sheetName val="Receitas_2017_7"/>
      <sheetName val="Receitas_20187"/>
      <sheetName val="Din_Receitas7"/>
      <sheetName val="Receitas_20197"/>
      <sheetName val="Contratos_de_Gestão_7"/>
      <sheetName val="Contratos_de_Patrocínios_7"/>
      <sheetName val="Investimentos_7"/>
      <sheetName val="CONSOLIDADO_(2)7"/>
      <sheetName val="Projeção_próximos_anos_7"/>
      <sheetName val="Cash_basis_Ago-024"/>
      <sheetName val="Bridge_Cement-Month_L3007"/>
      <sheetName val="Bridge_Cement-YTD_L3007"/>
      <sheetName val="Bridge_Cement-Act_vs_Flash7"/>
      <sheetName val="Base_Triagem4"/>
      <sheetName val="Vinculo_volumes_efetivos_(in)4"/>
      <sheetName val="CC_(2)3"/>
      <sheetName val="Capex_1920_Postergado3"/>
      <sheetName val="Capex_20213"/>
      <sheetName val="Max_D__20024"/>
      <sheetName val="5_0__Hold__A4"/>
      <sheetName val="2__Macro4"/>
      <sheetName val="Banco_de_dados2"/>
      <sheetName val="Macroecono_antiga2"/>
      <sheetName val="Gás_Fenosa_-_GATR2"/>
      <sheetName val="Capex_e_Financiamentos_(Fase_12"/>
      <sheetName val="2__Parking2"/>
      <sheetName val="_EEPN2"/>
      <sheetName val="Dados_gerais2"/>
      <sheetName val="INGRESO_DATOS2"/>
      <sheetName val="TABLA_DE_VALORES2"/>
      <sheetName val="19_FC_grafs2"/>
      <sheetName val="Resumo_Rec__Red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>
        <row r="13">
          <cell r="X13">
            <v>0</v>
          </cell>
        </row>
      </sheetData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>
        <row r="13">
          <cell r="X13">
            <v>0</v>
          </cell>
        </row>
      </sheetData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>
        <row r="13">
          <cell r="X13">
            <v>0</v>
          </cell>
        </row>
      </sheetData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>
        <row r="13">
          <cell r="X13">
            <v>0</v>
          </cell>
        </row>
      </sheetData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>
        <row r="13">
          <cell r="X13">
            <v>0</v>
          </cell>
        </row>
      </sheetData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>
        <row r="13">
          <cell r="X13">
            <v>0</v>
          </cell>
        </row>
      </sheetData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>
        <row r="13">
          <cell r="X13">
            <v>0</v>
          </cell>
        </row>
      </sheetData>
      <sheetData sheetId="109">
        <row r="13">
          <cell r="X13">
            <v>0</v>
          </cell>
        </row>
      </sheetData>
      <sheetData sheetId="110">
        <row r="13">
          <cell r="X13">
            <v>0</v>
          </cell>
        </row>
      </sheetData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>
        <row r="13">
          <cell r="X13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>
        <row r="3">
          <cell r="F3">
            <v>36923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>
        <row r="13">
          <cell r="X13">
            <v>0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>
        <row r="13">
          <cell r="X13">
            <v>0</v>
          </cell>
        </row>
      </sheetData>
      <sheetData sheetId="192">
        <row r="13">
          <cell r="X13">
            <v>0</v>
          </cell>
        </row>
      </sheetData>
      <sheetData sheetId="193">
        <row r="13">
          <cell r="X13">
            <v>0</v>
          </cell>
        </row>
      </sheetData>
      <sheetData sheetId="194">
        <row r="13">
          <cell r="X13">
            <v>0</v>
          </cell>
        </row>
      </sheetData>
      <sheetData sheetId="195">
        <row r="13">
          <cell r="X13">
            <v>0</v>
          </cell>
        </row>
      </sheetData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>
        <row r="13">
          <cell r="X13">
            <v>0</v>
          </cell>
        </row>
      </sheetData>
      <sheetData sheetId="255">
        <row r="13">
          <cell r="X13">
            <v>0</v>
          </cell>
        </row>
      </sheetData>
      <sheetData sheetId="256">
        <row r="13">
          <cell r="X13">
            <v>0</v>
          </cell>
        </row>
      </sheetData>
      <sheetData sheetId="257">
        <row r="13">
          <cell r="X13">
            <v>0</v>
          </cell>
        </row>
      </sheetData>
      <sheetData sheetId="258">
        <row r="13">
          <cell r="X13">
            <v>0</v>
          </cell>
        </row>
      </sheetData>
      <sheetData sheetId="259">
        <row r="13">
          <cell r="X13">
            <v>0</v>
          </cell>
        </row>
      </sheetData>
      <sheetData sheetId="260">
        <row r="13">
          <cell r="X13">
            <v>0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>
        <row r="3">
          <cell r="F3">
            <v>36923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>
        <row r="13">
          <cell r="X13">
            <v>0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>
        <row r="13">
          <cell r="X13">
            <v>0</v>
          </cell>
        </row>
      </sheetData>
      <sheetData sheetId="318">
        <row r="13">
          <cell r="X13">
            <v>0</v>
          </cell>
        </row>
      </sheetData>
      <sheetData sheetId="319">
        <row r="13">
          <cell r="X13">
            <v>0</v>
          </cell>
        </row>
      </sheetData>
      <sheetData sheetId="320">
        <row r="13">
          <cell r="X13">
            <v>0</v>
          </cell>
        </row>
      </sheetData>
      <sheetData sheetId="321">
        <row r="13">
          <cell r="X13">
            <v>0</v>
          </cell>
        </row>
      </sheetData>
      <sheetData sheetId="322">
        <row r="13">
          <cell r="X13">
            <v>0</v>
          </cell>
        </row>
      </sheetData>
      <sheetData sheetId="323">
        <row r="13">
          <cell r="X13">
            <v>0</v>
          </cell>
        </row>
      </sheetData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>
        <row r="13">
          <cell r="X13">
            <v>0</v>
          </cell>
        </row>
      </sheetData>
      <sheetData sheetId="357">
        <row r="13">
          <cell r="X13">
            <v>0</v>
          </cell>
        </row>
      </sheetData>
      <sheetData sheetId="358">
        <row r="13">
          <cell r="X13">
            <v>0</v>
          </cell>
        </row>
      </sheetData>
      <sheetData sheetId="359">
        <row r="13">
          <cell r="X13">
            <v>0</v>
          </cell>
        </row>
      </sheetData>
      <sheetData sheetId="360">
        <row r="13">
          <cell r="X13">
            <v>0</v>
          </cell>
        </row>
      </sheetData>
      <sheetData sheetId="361">
        <row r="13">
          <cell r="X13">
            <v>0</v>
          </cell>
        </row>
      </sheetData>
      <sheetData sheetId="362">
        <row r="3">
          <cell r="F3">
            <v>36923</v>
          </cell>
        </row>
      </sheetData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>
        <row r="13">
          <cell r="X13">
            <v>0</v>
          </cell>
        </row>
      </sheetData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>
        <row r="13">
          <cell r="X13">
            <v>0</v>
          </cell>
        </row>
      </sheetData>
      <sheetData sheetId="494">
        <row r="13">
          <cell r="X13">
            <v>0</v>
          </cell>
        </row>
      </sheetData>
      <sheetData sheetId="495">
        <row r="13">
          <cell r="X13">
            <v>0</v>
          </cell>
        </row>
      </sheetData>
      <sheetData sheetId="496">
        <row r="13">
          <cell r="X13">
            <v>0</v>
          </cell>
        </row>
      </sheetData>
      <sheetData sheetId="497">
        <row r="13">
          <cell r="X13">
            <v>0</v>
          </cell>
        </row>
      </sheetData>
      <sheetData sheetId="498">
        <row r="13">
          <cell r="X13">
            <v>0</v>
          </cell>
        </row>
      </sheetData>
      <sheetData sheetId="499">
        <row r="13">
          <cell r="X13">
            <v>0</v>
          </cell>
        </row>
      </sheetData>
      <sheetData sheetId="500">
        <row r="13">
          <cell r="X13">
            <v>0</v>
          </cell>
        </row>
      </sheetData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>
        <row r="13">
          <cell r="X13">
            <v>0</v>
          </cell>
        </row>
      </sheetData>
      <sheetData sheetId="510">
        <row r="3">
          <cell r="F3">
            <v>36923</v>
          </cell>
        </row>
      </sheetData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>
        <row r="13">
          <cell r="X13">
            <v>0</v>
          </cell>
        </row>
      </sheetData>
      <sheetData sheetId="553">
        <row r="13">
          <cell r="X13">
            <v>0</v>
          </cell>
        </row>
      </sheetData>
      <sheetData sheetId="554">
        <row r="13">
          <cell r="X13">
            <v>0</v>
          </cell>
        </row>
      </sheetData>
      <sheetData sheetId="555">
        <row r="13">
          <cell r="X13">
            <v>0</v>
          </cell>
        </row>
      </sheetData>
      <sheetData sheetId="556">
        <row r="13">
          <cell r="X13">
            <v>0</v>
          </cell>
        </row>
      </sheetData>
      <sheetData sheetId="557">
        <row r="13">
          <cell r="X13">
            <v>0</v>
          </cell>
        </row>
      </sheetData>
      <sheetData sheetId="558">
        <row r="13">
          <cell r="X13">
            <v>0</v>
          </cell>
        </row>
      </sheetData>
      <sheetData sheetId="559">
        <row r="13">
          <cell r="X13">
            <v>0</v>
          </cell>
        </row>
      </sheetData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>
        <row r="13">
          <cell r="X13">
            <v>0</v>
          </cell>
        </row>
      </sheetData>
      <sheetData sheetId="569">
        <row r="3">
          <cell r="F3">
            <v>36923</v>
          </cell>
        </row>
      </sheetData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>
        <row r="13">
          <cell r="X13">
            <v>0</v>
          </cell>
        </row>
      </sheetData>
      <sheetData sheetId="612">
        <row r="13">
          <cell r="X13">
            <v>0</v>
          </cell>
        </row>
      </sheetData>
      <sheetData sheetId="613">
        <row r="13">
          <cell r="X13">
            <v>0</v>
          </cell>
        </row>
      </sheetData>
      <sheetData sheetId="614">
        <row r="13">
          <cell r="X13">
            <v>0</v>
          </cell>
        </row>
      </sheetData>
      <sheetData sheetId="615">
        <row r="13">
          <cell r="X13">
            <v>0</v>
          </cell>
        </row>
      </sheetData>
      <sheetData sheetId="616">
        <row r="13">
          <cell r="X13">
            <v>0</v>
          </cell>
        </row>
      </sheetData>
      <sheetData sheetId="617">
        <row r="13">
          <cell r="X13">
            <v>0</v>
          </cell>
        </row>
      </sheetData>
      <sheetData sheetId="618">
        <row r="13">
          <cell r="X13">
            <v>0</v>
          </cell>
        </row>
      </sheetData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>
        <row r="13">
          <cell r="X13">
            <v>0</v>
          </cell>
        </row>
      </sheetData>
      <sheetData sheetId="628">
        <row r="3">
          <cell r="F3">
            <v>36923</v>
          </cell>
        </row>
      </sheetData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  <sheetName val="MENS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  <sheetName val="Watchlist"/>
      <sheetName val="Mapa de Movimentação 12"/>
      <sheetName val="Depreciação e Adição"/>
      <sheetName val="Movimentação"/>
      <sheetName val="Contabilização"/>
      <sheetName val="WP"/>
      <sheetName val="COMPS - Input"/>
      <sheetName val="DRE"/>
      <sheetName val="Brasil-Jab"/>
      <sheetName val="Controle"/>
      <sheetName val="Mapa"/>
      <sheetName val="VAREX0698"/>
      <sheetName val="Diferido {PPC}"/>
      <sheetName val="AUXILIAR DOAR"/>
      <sheetName val="Moeda Estrangeira"/>
      <sheetName val="CTA LINK"/>
      <sheetName val="NE 16 - Outros passivos circ."/>
      <sheetName val="NE 19 (c) e (d)"/>
      <sheetName val="NE 21 (a) - Fair value"/>
      <sheetName val="NE 8 - Outros Ativos Circ."/>
      <sheetName val="NE 21 (f) - Analise Sensib."/>
      <sheetName val="Lead"/>
      <sheetName val="Conciliação {ppc}"/>
      <sheetName val="local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>
        <row r="14">
          <cell r="G14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>
        <row r="11">
          <cell r="B11" t="str">
            <v>Estaremos propondo ajuste para direito de uso de telefone, visto que o mesmo não possui valor comercial</v>
          </cell>
        </row>
      </sheetData>
      <sheetData sheetId="60"/>
      <sheetData sheetId="61"/>
      <sheetData sheetId="62"/>
      <sheetData sheetId="63"/>
      <sheetData sheetId="64"/>
      <sheetData sheetId="65"/>
      <sheetData sheetId="66">
        <row r="11">
          <cell r="B11" t="str">
            <v>Estaremos propondo ajuste para direito de uso de telefone, visto que o mesmo não possui valor comercial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52">
          <cell r="G252">
            <v>1003</v>
          </cell>
        </row>
      </sheetData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  <sheetName val="Parâmetros"/>
      <sheetName val="Quadro DFC "/>
      <sheetName val="Cover Page"/>
      <sheetName val="Instructions"/>
      <sheetName val="Half Year &amp; Year End (exc. TAX)"/>
      <sheetName val="EBP-PPE Rollforward"/>
      <sheetName val="EBP-PPE Intangibles"/>
      <sheetName val="FAR 30-11-2020"/>
      <sheetName val="BCS Validation"/>
      <sheetName val="PCA ACTUAL Monthly"/>
      <sheetName val="BCS Monthly"/>
      <sheetName val="BCS Half Yearly"/>
      <sheetName val="SOURCE System Reconcilliation"/>
      <sheetName val="CS_FIN_STATEMENTS (1)"/>
      <sheetName val="Status"/>
      <sheetName val="Listas"/>
      <sheetName val="Bancos_e_aplicação"/>
      <sheetName val="Contas_a_Receber"/>
      <sheetName val="Aging_Jun-06{PPC}"/>
      <sheetName val="Aging_para_Nota_Explicativa"/>
      <sheetName val="Outros_ativos"/>
      <sheetName val="Deposito_Judicial"/>
      <sheetName val="Empresas_ligadas"/>
      <sheetName val="Obrigações_Fiscais_"/>
      <sheetName val="Salários_e_Encargos"/>
      <sheetName val="Provisões_e_Aluguel_de_Poste"/>
      <sheetName val="Outras_Contas_a_Pagar"/>
      <sheetName val="Mapa_de_Resultado"/>
      <sheetName val="Outros_custos"/>
      <sheetName val="Testes_Resultado"/>
      <sheetName val="Covenants_30_06_06"/>
      <sheetName val="Custos_Programação_e_Outros"/>
      <sheetName val="Desp__gerais_e_adm_e_vendas"/>
      <sheetName val="Tickmarks_"/>
      <sheetName val="Suporte_DOAR"/>
      <sheetName val="Bridge_EBITDA"/>
      <sheetName val="_SC_grains"/>
      <sheetName val="Mapas_de_Movimentação"/>
      <sheetName val="Cálculo_Global_Desp_Folha"/>
      <sheetName val="Reconciliações_Setembro"/>
      <sheetName val="Intercompany_BP"/>
      <sheetName val="Mapa_Imobilizado"/>
      <sheetName val="mapa_doar_consolidado"/>
      <sheetName val="Variação_Cambial"/>
      <sheetName val="DRE_consolidada_09_03"/>
      <sheetName val="AA-10(Op_63)"/>
      <sheetName val="Rev_Anal"/>
      <sheetName val="Versao_1b_($=R$2,13)"/>
      <sheetName val="Mining_Schedule"/>
      <sheetName val="PAS_Despesa_pessoal"/>
      <sheetName val="Plan1_(2)"/>
      <sheetName val="Pas_Juros_e_V_M_C_"/>
      <sheetName val="Mapa_31_08_02"/>
      <sheetName val="Data_1_-_NPV"/>
      <sheetName val="Worksheet_in_(C)_1602_Revisão_a"/>
      <sheetName val="{PPC}Mapa_de_movimentação"/>
      <sheetName val="Mov__Empréstimos_FY2008"/>
      <sheetName val="Equity_set_04"/>
      <sheetName val="Equity_dez_04"/>
      <sheetName val="Aging_List"/>
      <sheetName val="Tab_Daten"/>
      <sheetName val="TAB_Hauptmenue"/>
      <sheetName val="PAS_Moeda_Nacional"/>
      <sheetName val="Mapa_Consórcios"/>
      <sheetName val="Amarre_de_AF"/>
      <sheetName val="Conciliação_RH"/>
      <sheetName val="F-2_ANÁLISE"/>
      <sheetName val="Equivalência_-_09"/>
      <sheetName val="P3_-_Millennium"/>
      <sheetName val="RGR_Semesa"/>
      <sheetName val="Dep_acumulada"/>
      <sheetName val="Dep_ejercicio"/>
      <sheetName val="Deferred_30_09_05"/>
      <sheetName val="PAES_Tributos_Federais"/>
      <sheetName val="Prova_do_CTA"/>
      <sheetName val="Debêntures_Reperfilamento"/>
      <sheetName val="LUCRO_REAL"/>
      <sheetName val="Partes_Relacionadas"/>
      <sheetName val="201904_ATIVO"/>
      <sheetName val="201904_PASSIVO"/>
      <sheetName val="201904_RESULTADO"/>
      <sheetName val="042019_Balancete"/>
      <sheetName val="CORP_e_SUDECAP"/>
      <sheetName val="Compra_Energia_CP"/>
      <sheetName val="Analisis_dc_real_2006"/>
      <sheetName val="DRE_Consolidada"/>
      <sheetName val="Mov__Aplicação"/>
      <sheetName val="Contingências_"/>
      <sheetName val="Jul-09_SA"/>
      <sheetName val="Jul-09_Coperativa"/>
      <sheetName val="이자비용_overall_test"/>
      <sheetName val="Ecat_PC1_Vs_PC2"/>
      <sheetName val="DRAFT_"/>
      <sheetName val="AMORT_INTAN"/>
      <sheetName val="2_-_Ativo_LP"/>
      <sheetName val="STATO_"/>
      <sheetName val="Razao_manual"/>
      <sheetName val="Razao_SIS"/>
      <sheetName val="Bco_Dados"/>
      <sheetName val="Ajustes_manuais_Balancete"/>
      <sheetName val="P&amp;L_Gerencial"/>
      <sheetName val="KP´I_Balanço"/>
      <sheetName val="Indices_Balanço"/>
      <sheetName val="KP´I_DRE"/>
      <sheetName val="_DOE_model"/>
      <sheetName val="BRL_Market"/>
      <sheetName val="BBG_Links"/>
      <sheetName val="Global_PIS__Cofi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  <sheetName val="D"/>
      <sheetName val="D-1"/>
      <sheetName val="K Imobilizado"/>
      <sheetName val="Mov imob"/>
      <sheetName val="FIF"/>
      <sheetName val="Teste de Adições"/>
      <sheetName val="Pas Juros e V.M.C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  <sheetName val="Reconciliação_Set_05"/>
      <sheetName val="K_Imobilizado"/>
      <sheetName val="PAS_Vendas"/>
      <sheetName val="Tickmarks_"/>
      <sheetName val="Teste_de_Adições"/>
      <sheetName val="Apropriações_ao_Custo_-_Out"/>
      <sheetName val="Apropriações_ao_Custo_-_Dez"/>
      <sheetName val="TABELA_FERIADOS"/>
      <sheetName val="Conciliação RH"/>
      <sheetName val="BASE"/>
      <sheetName val="VAREX0698"/>
      <sheetName val="Doar(Y)"/>
      <sheetName val="Empréstimos"/>
      <sheetName val="Mapa de movimentação "/>
      <sheetName val="Deprec.-Amortiz."/>
      <sheetName val="Comparativo dez02 x dez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  <sheetName val="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  <sheetName val="Financial_Position1"/>
      <sheetName val="1_-_Chart_Data1"/>
      <sheetName val="2_-_BOVESPA_HYPE3__Vol____Data1"/>
      <sheetName val="Aux_Tributos1"/>
      <sheetName val="Aux_Investimento1"/>
      <sheetName val="Aux_MO1"/>
      <sheetName val="Financial_Position2"/>
      <sheetName val="1_-_Chart_Data2"/>
      <sheetName val="2_-_BOVESPA_HYPE3__Vol____Data2"/>
      <sheetName val="Aux_Tributos2"/>
      <sheetName val="Aux_Investimento2"/>
      <sheetName val="Aux_MO2"/>
      <sheetName val="Apoio"/>
      <sheetName val="Alinhamento_pag-areas"/>
      <sheetName val="2006 ORL Budget"/>
      <sheetName val="Val. dados"/>
      <sheetName val="FILTROS"/>
      <sheetName val="Plano de Contas"/>
      <sheetName val="FORMULA STATUS  NFs"/>
      <sheetName val="Detail"/>
      <sheetName val="PS"/>
      <sheetName val="DRE Bluetec"/>
      <sheetName val="Premissas"/>
      <sheetName val="Inputs"/>
      <sheetName val="Rascunho"/>
      <sheetName val="Protocolos"/>
      <sheetName val="Aux_pessoal"/>
      <sheetName val="Critérios"/>
      <sheetName val="Comparativo"/>
      <sheetName val="Base"/>
      <sheetName val="Por Grupo"/>
      <sheetName val="RD"/>
      <sheetName val="Planilha1"/>
      <sheetName val="Por Departamento"/>
      <sheetName val="Despesas por Centro de Custo"/>
      <sheetName val="Plan1"/>
      <sheetName val="JAN"/>
      <sheetName val="TOTAL "/>
      <sheetName val="Serviços"/>
      <sheetName val="DePar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>
        <row r="19">
          <cell r="B19" t="str">
            <v>Intercompany Receivables</v>
          </cell>
        </row>
      </sheetData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AK142"/>
  <sheetViews>
    <sheetView showGridLines="0" zoomScaleNormal="100" workbookViewId="0">
      <pane xSplit="2" topLeftCell="V1" activePane="topRight" state="frozen"/>
      <selection pane="topRight" activeCell="AL19" sqref="AL19"/>
    </sheetView>
  </sheetViews>
  <sheetFormatPr defaultColWidth="8.85546875" defaultRowHeight="16.5" x14ac:dyDescent="0.3"/>
  <cols>
    <col min="1" max="1" width="1.5703125" style="106" customWidth="1"/>
    <col min="2" max="2" width="41" style="106" customWidth="1"/>
    <col min="3" max="32" width="9.85546875" style="106" customWidth="1"/>
    <col min="33" max="33" width="9.42578125" style="106" customWidth="1"/>
    <col min="34" max="36" width="8.85546875" style="106"/>
    <col min="37" max="37" width="14" style="106" bestFit="1" customWidth="1"/>
    <col min="38" max="16384" width="8.85546875" style="106"/>
  </cols>
  <sheetData>
    <row r="1" spans="2:36" x14ac:dyDescent="0.3">
      <c r="C1" s="120">
        <v>2019</v>
      </c>
      <c r="D1" s="120">
        <v>2019</v>
      </c>
      <c r="E1" s="120">
        <v>2019</v>
      </c>
      <c r="F1" s="120">
        <v>2019</v>
      </c>
      <c r="G1" s="120">
        <v>2020</v>
      </c>
      <c r="H1" s="120">
        <v>2020</v>
      </c>
      <c r="I1" s="120">
        <v>2020</v>
      </c>
      <c r="J1" s="120">
        <v>2020</v>
      </c>
      <c r="K1" s="120">
        <v>2021</v>
      </c>
      <c r="L1" s="120">
        <v>2021</v>
      </c>
      <c r="M1" s="120">
        <v>2021</v>
      </c>
      <c r="N1" s="120">
        <v>2021</v>
      </c>
      <c r="O1" s="120">
        <v>2022</v>
      </c>
      <c r="P1" s="120">
        <v>2022</v>
      </c>
      <c r="Q1" s="120">
        <v>2022</v>
      </c>
      <c r="R1" s="120"/>
      <c r="S1" s="120">
        <v>2022</v>
      </c>
      <c r="T1" s="120"/>
      <c r="U1" s="120"/>
      <c r="V1" s="120"/>
      <c r="W1" s="120"/>
      <c r="X1" s="120"/>
      <c r="Y1" s="120"/>
      <c r="Z1" s="120"/>
      <c r="AA1" s="120"/>
    </row>
    <row r="2" spans="2:36" x14ac:dyDescent="0.3">
      <c r="B2" s="107" t="s">
        <v>42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54"/>
      <c r="AC2" s="108"/>
      <c r="AD2" s="108"/>
      <c r="AE2" s="108"/>
      <c r="AF2" s="108"/>
      <c r="AG2" s="108"/>
      <c r="AH2" s="108"/>
      <c r="AI2" s="108"/>
    </row>
    <row r="3" spans="2:36" x14ac:dyDescent="0.3">
      <c r="B3" s="105"/>
      <c r="C3" s="120">
        <v>1</v>
      </c>
      <c r="D3" s="120">
        <v>2</v>
      </c>
      <c r="E3" s="120">
        <v>3</v>
      </c>
      <c r="F3" s="120">
        <v>4</v>
      </c>
      <c r="G3" s="120">
        <v>1</v>
      </c>
      <c r="H3" s="120">
        <v>2</v>
      </c>
      <c r="I3" s="120">
        <v>3</v>
      </c>
      <c r="J3" s="120">
        <v>4</v>
      </c>
      <c r="K3" s="120">
        <v>1</v>
      </c>
      <c r="L3" s="120">
        <v>2</v>
      </c>
      <c r="M3" s="120">
        <v>3</v>
      </c>
      <c r="N3" s="120">
        <v>4</v>
      </c>
      <c r="O3" s="120">
        <v>1</v>
      </c>
      <c r="P3" s="120">
        <v>2</v>
      </c>
      <c r="Q3" s="120">
        <v>3</v>
      </c>
      <c r="R3" s="120"/>
      <c r="S3" s="120">
        <v>3</v>
      </c>
      <c r="T3" s="120"/>
      <c r="U3" s="120"/>
      <c r="V3" s="120"/>
      <c r="W3" s="120"/>
      <c r="X3" s="120"/>
      <c r="Y3" s="120"/>
      <c r="Z3" s="120"/>
      <c r="AA3" s="120"/>
    </row>
    <row r="4" spans="2:36" x14ac:dyDescent="0.3">
      <c r="B4" s="109" t="s">
        <v>57</v>
      </c>
      <c r="C4" s="110" t="s">
        <v>59</v>
      </c>
      <c r="W4" s="16" t="s">
        <v>254</v>
      </c>
      <c r="X4" s="121"/>
      <c r="Y4" s="121"/>
      <c r="Z4" s="121"/>
      <c r="AA4" s="121"/>
      <c r="AH4" s="16" t="s">
        <v>254</v>
      </c>
      <c r="AI4" s="16"/>
    </row>
    <row r="5" spans="2:36" x14ac:dyDescent="0.3">
      <c r="B5" s="105"/>
    </row>
    <row r="6" spans="2:36" ht="17.25" thickBot="1" x14ac:dyDescent="0.35">
      <c r="B6" s="111" t="str">
        <f>INDEX(Control!$B$3:$C$116,ROW(B6)-4,MATCH($C$4,Control!$B$3:$C$3,0))</f>
        <v>Consolidado</v>
      </c>
      <c r="C6" s="112" t="str">
        <f t="shared" ref="C6:J6" si="0">CONCATENATE(C3,IF($C$4="Português","T","Q"),RIGHT(C1,2))</f>
        <v>1T19</v>
      </c>
      <c r="D6" s="112" t="str">
        <f t="shared" si="0"/>
        <v>2T19</v>
      </c>
      <c r="E6" s="112" t="str">
        <f t="shared" si="0"/>
        <v>3T19</v>
      </c>
      <c r="F6" s="112" t="str">
        <f t="shared" si="0"/>
        <v>4T19</v>
      </c>
      <c r="G6" s="112" t="str">
        <f t="shared" si="0"/>
        <v>1T20</v>
      </c>
      <c r="H6" s="112" t="str">
        <f t="shared" si="0"/>
        <v>2T20</v>
      </c>
      <c r="I6" s="112" t="str">
        <f t="shared" si="0"/>
        <v>3T20</v>
      </c>
      <c r="J6" s="112" t="str">
        <f t="shared" si="0"/>
        <v>4T20</v>
      </c>
      <c r="K6" s="112" t="str">
        <f t="shared" ref="K6:P6" si="1">CONCATENATE(K3,IF($C$4="Português","T","Q"),RIGHT(K1,2))</f>
        <v>1T21</v>
      </c>
      <c r="L6" s="112" t="str">
        <f t="shared" si="1"/>
        <v>2T21</v>
      </c>
      <c r="M6" s="112" t="str">
        <f t="shared" si="1"/>
        <v>3T21</v>
      </c>
      <c r="N6" s="112" t="str">
        <f t="shared" si="1"/>
        <v>4T21</v>
      </c>
      <c r="O6" s="112" t="str">
        <f t="shared" si="1"/>
        <v>1T22</v>
      </c>
      <c r="P6" s="112" t="str">
        <f t="shared" si="1"/>
        <v>2T22</v>
      </c>
      <c r="Q6" s="112" t="str">
        <f t="shared" ref="Q6" si="2">CONCATENATE(Q3,IF($C$4="Português","T","Q"),RIGHT(Q1,2))</f>
        <v>3T22</v>
      </c>
      <c r="R6" s="112" t="s">
        <v>202</v>
      </c>
      <c r="S6" s="112" t="s">
        <v>203</v>
      </c>
      <c r="T6" s="112" t="s">
        <v>205</v>
      </c>
      <c r="U6" s="112" t="s">
        <v>225</v>
      </c>
      <c r="V6" s="112" t="s">
        <v>228</v>
      </c>
      <c r="W6" s="112" t="s">
        <v>231</v>
      </c>
      <c r="X6" s="112" t="s">
        <v>233</v>
      </c>
      <c r="Y6" s="112" t="s">
        <v>235</v>
      </c>
      <c r="Z6" s="112" t="s">
        <v>240</v>
      </c>
      <c r="AA6" s="112" t="s">
        <v>249</v>
      </c>
      <c r="AC6" s="113">
        <v>2019</v>
      </c>
      <c r="AD6" s="113">
        <v>2020</v>
      </c>
      <c r="AE6" s="113">
        <v>2021</v>
      </c>
      <c r="AF6" s="113">
        <v>2022</v>
      </c>
      <c r="AG6" s="113">
        <v>2023</v>
      </c>
      <c r="AH6" s="113">
        <v>2024</v>
      </c>
      <c r="AI6" s="113">
        <v>2025</v>
      </c>
    </row>
    <row r="7" spans="2:36" x14ac:dyDescent="0.3">
      <c r="B7" s="109" t="s">
        <v>8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432.88772348404717</v>
      </c>
      <c r="X7" s="7">
        <v>524.03879101770906</v>
      </c>
      <c r="Y7" s="7">
        <v>463.35991187851658</v>
      </c>
      <c r="Z7" s="7">
        <v>235.44694952863213</v>
      </c>
      <c r="AA7" s="7">
        <v>541.09478936199139</v>
      </c>
      <c r="AC7" s="7">
        <v>937.94720915265088</v>
      </c>
      <c r="AD7" s="7">
        <v>1462.1034392089684</v>
      </c>
      <c r="AE7" s="7">
        <v>1115.4169999999999</v>
      </c>
      <c r="AF7" s="7">
        <v>1767.9004130923868</v>
      </c>
      <c r="AG7" s="7">
        <v>1924.3496752499698</v>
      </c>
      <c r="AH7" s="7">
        <v>1655.7333759089049</v>
      </c>
      <c r="AI7" s="7">
        <v>541.09478936199139</v>
      </c>
      <c r="AJ7" s="11"/>
    </row>
    <row r="8" spans="2:36" x14ac:dyDescent="0.3">
      <c r="B8" s="114" t="s">
        <v>10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Y8" s="9">
        <v>487.98324789941438</v>
      </c>
      <c r="Z8" s="9">
        <v>264.98610182985158</v>
      </c>
      <c r="AA8" s="9">
        <v>554.67470571871604</v>
      </c>
      <c r="AC8" s="9">
        <v>920.23885675787312</v>
      </c>
      <c r="AD8" s="9">
        <v>1248.3207974083775</v>
      </c>
      <c r="AE8" s="9">
        <v>1246.713</v>
      </c>
      <c r="AF8" s="9">
        <v>1799.9476994823867</v>
      </c>
      <c r="AG8" s="9">
        <v>1925.6674504969742</v>
      </c>
      <c r="AH8" s="9">
        <v>1748.8687032245007</v>
      </c>
      <c r="AI8" s="9">
        <v>554.67470571871604</v>
      </c>
      <c r="AJ8" s="11"/>
    </row>
    <row r="9" spans="2:36" x14ac:dyDescent="0.3">
      <c r="B9" s="114" t="s">
        <v>56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C9" s="9">
        <v>44.452646160000008</v>
      </c>
      <c r="AD9" s="9">
        <v>352.87522060999913</v>
      </c>
      <c r="AE9" s="9">
        <v>2.032</v>
      </c>
      <c r="AF9" s="9">
        <v>0</v>
      </c>
      <c r="AG9" s="9">
        <v>0</v>
      </c>
      <c r="AH9" s="9">
        <v>0</v>
      </c>
      <c r="AI9" s="9">
        <v>0</v>
      </c>
      <c r="AJ9" s="11"/>
    </row>
    <row r="10" spans="2:36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-17.45429063282667</v>
      </c>
      <c r="X10" s="9">
        <v>-21.518548360651671</v>
      </c>
      <c r="Y10" s="9">
        <v>-24.623336020897781</v>
      </c>
      <c r="Z10" s="9">
        <v>-29.539152301219449</v>
      </c>
      <c r="AA10" s="9">
        <v>-13.579916356724631</v>
      </c>
      <c r="AC10" s="9">
        <v>-26.74429376522243</v>
      </c>
      <c r="AD10" s="9">
        <v>-139.09257880940822</v>
      </c>
      <c r="AE10" s="9">
        <v>-133.32799999999997</v>
      </c>
      <c r="AF10" s="9">
        <v>-32.047286389999996</v>
      </c>
      <c r="AG10" s="9">
        <v>-1.3177752470046613</v>
      </c>
      <c r="AH10" s="9">
        <v>-93.135327315595575</v>
      </c>
      <c r="AI10" s="9">
        <v>-13.579916356724631</v>
      </c>
      <c r="AJ10" s="11"/>
    </row>
    <row r="11" spans="2:36" x14ac:dyDescent="0.3">
      <c r="B11" s="106" t="s">
        <v>14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Y11" s="11">
        <v>-266.03121860349216</v>
      </c>
      <c r="Z11" s="11">
        <v>-210.03746141449096</v>
      </c>
      <c r="AA11" s="11">
        <v>-250.58804220050601</v>
      </c>
      <c r="AC11" s="11">
        <v>-474.97284894314924</v>
      </c>
      <c r="AD11" s="11">
        <v>-896.81577572773904</v>
      </c>
      <c r="AE11" s="11">
        <v>-639.95100000000002</v>
      </c>
      <c r="AF11" s="11">
        <v>-888.73364583790976</v>
      </c>
      <c r="AG11" s="11">
        <v>-951.53054438324148</v>
      </c>
      <c r="AH11" s="11">
        <v>-975.11778436680697</v>
      </c>
      <c r="AI11" s="11">
        <v>-250.58804220050601</v>
      </c>
      <c r="AJ11" s="11"/>
    </row>
    <row r="12" spans="2:36" x14ac:dyDescent="0.3">
      <c r="B12" s="114" t="s">
        <v>14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Y12" s="9">
        <v>-266.03121860349216</v>
      </c>
      <c r="Z12" s="9">
        <v>-210.03746141449096</v>
      </c>
      <c r="AA12" s="9">
        <v>-250.58804220050601</v>
      </c>
      <c r="AC12" s="9">
        <v>-437.48629168314926</v>
      </c>
      <c r="AD12" s="9">
        <v>-544.24338804773913</v>
      </c>
      <c r="AE12" s="9">
        <v>-638.89700000000005</v>
      </c>
      <c r="AF12" s="9">
        <v>-888.73403389790974</v>
      </c>
      <c r="AG12" s="9">
        <v>-951.53054438324148</v>
      </c>
      <c r="AH12" s="9">
        <v>-975.11778436680697</v>
      </c>
      <c r="AI12" s="9">
        <v>-250.58804220050601</v>
      </c>
      <c r="AJ12" s="11"/>
    </row>
    <row r="13" spans="2:36" x14ac:dyDescent="0.3">
      <c r="B13" s="114" t="s">
        <v>56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32" t="s">
        <v>226</v>
      </c>
      <c r="W13" s="132" t="s">
        <v>226</v>
      </c>
      <c r="X13" s="132" t="s">
        <v>226</v>
      </c>
      <c r="Y13" s="132" t="s">
        <v>226</v>
      </c>
      <c r="Z13" s="132">
        <v>0</v>
      </c>
      <c r="AA13" s="132">
        <v>0</v>
      </c>
      <c r="AB13" s="115"/>
      <c r="AC13" s="9">
        <v>-37.486557259999998</v>
      </c>
      <c r="AD13" s="9">
        <v>-352.57238767999991</v>
      </c>
      <c r="AE13" s="9">
        <v>-1.054</v>
      </c>
      <c r="AF13" s="9">
        <v>3.880600000000145E-4</v>
      </c>
      <c r="AG13" s="9">
        <v>0</v>
      </c>
      <c r="AH13" s="9">
        <v>0</v>
      </c>
      <c r="AI13" s="9">
        <v>0</v>
      </c>
      <c r="AJ13" s="11"/>
    </row>
    <row r="14" spans="2:36" x14ac:dyDescent="0.3">
      <c r="B14" s="106" t="s">
        <v>16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Y14" s="11">
        <v>-69.255836932571</v>
      </c>
      <c r="Z14" s="11">
        <v>-57.207970313554149</v>
      </c>
      <c r="AA14" s="11">
        <v>-54.419630223655986</v>
      </c>
      <c r="AC14" s="11">
        <v>-69.246613810626215</v>
      </c>
      <c r="AD14" s="11">
        <v>-167.37963687044834</v>
      </c>
      <c r="AE14" s="11">
        <v>-143.262</v>
      </c>
      <c r="AF14" s="11">
        <v>-231.24700000000001</v>
      </c>
      <c r="AG14" s="11">
        <v>-248.17270530903397</v>
      </c>
      <c r="AH14" s="11">
        <v>-256.47319470706316</v>
      </c>
      <c r="AI14" s="11">
        <v>-54.419630223655986</v>
      </c>
      <c r="AJ14" s="11"/>
    </row>
    <row r="15" spans="2:36" x14ac:dyDescent="0.3">
      <c r="B15" s="106" t="s">
        <v>18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Y15" s="11">
        <v>10.51826552048</v>
      </c>
      <c r="Z15" s="11">
        <v>-98.99962983690402</v>
      </c>
      <c r="AA15" s="11">
        <v>-26.742204775926005</v>
      </c>
      <c r="AC15" s="11">
        <v>62.962670690367858</v>
      </c>
      <c r="AD15" s="11">
        <v>33.870359177089135</v>
      </c>
      <c r="AE15" s="11">
        <v>78.802999999999997</v>
      </c>
      <c r="AF15" s="11">
        <v>36.592824499999992</v>
      </c>
      <c r="AG15" s="11">
        <v>7.5086912915756425</v>
      </c>
      <c r="AH15" s="11">
        <v>-79.098866798964025</v>
      </c>
      <c r="AI15" s="11">
        <v>-26.742204775926005</v>
      </c>
      <c r="AJ15" s="11"/>
    </row>
    <row r="16" spans="2:36" x14ac:dyDescent="0.3">
      <c r="B16" s="106" t="s">
        <v>20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Y16" s="11">
        <v>5.3747664733669929</v>
      </c>
      <c r="Z16" s="11">
        <v>-8.3024195258939812</v>
      </c>
      <c r="AA16" s="11">
        <v>-2.3021541356640398</v>
      </c>
      <c r="AC16" s="11">
        <v>-6.7048472732214801</v>
      </c>
      <c r="AD16" s="11">
        <v>-5.3623403359829505</v>
      </c>
      <c r="AE16" s="11">
        <v>-0.67100000000004267</v>
      </c>
      <c r="AF16" s="11">
        <v>14.040000000000006</v>
      </c>
      <c r="AG16" s="11">
        <v>5.5679092151186023</v>
      </c>
      <c r="AH16" s="11">
        <v>8.1041191815250464</v>
      </c>
      <c r="AI16" s="11">
        <v>-2.3021541356640398</v>
      </c>
      <c r="AJ16" s="11"/>
    </row>
    <row r="17" spans="2:36" x14ac:dyDescent="0.3">
      <c r="B17" s="106" t="s">
        <v>22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11">
        <v>0</v>
      </c>
      <c r="T17" s="11">
        <v>0</v>
      </c>
      <c r="U17" s="11">
        <v>0</v>
      </c>
      <c r="V17" s="134" t="s">
        <v>226</v>
      </c>
      <c r="W17" s="134" t="s">
        <v>226</v>
      </c>
      <c r="X17" s="134" t="s">
        <v>226</v>
      </c>
      <c r="Y17" s="134">
        <v>0</v>
      </c>
      <c r="Z17" s="134">
        <v>0</v>
      </c>
      <c r="AA17" s="134">
        <v>0</v>
      </c>
      <c r="AC17" s="11">
        <v>-0.72800677673478198</v>
      </c>
      <c r="AD17" s="11">
        <v>0</v>
      </c>
      <c r="AE17" s="11">
        <v>17.286000000000001</v>
      </c>
      <c r="AF17" s="11">
        <v>-24.888563689999998</v>
      </c>
      <c r="AG17" s="11">
        <v>0</v>
      </c>
      <c r="AH17" s="11">
        <v>0</v>
      </c>
      <c r="AI17" s="11">
        <v>0</v>
      </c>
      <c r="AJ17" s="11"/>
    </row>
    <row r="18" spans="2:36" x14ac:dyDescent="0.3">
      <c r="B18" s="109" t="s">
        <v>23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3">SUM(L7,L11,L14,L15,L16,L17)</f>
        <v>273.06594797719788</v>
      </c>
      <c r="M18" s="7">
        <f t="shared" si="3"/>
        <v>102.37296508823563</v>
      </c>
      <c r="N18" s="7">
        <f t="shared" si="3"/>
        <v>-7.5482753662345417</v>
      </c>
      <c r="O18" s="149">
        <f t="shared" ref="O18:P18" si="4">SUM(O7,O11,O14,O15,O16,O17)</f>
        <v>246.73799999999997</v>
      </c>
      <c r="P18" s="7">
        <f t="shared" si="4"/>
        <v>171.64100000000002</v>
      </c>
      <c r="Q18" s="7">
        <f t="shared" ref="Q18" si="5">SUM(Q7,Q11,Q14,Q15,Q16,Q17)</f>
        <v>166.80130341773869</v>
      </c>
      <c r="R18" s="7">
        <v>88.482463153288492</v>
      </c>
      <c r="S18" s="148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149.2820514713832</v>
      </c>
      <c r="X18" s="7">
        <v>199.00024097212312</v>
      </c>
      <c r="Y18" s="7">
        <v>143.9658883363004</v>
      </c>
      <c r="Z18" s="7">
        <v>-139.10053156221102</v>
      </c>
      <c r="AA18" s="7">
        <v>207.04275802623931</v>
      </c>
      <c r="AC18" s="7">
        <v>449.25756303928694</v>
      </c>
      <c r="AD18" s="7">
        <v>426.41604545188733</v>
      </c>
      <c r="AE18" s="148">
        <v>427.62200000000007</v>
      </c>
      <c r="AF18" s="148">
        <v>673.66276657102696</v>
      </c>
      <c r="AG18" s="7">
        <v>737.7230260643887</v>
      </c>
      <c r="AH18" s="7">
        <v>353.1476492175957</v>
      </c>
      <c r="AI18" s="7">
        <v>207.04275802623931</v>
      </c>
      <c r="AJ18" s="11"/>
    </row>
    <row r="19" spans="2:36" ht="17.25" thickBot="1" x14ac:dyDescent="0.35">
      <c r="B19" s="116" t="s">
        <v>25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6">L18/L8</f>
        <v>0.66316045930129963</v>
      </c>
      <c r="M19" s="117">
        <f t="shared" si="6"/>
        <v>0.30233187644689924</v>
      </c>
      <c r="N19" s="117">
        <f t="shared" si="6"/>
        <v>-3.3666436218900468E-2</v>
      </c>
      <c r="O19" s="117">
        <f t="shared" ref="O19:P19" si="7">O18/O8</f>
        <v>0.68479745106964041</v>
      </c>
      <c r="P19" s="117">
        <f t="shared" si="7"/>
        <v>0.34121559833647436</v>
      </c>
      <c r="Q19" s="117">
        <f t="shared" ref="Q19" si="8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33">
        <v>7.1625190196324181E-3</v>
      </c>
      <c r="W19" s="117">
        <v>0.33148595243578843</v>
      </c>
      <c r="X19" s="117">
        <v>0.36476503312901148</v>
      </c>
      <c r="Y19" s="117">
        <v>0.29502219380689759</v>
      </c>
      <c r="Z19" s="117">
        <v>-0.52493519698451174</v>
      </c>
      <c r="AA19" s="117">
        <v>0.37326879320729983</v>
      </c>
      <c r="AC19" s="117">
        <v>0.4881966890879641</v>
      </c>
      <c r="AD19" s="117">
        <v>0.34159171771964714</v>
      </c>
      <c r="AE19" s="117">
        <f>AE18/AE8</f>
        <v>0.34299955162094248</v>
      </c>
      <c r="AF19" s="117">
        <f>AF18/AF8</f>
        <v>0.37426796721079897</v>
      </c>
      <c r="AG19" s="117">
        <v>0.38309990952695283</v>
      </c>
      <c r="AH19" s="117">
        <v>0.20192919489409061</v>
      </c>
      <c r="AI19" s="117">
        <v>0.37326879320729983</v>
      </c>
      <c r="AJ19" s="11"/>
    </row>
    <row r="20" spans="2:36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17.45429063282667</v>
      </c>
      <c r="X20" s="11">
        <v>21.518548360651671</v>
      </c>
      <c r="Y20" s="11">
        <v>24.623336020897781</v>
      </c>
      <c r="Z20" s="11">
        <v>29.539152301219449</v>
      </c>
      <c r="AA20" s="11">
        <v>13.579916356724631</v>
      </c>
      <c r="AC20" s="11">
        <v>26.74429376522243</v>
      </c>
      <c r="AD20" s="11">
        <v>139.09257880940822</v>
      </c>
      <c r="AE20" s="11">
        <v>133.32799999999997</v>
      </c>
      <c r="AF20" s="11">
        <v>32.046999999999997</v>
      </c>
      <c r="AG20" s="11">
        <v>1.3177752470046613</v>
      </c>
      <c r="AH20" s="11">
        <v>93.135327315595575</v>
      </c>
      <c r="AI20" s="11">
        <v>13.579916356724631</v>
      </c>
      <c r="AJ20" s="11"/>
    </row>
    <row r="21" spans="2:36" x14ac:dyDescent="0.3">
      <c r="B21" s="106" t="s">
        <v>20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62" t="s">
        <v>226</v>
      </c>
      <c r="X21" s="162" t="s">
        <v>226</v>
      </c>
      <c r="Y21" s="162" t="s">
        <v>226</v>
      </c>
      <c r="Z21" s="162" t="s">
        <v>226</v>
      </c>
      <c r="AA21" s="162" t="s">
        <v>226</v>
      </c>
      <c r="AC21" s="11">
        <v>6.7048472732214801</v>
      </c>
      <c r="AD21" s="11">
        <v>5.3623403359829505</v>
      </c>
      <c r="AE21" s="11">
        <v>0.67100000000004267</v>
      </c>
      <c r="AF21" s="11">
        <v>-14.039039332537087</v>
      </c>
      <c r="AG21" s="11">
        <v>-5.5679092151186307</v>
      </c>
      <c r="AH21" s="162" t="s">
        <v>226</v>
      </c>
      <c r="AI21" s="162" t="s">
        <v>226</v>
      </c>
      <c r="AJ21" s="11"/>
    </row>
    <row r="22" spans="2:36" x14ac:dyDescent="0.3">
      <c r="B22" s="106" t="s">
        <v>34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34">
        <v>17.030991589999878</v>
      </c>
      <c r="W22" s="162" t="s">
        <v>226</v>
      </c>
      <c r="X22" s="162" t="s">
        <v>226</v>
      </c>
      <c r="Y22" s="162" t="s">
        <v>226</v>
      </c>
      <c r="Z22" s="162" t="s">
        <v>226</v>
      </c>
      <c r="AA22" s="162" t="s">
        <v>226</v>
      </c>
      <c r="AC22" s="11">
        <v>-37.592204534510387</v>
      </c>
      <c r="AD22" s="11">
        <v>49.720437639692889</v>
      </c>
      <c r="AE22" s="11">
        <v>50.083166541918914</v>
      </c>
      <c r="AF22" s="11">
        <v>32.12486976000001</v>
      </c>
      <c r="AG22" s="11">
        <v>22.201919659999881</v>
      </c>
      <c r="AH22" s="162" t="s">
        <v>226</v>
      </c>
      <c r="AI22" s="162" t="s">
        <v>226</v>
      </c>
      <c r="AJ22" s="11"/>
    </row>
    <row r="23" spans="2:36" x14ac:dyDescent="0.3">
      <c r="B23" s="109" t="s">
        <v>27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9">L18+SUM(L20:L22)</f>
        <v>214.38868219323805</v>
      </c>
      <c r="M23" s="7">
        <f t="shared" si="9"/>
        <v>175.83171323008006</v>
      </c>
      <c r="N23" s="7">
        <f t="shared" si="9"/>
        <v>84.850718719752905</v>
      </c>
      <c r="O23" s="7">
        <f t="shared" ref="O23:P23" si="10">O18+SUM(O20:O22)</f>
        <v>150.88097794999999</v>
      </c>
      <c r="P23" s="7">
        <f t="shared" si="10"/>
        <v>251.22101022999999</v>
      </c>
      <c r="Q23" s="7">
        <f t="shared" ref="Q23" si="11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166.73633434744738</v>
      </c>
      <c r="X23" s="7">
        <v>220.51879710721218</v>
      </c>
      <c r="Y23" s="7">
        <v>168.58922427877548</v>
      </c>
      <c r="Z23" s="7">
        <v>-109.56137820450509</v>
      </c>
      <c r="AA23" s="7">
        <v>220.62267425967414</v>
      </c>
      <c r="AC23" s="7">
        <v>445.11449954322052</v>
      </c>
      <c r="AD23" s="7">
        <v>620.59140223697136</v>
      </c>
      <c r="AE23" s="7">
        <v>611.70416654191899</v>
      </c>
      <c r="AF23" s="7">
        <v>723.79559699849005</v>
      </c>
      <c r="AG23" s="7">
        <v>755.67481175627461</v>
      </c>
      <c r="AH23" s="7">
        <v>446.28297752893002</v>
      </c>
      <c r="AI23" s="7">
        <v>220.62267425967414</v>
      </c>
      <c r="AJ23" s="11"/>
    </row>
    <row r="24" spans="2:36" ht="17.25" thickBot="1" x14ac:dyDescent="0.35">
      <c r="B24" s="116" t="s">
        <v>25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12">L23/L8</f>
        <v>0.52065846366219271</v>
      </c>
      <c r="M24" s="117">
        <f t="shared" si="12"/>
        <v>0.51927314749460252</v>
      </c>
      <c r="N24" s="117">
        <f t="shared" si="12"/>
        <v>0.37844688638213408</v>
      </c>
      <c r="O24" s="117">
        <f t="shared" ref="O24:P24" si="13">O23/O8</f>
        <v>0.41875555899397182</v>
      </c>
      <c r="P24" s="117">
        <f t="shared" si="13"/>
        <v>0.49941754779058023</v>
      </c>
      <c r="Q24" s="117">
        <f t="shared" ref="Q24" si="14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0.37024380776726301</v>
      </c>
      <c r="X24" s="117">
        <v>0.459153486466157</v>
      </c>
      <c r="Y24" s="117">
        <v>0.34548158176107857</v>
      </c>
      <c r="Z24" s="117">
        <v>-3.8916843794333113E-2</v>
      </c>
      <c r="AA24" s="117">
        <f>AA23/AA8</f>
        <v>0.39775146042364379</v>
      </c>
      <c r="AC24" s="117">
        <v>0.48369452808308872</v>
      </c>
      <c r="AD24" s="117">
        <v>0.49714096210314934</v>
      </c>
      <c r="AE24" s="117">
        <f>AE23/AE8</f>
        <v>0.49065355582392983</v>
      </c>
      <c r="AF24" s="117">
        <f>AF23/AF8</f>
        <v>0.40212034894493481</v>
      </c>
      <c r="AG24" s="117">
        <v>0.39242228016122455</v>
      </c>
      <c r="AH24" s="117">
        <f>AH23/AH8</f>
        <v>0.25518380922826833</v>
      </c>
      <c r="AI24" s="117">
        <v>0.39775146042364379</v>
      </c>
      <c r="AJ24" s="11"/>
    </row>
    <row r="25" spans="2:36" ht="17.25" thickTop="1" x14ac:dyDescent="0.3">
      <c r="B25" s="106" t="s">
        <v>52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62" t="s">
        <v>226</v>
      </c>
      <c r="X25" s="162" t="s">
        <v>226</v>
      </c>
      <c r="Y25" s="162" t="s">
        <v>226</v>
      </c>
      <c r="Z25" s="162" t="s">
        <v>226</v>
      </c>
      <c r="AA25" s="162" t="s">
        <v>226</v>
      </c>
      <c r="AC25" s="11">
        <v>15.899522603703844</v>
      </c>
      <c r="AD25" s="11">
        <v>16.81199739974732</v>
      </c>
      <c r="AE25" s="11">
        <v>18.537450954163173</v>
      </c>
      <c r="AF25" s="11">
        <v>33.15168809620841</v>
      </c>
      <c r="AG25" s="11">
        <v>24.642090253418662</v>
      </c>
      <c r="AH25" s="162" t="s">
        <v>226</v>
      </c>
      <c r="AI25" s="162" t="s">
        <v>226</v>
      </c>
      <c r="AJ25" s="11"/>
    </row>
    <row r="26" spans="2:36" x14ac:dyDescent="0.3">
      <c r="B26" s="106" t="s">
        <v>34</v>
      </c>
      <c r="C26" s="162" t="s">
        <v>226</v>
      </c>
      <c r="D26" s="162" t="s">
        <v>226</v>
      </c>
      <c r="E26" s="162" t="s">
        <v>226</v>
      </c>
      <c r="F26" s="162" t="s">
        <v>226</v>
      </c>
      <c r="G26" s="162" t="s">
        <v>226</v>
      </c>
      <c r="H26" s="162" t="s">
        <v>226</v>
      </c>
      <c r="I26" s="162" t="s">
        <v>226</v>
      </c>
      <c r="J26" s="162" t="s">
        <v>226</v>
      </c>
      <c r="K26" s="162" t="s">
        <v>226</v>
      </c>
      <c r="L26" s="162" t="s">
        <v>226</v>
      </c>
      <c r="M26" s="162" t="s">
        <v>226</v>
      </c>
      <c r="N26" s="162" t="s">
        <v>226</v>
      </c>
      <c r="O26" s="162" t="s">
        <v>226</v>
      </c>
      <c r="P26" s="162" t="s">
        <v>226</v>
      </c>
      <c r="Q26" s="162" t="s">
        <v>226</v>
      </c>
      <c r="R26" s="162" t="s">
        <v>226</v>
      </c>
      <c r="S26" s="162" t="s">
        <v>226</v>
      </c>
      <c r="T26" s="162" t="s">
        <v>226</v>
      </c>
      <c r="U26" s="162" t="s">
        <v>226</v>
      </c>
      <c r="V26" s="162" t="s">
        <v>226</v>
      </c>
      <c r="W26" s="118">
        <v>0</v>
      </c>
      <c r="X26" s="118">
        <v>29.975765110000001</v>
      </c>
      <c r="Y26" s="118">
        <v>0</v>
      </c>
      <c r="Z26" s="118">
        <v>99.248956528410005</v>
      </c>
      <c r="AA26" s="118">
        <v>35.854709670000005</v>
      </c>
      <c r="AC26" s="162" t="s">
        <v>226</v>
      </c>
      <c r="AD26" s="162" t="s">
        <v>226</v>
      </c>
      <c r="AE26" s="162" t="s">
        <v>226</v>
      </c>
      <c r="AF26" s="162" t="s">
        <v>226</v>
      </c>
      <c r="AG26" s="162" t="s">
        <v>226</v>
      </c>
      <c r="AH26" s="118">
        <v>129.22472163841002</v>
      </c>
      <c r="AI26" s="118">
        <v>35.854709670000005</v>
      </c>
      <c r="AJ26" s="11"/>
    </row>
    <row r="27" spans="2:36" x14ac:dyDescent="0.3">
      <c r="B27" s="109" t="s">
        <v>250</v>
      </c>
      <c r="C27" s="163" t="s">
        <v>226</v>
      </c>
      <c r="D27" s="163" t="s">
        <v>226</v>
      </c>
      <c r="E27" s="163" t="s">
        <v>226</v>
      </c>
      <c r="F27" s="163" t="s">
        <v>226</v>
      </c>
      <c r="G27" s="163" t="s">
        <v>226</v>
      </c>
      <c r="H27" s="163" t="s">
        <v>226</v>
      </c>
      <c r="I27" s="163" t="s">
        <v>226</v>
      </c>
      <c r="J27" s="163" t="s">
        <v>226</v>
      </c>
      <c r="K27" s="163" t="s">
        <v>226</v>
      </c>
      <c r="L27" s="163" t="s">
        <v>226</v>
      </c>
      <c r="M27" s="163" t="s">
        <v>226</v>
      </c>
      <c r="N27" s="163" t="s">
        <v>226</v>
      </c>
      <c r="O27" s="163" t="s">
        <v>226</v>
      </c>
      <c r="P27" s="163" t="s">
        <v>226</v>
      </c>
      <c r="Q27" s="163" t="s">
        <v>226</v>
      </c>
      <c r="R27" s="163" t="s">
        <v>226</v>
      </c>
      <c r="S27" s="163" t="s">
        <v>226</v>
      </c>
      <c r="T27" s="163" t="s">
        <v>226</v>
      </c>
      <c r="U27" s="163" t="s">
        <v>226</v>
      </c>
      <c r="V27" s="163" t="s">
        <v>226</v>
      </c>
      <c r="W27" s="119">
        <v>166.73634210420988</v>
      </c>
      <c r="X27" s="119">
        <v>250.49455444277481</v>
      </c>
      <c r="Y27" s="119">
        <v>168.58922435719819</v>
      </c>
      <c r="Z27" s="119">
        <v>-10.312422732581538</v>
      </c>
      <c r="AA27" s="119">
        <v>256.47738405296394</v>
      </c>
      <c r="AC27" s="162" t="s">
        <v>226</v>
      </c>
      <c r="AD27" s="162" t="s">
        <v>226</v>
      </c>
      <c r="AE27" s="162" t="s">
        <v>226</v>
      </c>
      <c r="AF27" s="162" t="s">
        <v>226</v>
      </c>
      <c r="AG27" s="162" t="s">
        <v>226</v>
      </c>
      <c r="AH27" s="119">
        <v>575.50769817160131</v>
      </c>
      <c r="AI27" s="119">
        <v>256.47738405296394</v>
      </c>
      <c r="AJ27" s="11"/>
    </row>
    <row r="28" spans="2:36" ht="17.25" thickBot="1" x14ac:dyDescent="0.35">
      <c r="B28" s="116" t="s">
        <v>25</v>
      </c>
      <c r="C28" s="164" t="s">
        <v>226</v>
      </c>
      <c r="D28" s="164" t="s">
        <v>226</v>
      </c>
      <c r="E28" s="164" t="s">
        <v>226</v>
      </c>
      <c r="F28" s="164" t="s">
        <v>226</v>
      </c>
      <c r="G28" s="164" t="s">
        <v>226</v>
      </c>
      <c r="H28" s="164" t="s">
        <v>226</v>
      </c>
      <c r="I28" s="164" t="s">
        <v>226</v>
      </c>
      <c r="J28" s="164" t="s">
        <v>226</v>
      </c>
      <c r="K28" s="164" t="s">
        <v>226</v>
      </c>
      <c r="L28" s="164" t="s">
        <v>226</v>
      </c>
      <c r="M28" s="164" t="s">
        <v>226</v>
      </c>
      <c r="N28" s="164" t="s">
        <v>226</v>
      </c>
      <c r="O28" s="164" t="s">
        <v>226</v>
      </c>
      <c r="P28" s="164" t="s">
        <v>226</v>
      </c>
      <c r="Q28" s="164" t="s">
        <v>226</v>
      </c>
      <c r="R28" s="164" t="s">
        <v>226</v>
      </c>
      <c r="S28" s="164" t="s">
        <v>226</v>
      </c>
      <c r="T28" s="164" t="s">
        <v>226</v>
      </c>
      <c r="U28" s="164" t="s">
        <v>226</v>
      </c>
      <c r="V28" s="164" t="s">
        <v>226</v>
      </c>
      <c r="W28" s="117">
        <f>W27/W8</f>
        <v>0.37024380776726301</v>
      </c>
      <c r="X28" s="117">
        <f t="shared" ref="X28:AA28" si="15">X27/X8</f>
        <v>0.459153486466157</v>
      </c>
      <c r="Y28" s="117">
        <f t="shared" si="15"/>
        <v>0.34548158176107857</v>
      </c>
      <c r="Z28" s="117">
        <f t="shared" si="15"/>
        <v>-3.8916843794332946E-2</v>
      </c>
      <c r="AA28" s="117">
        <f t="shared" si="15"/>
        <v>0.46239242822626114</v>
      </c>
      <c r="AC28" s="164" t="s">
        <v>226</v>
      </c>
      <c r="AD28" s="164" t="s">
        <v>226</v>
      </c>
      <c r="AE28" s="164" t="s">
        <v>226</v>
      </c>
      <c r="AF28" s="164" t="s">
        <v>226</v>
      </c>
      <c r="AG28" s="164" t="s">
        <v>226</v>
      </c>
      <c r="AH28" s="117">
        <f>AH27/AH8</f>
        <v>0.32907427362071323</v>
      </c>
      <c r="AI28" s="117">
        <v>0.46239242822626114</v>
      </c>
      <c r="AJ28" s="11"/>
    </row>
    <row r="29" spans="2:36" ht="17.25" thickTop="1" x14ac:dyDescent="0.3">
      <c r="B29" s="109" t="s">
        <v>54</v>
      </c>
      <c r="C29" s="119">
        <v>81.89891600183725</v>
      </c>
      <c r="D29" s="119">
        <v>134.77493962030681</v>
      </c>
      <c r="E29" s="119">
        <v>137.93201842366273</v>
      </c>
      <c r="F29" s="119">
        <v>106.40814810111752</v>
      </c>
      <c r="G29" s="119">
        <v>104.34446649966409</v>
      </c>
      <c r="H29" s="119">
        <v>187.26656355540047</v>
      </c>
      <c r="I29" s="119">
        <v>202.00256652597793</v>
      </c>
      <c r="J29" s="119">
        <v>143.7898030556762</v>
      </c>
      <c r="K29" s="119">
        <f t="shared" ref="K29:Q29" si="16">K23+K25</f>
        <v>138.43450167612258</v>
      </c>
      <c r="L29" s="119">
        <f t="shared" si="16"/>
        <v>223.91872476523497</v>
      </c>
      <c r="M29" s="119">
        <f t="shared" si="16"/>
        <v>180.23852996456168</v>
      </c>
      <c r="N29" s="119">
        <f t="shared" si="16"/>
        <v>87.649861090162958</v>
      </c>
      <c r="O29" s="119">
        <f t="shared" si="16"/>
        <v>156.79769646515572</v>
      </c>
      <c r="P29" s="119">
        <f t="shared" si="16"/>
        <v>267.75306061356741</v>
      </c>
      <c r="Q29" s="119">
        <f t="shared" si="16"/>
        <v>221.72547803654075</v>
      </c>
      <c r="R29" s="119">
        <v>110.67104997943458</v>
      </c>
      <c r="S29" s="119">
        <v>211.28670583276812</v>
      </c>
      <c r="T29" s="119">
        <v>298.98159094976194</v>
      </c>
      <c r="U29" s="119">
        <v>262.18763120155126</v>
      </c>
      <c r="V29" s="7">
        <v>7.8609740256120073</v>
      </c>
      <c r="W29" s="163" t="s">
        <v>226</v>
      </c>
      <c r="X29" s="163" t="s">
        <v>226</v>
      </c>
      <c r="Y29" s="163" t="s">
        <v>226</v>
      </c>
      <c r="Z29" s="163" t="s">
        <v>226</v>
      </c>
      <c r="AA29" s="163" t="s">
        <v>226</v>
      </c>
      <c r="AC29" s="7">
        <v>461.01402214692428</v>
      </c>
      <c r="AD29" s="7">
        <v>637.40339963671875</v>
      </c>
      <c r="AE29" s="7">
        <v>630.2416174960822</v>
      </c>
      <c r="AF29" s="7">
        <v>756.94728509469837</v>
      </c>
      <c r="AG29" s="7">
        <v>780.31690200969331</v>
      </c>
      <c r="AH29" s="162" t="s">
        <v>226</v>
      </c>
      <c r="AI29" s="162" t="s">
        <v>226</v>
      </c>
      <c r="AJ29" s="11"/>
    </row>
    <row r="30" spans="2:36" ht="17.25" thickBot="1" x14ac:dyDescent="0.35">
      <c r="B30" s="116" t="s">
        <v>25</v>
      </c>
      <c r="C30" s="117">
        <v>0.41845079413801312</v>
      </c>
      <c r="D30" s="117">
        <v>0.56907257489401908</v>
      </c>
      <c r="E30" s="117">
        <v>0.51586210654165343</v>
      </c>
      <c r="F30" s="117">
        <v>0.48300303742641587</v>
      </c>
      <c r="G30" s="117">
        <v>0.43864167530223652</v>
      </c>
      <c r="H30" s="117">
        <v>0.53654903220277084</v>
      </c>
      <c r="I30" s="117">
        <v>0.55380225800877392</v>
      </c>
      <c r="J30" s="117">
        <v>0.48468950424185941</v>
      </c>
      <c r="K30" s="117">
        <f t="shared" ref="K30:Q30" si="17">K29/K8</f>
        <v>0.50870812380624963</v>
      </c>
      <c r="L30" s="117">
        <f t="shared" si="17"/>
        <v>0.54380286323314975</v>
      </c>
      <c r="M30" s="117">
        <f t="shared" si="17"/>
        <v>0.5322875324090679</v>
      </c>
      <c r="N30" s="117">
        <f t="shared" si="17"/>
        <v>0.39093147968441083</v>
      </c>
      <c r="O30" s="117">
        <f t="shared" si="17"/>
        <v>0.43517683888549719</v>
      </c>
      <c r="P30" s="117">
        <f t="shared" si="17"/>
        <v>0.53228261769437768</v>
      </c>
      <c r="Q30" s="117">
        <f t="shared" si="17"/>
        <v>0.4426983915119167</v>
      </c>
      <c r="R30" s="117">
        <v>0.25397147936189102</v>
      </c>
      <c r="S30" s="117">
        <v>0.44606017007207505</v>
      </c>
      <c r="T30" s="117">
        <v>0.52734027853592791</v>
      </c>
      <c r="U30" s="117">
        <v>0.48577742815286995</v>
      </c>
      <c r="V30" s="117">
        <v>2.2765304166543418E-2</v>
      </c>
      <c r="W30" s="117" t="s">
        <v>226</v>
      </c>
      <c r="X30" s="117" t="s">
        <v>226</v>
      </c>
      <c r="Y30" s="117" t="s">
        <v>226</v>
      </c>
      <c r="Z30" s="117" t="s">
        <v>226</v>
      </c>
      <c r="AA30" s="117" t="s">
        <v>226</v>
      </c>
      <c r="AC30" s="117">
        <v>0.50097213213875746</v>
      </c>
      <c r="AD30" s="117">
        <v>0.51060865200677874</v>
      </c>
      <c r="AE30" s="117">
        <f>AE29/AE8</f>
        <v>0.50552261626860573</v>
      </c>
      <c r="AF30" s="117">
        <f>AF29/AF8</f>
        <v>0.42053848859740461</v>
      </c>
      <c r="AG30" s="117">
        <v>0.40521893038634432</v>
      </c>
      <c r="AH30" s="117" t="s">
        <v>226</v>
      </c>
      <c r="AI30" s="117" t="s">
        <v>226</v>
      </c>
      <c r="AJ30" s="11"/>
    </row>
    <row r="31" spans="2:36" ht="17.25" thickTop="1" x14ac:dyDescent="0.3">
      <c r="B31" s="106" t="s">
        <v>251</v>
      </c>
      <c r="C31" s="162" t="s">
        <v>226</v>
      </c>
      <c r="D31" s="162" t="s">
        <v>226</v>
      </c>
      <c r="E31" s="162" t="s">
        <v>226</v>
      </c>
      <c r="F31" s="162" t="s">
        <v>226</v>
      </c>
      <c r="G31" s="162" t="s">
        <v>226</v>
      </c>
      <c r="H31" s="162" t="s">
        <v>226</v>
      </c>
      <c r="I31" s="162" t="s">
        <v>226</v>
      </c>
      <c r="J31" s="162" t="s">
        <v>226</v>
      </c>
      <c r="K31" s="162" t="s">
        <v>226</v>
      </c>
      <c r="L31" s="162" t="s">
        <v>226</v>
      </c>
      <c r="M31" s="162" t="s">
        <v>226</v>
      </c>
      <c r="N31" s="162" t="s">
        <v>226</v>
      </c>
      <c r="O31" s="162" t="s">
        <v>226</v>
      </c>
      <c r="P31" s="162" t="s">
        <v>226</v>
      </c>
      <c r="Q31" s="162" t="s">
        <v>226</v>
      </c>
      <c r="R31" s="162" t="s">
        <v>226</v>
      </c>
      <c r="S31" s="162" t="s">
        <v>226</v>
      </c>
      <c r="T31" s="162" t="s">
        <v>226</v>
      </c>
      <c r="U31" s="162" t="s">
        <v>226</v>
      </c>
      <c r="V31" s="162" t="s">
        <v>226</v>
      </c>
      <c r="W31" s="118">
        <v>-95.128936943441033</v>
      </c>
      <c r="X31" s="118">
        <v>-97.89634450291598</v>
      </c>
      <c r="Y31" s="118">
        <v>-112.63179987037003</v>
      </c>
      <c r="Z31" s="118">
        <v>-113.63929143268102</v>
      </c>
      <c r="AA31" s="118">
        <v>-97.953777953791999</v>
      </c>
      <c r="AC31" s="162" t="s">
        <v>226</v>
      </c>
      <c r="AD31" s="162" t="s">
        <v>226</v>
      </c>
      <c r="AE31" s="162" t="s">
        <v>226</v>
      </c>
      <c r="AF31" s="162" t="s">
        <v>226</v>
      </c>
      <c r="AG31" s="162" t="s">
        <v>226</v>
      </c>
      <c r="AH31" s="118">
        <v>-419.29637274940808</v>
      </c>
      <c r="AI31" s="118">
        <v>-97.953777953791999</v>
      </c>
      <c r="AJ31" s="11"/>
    </row>
    <row r="32" spans="2:36" x14ac:dyDescent="0.3">
      <c r="B32" s="106" t="s">
        <v>111</v>
      </c>
      <c r="C32" s="162" t="s">
        <v>226</v>
      </c>
      <c r="D32" s="162" t="s">
        <v>226</v>
      </c>
      <c r="E32" s="162" t="s">
        <v>226</v>
      </c>
      <c r="F32" s="162" t="s">
        <v>226</v>
      </c>
      <c r="G32" s="162" t="s">
        <v>226</v>
      </c>
      <c r="H32" s="162" t="s">
        <v>226</v>
      </c>
      <c r="I32" s="162" t="s">
        <v>226</v>
      </c>
      <c r="J32" s="162" t="s">
        <v>226</v>
      </c>
      <c r="K32" s="162" t="s">
        <v>226</v>
      </c>
      <c r="L32" s="162" t="s">
        <v>226</v>
      </c>
      <c r="M32" s="162" t="s">
        <v>226</v>
      </c>
      <c r="N32" s="162" t="s">
        <v>226</v>
      </c>
      <c r="O32" s="162" t="s">
        <v>226</v>
      </c>
      <c r="P32" s="162" t="s">
        <v>226</v>
      </c>
      <c r="Q32" s="162" t="s">
        <v>226</v>
      </c>
      <c r="R32" s="162" t="s">
        <v>226</v>
      </c>
      <c r="S32" s="162" t="s">
        <v>226</v>
      </c>
      <c r="T32" s="162" t="s">
        <v>226</v>
      </c>
      <c r="U32" s="162" t="s">
        <v>226</v>
      </c>
      <c r="V32" s="162" t="s">
        <v>226</v>
      </c>
      <c r="W32" s="118">
        <v>-92.728882514039327</v>
      </c>
      <c r="X32" s="118">
        <v>-134.86525660161249</v>
      </c>
      <c r="Y32" s="118">
        <v>-44.587283483537526</v>
      </c>
      <c r="Z32" s="118">
        <v>-223.9747329180471</v>
      </c>
      <c r="AA32" s="118">
        <v>-79.402235856444776</v>
      </c>
      <c r="AC32" s="162" t="s">
        <v>226</v>
      </c>
      <c r="AD32" s="162" t="s">
        <v>226</v>
      </c>
      <c r="AE32" s="162" t="s">
        <v>226</v>
      </c>
      <c r="AF32" s="162" t="s">
        <v>226</v>
      </c>
      <c r="AG32" s="162" t="s">
        <v>226</v>
      </c>
      <c r="AH32" s="118">
        <v>-496.15615551723641</v>
      </c>
      <c r="AI32" s="118">
        <v>-79.402235856444776</v>
      </c>
      <c r="AJ32" s="11"/>
    </row>
    <row r="33" spans="2:37" x14ac:dyDescent="0.3">
      <c r="B33" s="106" t="s">
        <v>252</v>
      </c>
      <c r="C33" s="162" t="s">
        <v>226</v>
      </c>
      <c r="D33" s="162" t="s">
        <v>226</v>
      </c>
      <c r="E33" s="162" t="s">
        <v>226</v>
      </c>
      <c r="F33" s="162" t="s">
        <v>226</v>
      </c>
      <c r="G33" s="162" t="s">
        <v>226</v>
      </c>
      <c r="H33" s="162" t="s">
        <v>226</v>
      </c>
      <c r="I33" s="162" t="s">
        <v>226</v>
      </c>
      <c r="J33" s="162" t="s">
        <v>226</v>
      </c>
      <c r="K33" s="162" t="s">
        <v>226</v>
      </c>
      <c r="L33" s="162" t="s">
        <v>226</v>
      </c>
      <c r="M33" s="162" t="s">
        <v>226</v>
      </c>
      <c r="N33" s="162" t="s">
        <v>226</v>
      </c>
      <c r="O33" s="162" t="s">
        <v>226</v>
      </c>
      <c r="P33" s="162" t="s">
        <v>226</v>
      </c>
      <c r="Q33" s="162" t="s">
        <v>226</v>
      </c>
      <c r="R33" s="162" t="s">
        <v>226</v>
      </c>
      <c r="S33" s="162" t="s">
        <v>226</v>
      </c>
      <c r="T33" s="162" t="s">
        <v>226</v>
      </c>
      <c r="U33" s="162" t="s">
        <v>226</v>
      </c>
      <c r="V33" s="162" t="s">
        <v>226</v>
      </c>
      <c r="W33" s="118">
        <v>-32.281532379699996</v>
      </c>
      <c r="X33" s="118">
        <v>-22.439226463856571</v>
      </c>
      <c r="Y33" s="118">
        <v>-35.383310440711639</v>
      </c>
      <c r="Z33" s="118">
        <v>30.710211640133416</v>
      </c>
      <c r="AA33" s="118">
        <v>-6.5238828386679959</v>
      </c>
      <c r="AC33" s="162" t="s">
        <v>226</v>
      </c>
      <c r="AD33" s="162" t="s">
        <v>226</v>
      </c>
      <c r="AE33" s="162" t="s">
        <v>226</v>
      </c>
      <c r="AF33" s="162" t="s">
        <v>226</v>
      </c>
      <c r="AG33" s="162" t="s">
        <v>226</v>
      </c>
      <c r="AH33" s="118">
        <v>-59.393857644134791</v>
      </c>
      <c r="AI33" s="118">
        <v>-6.5238828386679959</v>
      </c>
      <c r="AJ33" s="11"/>
    </row>
    <row r="34" spans="2:37" ht="17.25" thickBot="1" x14ac:dyDescent="0.35">
      <c r="B34" s="169" t="s">
        <v>253</v>
      </c>
      <c r="C34" s="167" t="s">
        <v>226</v>
      </c>
      <c r="D34" s="167" t="s">
        <v>226</v>
      </c>
      <c r="E34" s="167" t="s">
        <v>226</v>
      </c>
      <c r="F34" s="167" t="s">
        <v>226</v>
      </c>
      <c r="G34" s="167" t="s">
        <v>226</v>
      </c>
      <c r="H34" s="167" t="s">
        <v>226</v>
      </c>
      <c r="I34" s="167" t="s">
        <v>226</v>
      </c>
      <c r="J34" s="167" t="s">
        <v>226</v>
      </c>
      <c r="K34" s="167" t="s">
        <v>226</v>
      </c>
      <c r="L34" s="167" t="s">
        <v>226</v>
      </c>
      <c r="M34" s="167" t="s">
        <v>226</v>
      </c>
      <c r="N34" s="167" t="s">
        <v>226</v>
      </c>
      <c r="O34" s="167" t="s">
        <v>226</v>
      </c>
      <c r="P34" s="167" t="s">
        <v>226</v>
      </c>
      <c r="Q34" s="167" t="s">
        <v>226</v>
      </c>
      <c r="R34" s="167" t="s">
        <v>226</v>
      </c>
      <c r="S34" s="167" t="s">
        <v>226</v>
      </c>
      <c r="T34" s="167" t="s">
        <v>226</v>
      </c>
      <c r="U34" s="167" t="s">
        <v>226</v>
      </c>
      <c r="V34" s="167" t="s">
        <v>226</v>
      </c>
      <c r="W34" s="168">
        <v>-70.85730036579713</v>
      </c>
      <c r="X34" s="168">
        <v>-56.200586596261886</v>
      </c>
      <c r="Y34" s="168">
        <v>-48.636505458318801</v>
      </c>
      <c r="Z34" s="168">
        <v>-446.00434427280567</v>
      </c>
      <c r="AA34" s="168">
        <v>23.162861377334544</v>
      </c>
      <c r="AC34" s="167" t="s">
        <v>226</v>
      </c>
      <c r="AD34" s="167" t="s">
        <v>226</v>
      </c>
      <c r="AE34" s="167" t="s">
        <v>226</v>
      </c>
      <c r="AF34" s="167" t="s">
        <v>226</v>
      </c>
      <c r="AG34" s="167" t="s">
        <v>226</v>
      </c>
      <c r="AH34" s="168">
        <v>-621.69873669318349</v>
      </c>
      <c r="AI34" s="168">
        <v>23.162861377334544</v>
      </c>
      <c r="AJ34" s="11"/>
    </row>
    <row r="35" spans="2:37" ht="17.25" thickTop="1" x14ac:dyDescent="0.3"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C35" s="118"/>
      <c r="AD35" s="118"/>
      <c r="AE35" s="118"/>
      <c r="AF35" s="118"/>
      <c r="AJ35" s="11"/>
    </row>
    <row r="36" spans="2:37" x14ac:dyDescent="0.3"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C36" s="118"/>
      <c r="AD36" s="118"/>
      <c r="AE36" s="118"/>
      <c r="AF36" s="118"/>
      <c r="AJ36" s="11"/>
    </row>
    <row r="37" spans="2:37" x14ac:dyDescent="0.3"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C37" s="118"/>
      <c r="AD37" s="118"/>
      <c r="AE37" s="118"/>
      <c r="AF37" s="118"/>
      <c r="AJ37" s="11"/>
    </row>
    <row r="38" spans="2:37" s="109" customFormat="1" ht="17.25" thickBot="1" x14ac:dyDescent="0.35">
      <c r="B38" s="111" t="s">
        <v>165</v>
      </c>
      <c r="C38" s="112" t="str">
        <f>C$6</f>
        <v>1T19</v>
      </c>
      <c r="D38" s="112" t="str">
        <f t="shared" ref="D38:AF38" si="18">D$6</f>
        <v>2T19</v>
      </c>
      <c r="E38" s="112" t="str">
        <f t="shared" si="18"/>
        <v>3T19</v>
      </c>
      <c r="F38" s="112" t="str">
        <f t="shared" si="18"/>
        <v>4T19</v>
      </c>
      <c r="G38" s="112" t="str">
        <f t="shared" si="18"/>
        <v>1T20</v>
      </c>
      <c r="H38" s="112" t="str">
        <f t="shared" si="18"/>
        <v>2T20</v>
      </c>
      <c r="I38" s="112" t="str">
        <f t="shared" si="18"/>
        <v>3T20</v>
      </c>
      <c r="J38" s="112" t="str">
        <f t="shared" si="18"/>
        <v>4T20</v>
      </c>
      <c r="K38" s="112" t="str">
        <f t="shared" si="18"/>
        <v>1T21</v>
      </c>
      <c r="L38" s="112" t="str">
        <f t="shared" si="18"/>
        <v>2T21</v>
      </c>
      <c r="M38" s="112" t="str">
        <f t="shared" si="18"/>
        <v>3T21</v>
      </c>
      <c r="N38" s="112" t="str">
        <f t="shared" si="18"/>
        <v>4T21</v>
      </c>
      <c r="O38" s="112" t="str">
        <f t="shared" si="18"/>
        <v>1T22</v>
      </c>
      <c r="P38" s="112" t="str">
        <f t="shared" si="18"/>
        <v>2T22</v>
      </c>
      <c r="Q38" s="112" t="str">
        <f t="shared" si="18"/>
        <v>3T22</v>
      </c>
      <c r="R38" s="112" t="s">
        <v>202</v>
      </c>
      <c r="S38" s="112" t="s">
        <v>203</v>
      </c>
      <c r="T38" s="112" t="s">
        <v>205</v>
      </c>
      <c r="U38" s="112" t="s">
        <v>225</v>
      </c>
      <c r="V38" s="112" t="s">
        <v>228</v>
      </c>
      <c r="W38" s="112" t="s">
        <v>231</v>
      </c>
      <c r="X38" s="112" t="s">
        <v>233</v>
      </c>
      <c r="Y38" s="112" t="s">
        <v>235</v>
      </c>
      <c r="Z38" s="112" t="s">
        <v>240</v>
      </c>
      <c r="AA38" s="112" t="s">
        <v>249</v>
      </c>
      <c r="AC38" s="113">
        <f t="shared" si="18"/>
        <v>2019</v>
      </c>
      <c r="AD38" s="113">
        <f t="shared" si="18"/>
        <v>2020</v>
      </c>
      <c r="AE38" s="113">
        <f t="shared" si="18"/>
        <v>2021</v>
      </c>
      <c r="AF38" s="113">
        <f t="shared" si="18"/>
        <v>2022</v>
      </c>
      <c r="AG38" s="113">
        <v>2023</v>
      </c>
      <c r="AH38" s="113">
        <v>2024</v>
      </c>
      <c r="AI38" s="113">
        <v>2025</v>
      </c>
      <c r="AJ38" s="11"/>
      <c r="AK38" s="106"/>
    </row>
    <row r="39" spans="2:37" x14ac:dyDescent="0.3">
      <c r="B39" s="109" t="s">
        <v>8</v>
      </c>
      <c r="C39" s="7">
        <v>73.98419351000004</v>
      </c>
      <c r="D39" s="7">
        <v>121.89780614134921</v>
      </c>
      <c r="E39" s="7">
        <v>155.63171071000002</v>
      </c>
      <c r="F39" s="7">
        <v>73.479376619999996</v>
      </c>
      <c r="G39" s="7">
        <v>163.18449955</v>
      </c>
      <c r="H39" s="7">
        <v>275.76613575999994</v>
      </c>
      <c r="I39" s="7">
        <v>288.66147377000016</v>
      </c>
      <c r="J39" s="7">
        <v>128.55368470999997</v>
      </c>
      <c r="K39" s="97">
        <v>124.05432827000004</v>
      </c>
      <c r="L39" s="97">
        <v>176.35792845999993</v>
      </c>
      <c r="M39" s="97">
        <v>162.88642482999998</v>
      </c>
      <c r="N39" s="97">
        <v>105.71831844000006</v>
      </c>
      <c r="O39" s="97">
        <v>175.82300000000001</v>
      </c>
      <c r="P39" s="97">
        <v>200.35300000000001</v>
      </c>
      <c r="Q39" s="97">
        <v>217.67500000000001</v>
      </c>
      <c r="R39" s="97">
        <v>164.71144489999983</v>
      </c>
      <c r="S39" s="97">
        <v>213.74819393999994</v>
      </c>
      <c r="T39" s="7">
        <v>227.97961751999998</v>
      </c>
      <c r="U39" s="7">
        <v>233.27424350999999</v>
      </c>
      <c r="V39" s="7">
        <v>76.312099060000065</v>
      </c>
      <c r="W39" s="7">
        <v>256.19509722999987</v>
      </c>
      <c r="X39" s="7">
        <v>261.8574241999998</v>
      </c>
      <c r="Y39" s="7">
        <v>248.5979734400004</v>
      </c>
      <c r="Z39" s="7">
        <v>80.518445059999578</v>
      </c>
      <c r="AA39" s="7">
        <v>245.85408404</v>
      </c>
      <c r="AC39" s="7">
        <v>424.99308698134922</v>
      </c>
      <c r="AD39" s="7">
        <v>856.16579379000007</v>
      </c>
      <c r="AE39" s="7">
        <v>569.01700000000005</v>
      </c>
      <c r="AF39" s="7">
        <v>758.56244489999995</v>
      </c>
      <c r="AG39" s="7">
        <v>751.31415402999994</v>
      </c>
      <c r="AH39" s="7">
        <v>847.16893992999962</v>
      </c>
      <c r="AI39" s="7">
        <v>245.85408404</v>
      </c>
      <c r="AJ39" s="11"/>
    </row>
    <row r="40" spans="2:37" x14ac:dyDescent="0.3">
      <c r="B40" s="114" t="s">
        <v>10</v>
      </c>
      <c r="C40" s="9">
        <v>73.918575470000036</v>
      </c>
      <c r="D40" s="9">
        <v>101.0238715613492</v>
      </c>
      <c r="E40" s="9">
        <v>132.01327775000001</v>
      </c>
      <c r="F40" s="9">
        <v>73.584716040000004</v>
      </c>
      <c r="G40" s="9">
        <v>98.573378810000037</v>
      </c>
      <c r="H40" s="9">
        <v>159.99318780000056</v>
      </c>
      <c r="I40" s="9">
        <v>156.74861919000045</v>
      </c>
      <c r="J40" s="9">
        <v>87.975387379999887</v>
      </c>
      <c r="K40" s="9">
        <v>122.69737438000004</v>
      </c>
      <c r="L40" s="9">
        <v>176.35792845999993</v>
      </c>
      <c r="M40" s="9">
        <v>162.20994030999998</v>
      </c>
      <c r="N40" s="9">
        <v>105.71975685000007</v>
      </c>
      <c r="O40" s="9">
        <v>175.82300000000001</v>
      </c>
      <c r="P40" s="9">
        <v>200.35300000000001</v>
      </c>
      <c r="Q40" s="9">
        <v>217.67500000000001</v>
      </c>
      <c r="R40" s="9">
        <v>164.71144489999983</v>
      </c>
      <c r="S40" s="9">
        <v>213.74819393999994</v>
      </c>
      <c r="T40" s="9">
        <v>227.97961751999998</v>
      </c>
      <c r="U40" s="9">
        <v>233.27424350999999</v>
      </c>
      <c r="V40" s="9">
        <v>76.312099060000065</v>
      </c>
      <c r="W40" s="9">
        <v>256.19509722999987</v>
      </c>
      <c r="X40" s="9">
        <v>261.8574241999998</v>
      </c>
      <c r="Y40" s="9">
        <v>248.5979734400004</v>
      </c>
      <c r="Z40" s="9">
        <v>80.518445059999578</v>
      </c>
      <c r="AA40" s="9">
        <v>245.85408404</v>
      </c>
      <c r="AC40" s="9">
        <v>380.54044082134919</v>
      </c>
      <c r="AD40" s="9">
        <v>503.29057318000093</v>
      </c>
      <c r="AE40" s="9">
        <v>566.98500000000001</v>
      </c>
      <c r="AF40" s="9">
        <v>758.56244489999995</v>
      </c>
      <c r="AG40" s="9">
        <v>751.31415402999994</v>
      </c>
      <c r="AH40" s="9">
        <v>847.16893992999962</v>
      </c>
      <c r="AI40" s="9">
        <v>245.85408404</v>
      </c>
      <c r="AJ40" s="11"/>
    </row>
    <row r="41" spans="2:37" x14ac:dyDescent="0.3">
      <c r="B41" s="114" t="s">
        <v>11</v>
      </c>
      <c r="C41" s="9">
        <v>6.56180399999991E-2</v>
      </c>
      <c r="D41" s="9">
        <v>20.873934580000011</v>
      </c>
      <c r="E41" s="9">
        <v>23.618432959999996</v>
      </c>
      <c r="F41" s="9">
        <v>-0.10533941999999999</v>
      </c>
      <c r="G41" s="9">
        <v>64.611120739999961</v>
      </c>
      <c r="H41" s="9">
        <v>115.77294795999939</v>
      </c>
      <c r="I41" s="9">
        <v>131.9128545799997</v>
      </c>
      <c r="J41" s="9">
        <v>40.578297330000083</v>
      </c>
      <c r="K41" s="9">
        <v>1.3569538900000027</v>
      </c>
      <c r="L41" s="9">
        <v>0</v>
      </c>
      <c r="M41" s="9">
        <v>0.67648451999999992</v>
      </c>
      <c r="N41" s="9">
        <v>-1.4384100000026656E-3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132" t="s">
        <v>226</v>
      </c>
      <c r="W41" s="132" t="s">
        <v>226</v>
      </c>
      <c r="X41" s="132" t="s">
        <v>226</v>
      </c>
      <c r="Y41" s="9">
        <v>0</v>
      </c>
      <c r="Z41" s="9">
        <v>0</v>
      </c>
      <c r="AA41" s="9">
        <v>0</v>
      </c>
      <c r="AC41" s="9">
        <v>44.452646160000008</v>
      </c>
      <c r="AD41" s="9">
        <v>352.87522060999913</v>
      </c>
      <c r="AE41" s="9">
        <v>2.032</v>
      </c>
      <c r="AF41" s="9">
        <v>0</v>
      </c>
      <c r="AG41" s="9">
        <v>0</v>
      </c>
      <c r="AH41" s="9">
        <v>0</v>
      </c>
      <c r="AI41" s="9">
        <v>0</v>
      </c>
      <c r="AJ41" s="11"/>
    </row>
    <row r="42" spans="2:37" x14ac:dyDescent="0.3">
      <c r="B42" s="106" t="s">
        <v>14</v>
      </c>
      <c r="C42" s="11">
        <v>-39.799035010000004</v>
      </c>
      <c r="D42" s="11">
        <v>-58.231138547680004</v>
      </c>
      <c r="E42" s="11">
        <v>-83.395229922320013</v>
      </c>
      <c r="F42" s="11">
        <v>-60.323080349999991</v>
      </c>
      <c r="G42" s="11">
        <v>-118.11460991</v>
      </c>
      <c r="H42" s="11">
        <v>-169.45217458000002</v>
      </c>
      <c r="I42" s="11">
        <v>-184.84014013000001</v>
      </c>
      <c r="J42" s="11">
        <v>-92.049477779999961</v>
      </c>
      <c r="K42" s="11">
        <v>-49.71926092999999</v>
      </c>
      <c r="L42" s="11">
        <v>-57.913607990000003</v>
      </c>
      <c r="M42" s="11">
        <v>-53.562092749999877</v>
      </c>
      <c r="N42" s="11">
        <v>-53.265038330000124</v>
      </c>
      <c r="O42" s="11">
        <v>-62.404000000000003</v>
      </c>
      <c r="P42" s="11">
        <v>-64.585000000000008</v>
      </c>
      <c r="Q42" s="11">
        <v>-74.905999999999992</v>
      </c>
      <c r="R42" s="11">
        <v>-73.145810409999967</v>
      </c>
      <c r="S42" s="11">
        <v>-70.836060179999976</v>
      </c>
      <c r="T42" s="11">
        <v>-78.515666979999992</v>
      </c>
      <c r="U42" s="11">
        <v>-83.30511270000008</v>
      </c>
      <c r="V42" s="11">
        <v>-76.459489909999974</v>
      </c>
      <c r="W42" s="11">
        <v>-77.093215109999946</v>
      </c>
      <c r="X42" s="11">
        <v>-100.87764092999991</v>
      </c>
      <c r="Y42" s="11">
        <v>-86.445530890000256</v>
      </c>
      <c r="Z42" s="11">
        <v>-72.015816389999927</v>
      </c>
      <c r="AA42" s="11">
        <v>-74.201372410000005</v>
      </c>
      <c r="AC42" s="11">
        <v>-241.74848383</v>
      </c>
      <c r="AD42" s="11">
        <v>-564.4564024</v>
      </c>
      <c r="AE42" s="11">
        <v>-214.46</v>
      </c>
      <c r="AF42" s="11">
        <v>-275.04081040999995</v>
      </c>
      <c r="AG42" s="11">
        <v>-309.11632976999999</v>
      </c>
      <c r="AH42" s="11">
        <v>-336.43220332000004</v>
      </c>
      <c r="AI42" s="11">
        <v>-74.201372410000005</v>
      </c>
      <c r="AJ42" s="11"/>
    </row>
    <row r="43" spans="2:37" x14ac:dyDescent="0.3">
      <c r="B43" s="114" t="s">
        <v>14</v>
      </c>
      <c r="C43" s="9">
        <v>-39.450421000000006</v>
      </c>
      <c r="D43" s="9">
        <v>-42.680870627680008</v>
      </c>
      <c r="E43" s="9">
        <v>-61.73646620232001</v>
      </c>
      <c r="F43" s="9">
        <v>-60.403725999999992</v>
      </c>
      <c r="G43" s="9">
        <v>-52.202047939999986</v>
      </c>
      <c r="H43" s="9">
        <v>-51.914947800000036</v>
      </c>
      <c r="I43" s="9">
        <v>-53.100817119999967</v>
      </c>
      <c r="J43" s="9">
        <v>-53.607647930000034</v>
      </c>
      <c r="K43" s="9">
        <v>-48.551433069999987</v>
      </c>
      <c r="L43" s="9">
        <v>-57.913607990000003</v>
      </c>
      <c r="M43" s="9">
        <v>-53.67496775999988</v>
      </c>
      <c r="N43" s="9">
        <v>-53.265991180000121</v>
      </c>
      <c r="O43" s="9">
        <v>-62.381</v>
      </c>
      <c r="P43" s="9">
        <v>-64.557000000000002</v>
      </c>
      <c r="Q43" s="9">
        <v>-74.957196699999997</v>
      </c>
      <c r="R43" s="9">
        <v>-73.147049509999974</v>
      </c>
      <c r="S43" s="9">
        <v>-70.836060179999976</v>
      </c>
      <c r="T43" s="9">
        <v>-78.515666979999992</v>
      </c>
      <c r="U43" s="9">
        <v>-83.30511270000008</v>
      </c>
      <c r="V43" s="9">
        <v>-76.459489909999974</v>
      </c>
      <c r="W43" s="9">
        <v>-77.093215109999946</v>
      </c>
      <c r="X43" s="9">
        <v>-100.87764092999991</v>
      </c>
      <c r="Y43" s="9">
        <v>-86.445530890000256</v>
      </c>
      <c r="Z43" s="9">
        <v>-72.015816389999927</v>
      </c>
      <c r="AA43" s="9">
        <v>-74.201372410000005</v>
      </c>
      <c r="AC43" s="9">
        <v>-204.27148383000002</v>
      </c>
      <c r="AD43" s="9">
        <v>-210.82546079000002</v>
      </c>
      <c r="AE43" s="9">
        <v>-213.40600000000001</v>
      </c>
      <c r="AF43" s="9">
        <v>-275.04224620999997</v>
      </c>
      <c r="AG43" s="9">
        <v>-309.11632976999999</v>
      </c>
      <c r="AH43" s="9">
        <v>-336.43220332000004</v>
      </c>
      <c r="AI43" s="9">
        <v>-74.201372410000005</v>
      </c>
      <c r="AJ43" s="11"/>
    </row>
    <row r="44" spans="2:37" x14ac:dyDescent="0.3">
      <c r="B44" s="114" t="s">
        <v>11</v>
      </c>
      <c r="C44" s="9">
        <v>-0.34861401000000003</v>
      </c>
      <c r="D44" s="9">
        <v>-15.55026792</v>
      </c>
      <c r="E44" s="9">
        <v>-21.65876372</v>
      </c>
      <c r="F44" s="9">
        <v>8.064564999999857E-2</v>
      </c>
      <c r="G44" s="9">
        <v>-64.854008040000011</v>
      </c>
      <c r="H44" s="9">
        <v>-117.53722677999998</v>
      </c>
      <c r="I44" s="9">
        <v>-131.73932300999999</v>
      </c>
      <c r="J44" s="9">
        <v>-38.44182984999992</v>
      </c>
      <c r="K44" s="9">
        <v>-1.1678278600000005</v>
      </c>
      <c r="L44" s="9">
        <v>0</v>
      </c>
      <c r="M44" s="9">
        <v>0.11287501000000021</v>
      </c>
      <c r="N44" s="9">
        <v>9.5285000000022713E-4</v>
      </c>
      <c r="O44" s="9">
        <v>-2.3E-2</v>
      </c>
      <c r="P44" s="9">
        <v>-2.8000000000000001E-2</v>
      </c>
      <c r="Q44" s="9">
        <v>5.1196700000000012E-2</v>
      </c>
      <c r="R44" s="9">
        <v>1.2391000000000066E-3</v>
      </c>
      <c r="S44" s="9">
        <v>0</v>
      </c>
      <c r="T44" s="9">
        <v>0</v>
      </c>
      <c r="U44" s="9">
        <v>0</v>
      </c>
      <c r="V44" s="132" t="s">
        <v>226</v>
      </c>
      <c r="W44" s="132" t="s">
        <v>226</v>
      </c>
      <c r="X44" s="132" t="s">
        <v>226</v>
      </c>
      <c r="Y44" s="9">
        <v>0</v>
      </c>
      <c r="Z44" s="9">
        <v>0</v>
      </c>
      <c r="AA44" s="9">
        <v>0</v>
      </c>
      <c r="AC44" s="9">
        <v>-37.476999999999997</v>
      </c>
      <c r="AD44" s="9">
        <v>-352.57238767999991</v>
      </c>
      <c r="AE44" s="9">
        <v>-1.054</v>
      </c>
      <c r="AF44" s="9">
        <v>1.4358000000000146E-3</v>
      </c>
      <c r="AG44" s="9">
        <v>0</v>
      </c>
      <c r="AH44" s="9">
        <v>0</v>
      </c>
      <c r="AI44" s="9">
        <v>0</v>
      </c>
      <c r="AJ44" s="11"/>
    </row>
    <row r="45" spans="2:37" x14ac:dyDescent="0.3">
      <c r="B45" s="106" t="s">
        <v>16</v>
      </c>
      <c r="C45" s="11">
        <v>-2.8658526499999994</v>
      </c>
      <c r="D45" s="11">
        <v>-1.19238401</v>
      </c>
      <c r="E45" s="11">
        <v>-4.6648584199999998</v>
      </c>
      <c r="F45" s="11">
        <v>13.67171978</v>
      </c>
      <c r="G45" s="11">
        <v>-4.9651733700000005</v>
      </c>
      <c r="H45" s="11">
        <v>-6.4382411700000013</v>
      </c>
      <c r="I45" s="11">
        <v>-8.8834315000000021</v>
      </c>
      <c r="J45" s="11">
        <v>-11.039016</v>
      </c>
      <c r="K45" s="11">
        <v>-7.4620659099999997</v>
      </c>
      <c r="L45" s="11">
        <v>-3.3315342600000011</v>
      </c>
      <c r="M45" s="11">
        <v>-14.236545150000005</v>
      </c>
      <c r="N45" s="11">
        <v>-15.533854679999994</v>
      </c>
      <c r="O45" s="11">
        <v>-8.2579999999999991</v>
      </c>
      <c r="P45" s="11">
        <v>-7.7619999999999996</v>
      </c>
      <c r="Q45" s="11">
        <v>-7.6639567500000032</v>
      </c>
      <c r="R45" s="11">
        <v>-15.198772689999995</v>
      </c>
      <c r="S45" s="11">
        <v>-12.53003762</v>
      </c>
      <c r="T45" s="11">
        <v>-8.9112055700000035</v>
      </c>
      <c r="U45" s="11">
        <v>-12.337838299999985</v>
      </c>
      <c r="V45" s="11">
        <v>-50.846340489999982</v>
      </c>
      <c r="W45" s="11">
        <v>-14.387333980000001</v>
      </c>
      <c r="X45" s="11">
        <v>-13.867013369999997</v>
      </c>
      <c r="Y45" s="11">
        <v>-23.67612746999999</v>
      </c>
      <c r="Z45" s="11">
        <v>-11.674291129999995</v>
      </c>
      <c r="AA45" s="11">
        <v>-19.820724899999988</v>
      </c>
      <c r="AC45" s="11">
        <v>4.9486246999999999</v>
      </c>
      <c r="AD45" s="11">
        <v>-31.325862040000004</v>
      </c>
      <c r="AE45" s="11">
        <v>-40.564</v>
      </c>
      <c r="AF45" s="11">
        <v>-38.882729439999999</v>
      </c>
      <c r="AG45" s="11">
        <v>-84.552031899999946</v>
      </c>
      <c r="AH45" s="11">
        <v>-63.60476594999998</v>
      </c>
      <c r="AI45" s="11">
        <v>-19.820724899999988</v>
      </c>
      <c r="AJ45" s="11"/>
    </row>
    <row r="46" spans="2:37" x14ac:dyDescent="0.3">
      <c r="B46" s="106" t="s">
        <v>18</v>
      </c>
      <c r="C46" s="11">
        <v>-0.90238962</v>
      </c>
      <c r="D46" s="11">
        <v>16.678842340000003</v>
      </c>
      <c r="E46" s="11">
        <v>1.3030543300000001</v>
      </c>
      <c r="F46" s="11">
        <v>21.794240199999997</v>
      </c>
      <c r="G46" s="11">
        <v>6.7789589599999998</v>
      </c>
      <c r="H46" s="11">
        <v>5.0301845799999994</v>
      </c>
      <c r="I46" s="11">
        <v>0.46057311999999939</v>
      </c>
      <c r="J46" s="11">
        <v>5.7187131899999972</v>
      </c>
      <c r="K46" s="11">
        <v>18.828819039999999</v>
      </c>
      <c r="L46" s="11">
        <v>1.7442022800000014</v>
      </c>
      <c r="M46" s="11">
        <v>0.8894134799999992</v>
      </c>
      <c r="N46" s="11">
        <v>12.194565199999996</v>
      </c>
      <c r="O46" s="11">
        <v>-1E-3</v>
      </c>
      <c r="P46" s="11">
        <v>0.153</v>
      </c>
      <c r="Q46" s="11">
        <v>4.5587029999999223E-2</v>
      </c>
      <c r="R46" s="11">
        <v>-24.942326219999998</v>
      </c>
      <c r="S46" s="11">
        <v>6.2039399999992847E-2</v>
      </c>
      <c r="T46" s="11">
        <v>9.4729940000000581E-2</v>
      </c>
      <c r="U46" s="11">
        <v>-5.8498013000000029</v>
      </c>
      <c r="V46" s="11">
        <v>5.9420599800000007</v>
      </c>
      <c r="W46" s="11">
        <v>-2.3442998299999998</v>
      </c>
      <c r="X46" s="11">
        <v>3.8740106200000008</v>
      </c>
      <c r="Y46" s="11">
        <v>4.239332550000003</v>
      </c>
      <c r="Z46" s="11">
        <v>-16.897016960000002</v>
      </c>
      <c r="AA46" s="11">
        <v>1.3940099999999933E-2</v>
      </c>
      <c r="AC46" s="11">
        <v>38.873747250000001</v>
      </c>
      <c r="AD46" s="11">
        <v>17.988429849999996</v>
      </c>
      <c r="AE46" s="11">
        <v>33.656999999999996</v>
      </c>
      <c r="AF46" s="11">
        <v>-24.744739190000001</v>
      </c>
      <c r="AG46" s="11">
        <v>0.24902801999999102</v>
      </c>
      <c r="AH46" s="11">
        <v>-11.127973619999999</v>
      </c>
      <c r="AI46" s="11">
        <v>1.3940099999999933E-2</v>
      </c>
      <c r="AJ46" s="11"/>
    </row>
    <row r="47" spans="2:37" x14ac:dyDescent="0.3">
      <c r="B47" s="106" t="s">
        <v>20</v>
      </c>
      <c r="C47" s="11">
        <v>2.96948E-3</v>
      </c>
      <c r="D47" s="11">
        <v>-2.4528319999999972E-2</v>
      </c>
      <c r="E47" s="11">
        <v>-0.13666568000000021</v>
      </c>
      <c r="F47" s="11">
        <v>0.16144928000000003</v>
      </c>
      <c r="G47" s="11">
        <v>0</v>
      </c>
      <c r="H47" s="11">
        <v>0</v>
      </c>
      <c r="I47" s="11">
        <v>0</v>
      </c>
      <c r="J47" s="11">
        <v>0</v>
      </c>
      <c r="K47" s="11">
        <v>0.13142227000000001</v>
      </c>
      <c r="L47" s="11">
        <v>8.0649500000000013E-2</v>
      </c>
      <c r="M47" s="11">
        <v>0.13354518000000001</v>
      </c>
      <c r="N47" s="11">
        <v>0.15638304999999997</v>
      </c>
      <c r="O47" s="11">
        <v>0.02</v>
      </c>
      <c r="P47" s="11">
        <v>0.20699999999999999</v>
      </c>
      <c r="Q47" s="11">
        <v>0.11023814999999995</v>
      </c>
      <c r="R47" s="11">
        <v>-1.4829566499999998</v>
      </c>
      <c r="S47" s="127">
        <v>0</v>
      </c>
      <c r="T47" s="127">
        <v>-2.0999999999999995E-7</v>
      </c>
      <c r="U47" s="127">
        <v>1.8999999999999995E-7</v>
      </c>
      <c r="V47" s="127">
        <v>-0.26402630999999999</v>
      </c>
      <c r="W47" s="127">
        <v>6.4000000000000001E-7</v>
      </c>
      <c r="X47" s="127">
        <v>-2.2999999999999999E-7</v>
      </c>
      <c r="Y47" s="127">
        <v>0</v>
      </c>
      <c r="Z47" s="127">
        <v>0</v>
      </c>
      <c r="AA47" s="127">
        <v>0</v>
      </c>
      <c r="AC47" s="11">
        <v>3.2247599999998544E-3</v>
      </c>
      <c r="AD47" s="11">
        <v>0</v>
      </c>
      <c r="AE47" s="11">
        <v>0.502</v>
      </c>
      <c r="AF47" s="11">
        <v>-1.1457184999999999</v>
      </c>
      <c r="AG47" s="11">
        <v>-0.26402579999999998</v>
      </c>
      <c r="AH47" s="11">
        <v>4.0999999999999999E-7</v>
      </c>
      <c r="AI47" s="11">
        <v>0</v>
      </c>
      <c r="AJ47" s="11"/>
    </row>
    <row r="48" spans="2:37" x14ac:dyDescent="0.3">
      <c r="B48" s="109" t="s">
        <v>23</v>
      </c>
      <c r="C48" s="7">
        <v>30.419885710000035</v>
      </c>
      <c r="D48" s="7">
        <v>79.128597603669206</v>
      </c>
      <c r="E48" s="7">
        <v>68.738011017679995</v>
      </c>
      <c r="F48" s="7">
        <v>48.783705530000006</v>
      </c>
      <c r="G48" s="7">
        <v>46.883675229999994</v>
      </c>
      <c r="H48" s="7">
        <v>104.90590458999992</v>
      </c>
      <c r="I48" s="7">
        <v>95.39847526000014</v>
      </c>
      <c r="J48" s="7">
        <v>31.183904120000008</v>
      </c>
      <c r="K48" s="7">
        <v>85.833242740000046</v>
      </c>
      <c r="L48" s="7">
        <v>116.93763798999993</v>
      </c>
      <c r="M48" s="7">
        <v>96.110745590000107</v>
      </c>
      <c r="N48" s="7">
        <v>49.270373679999942</v>
      </c>
      <c r="O48" s="7">
        <v>105.18</v>
      </c>
      <c r="P48" s="7">
        <v>128.36600000000001</v>
      </c>
      <c r="Q48" s="7">
        <v>135.26086842999999</v>
      </c>
      <c r="R48" s="7">
        <v>49.941578929999871</v>
      </c>
      <c r="S48" s="7">
        <v>130.44413606999996</v>
      </c>
      <c r="T48" s="7">
        <v>140.6474747</v>
      </c>
      <c r="U48" s="7">
        <v>131.78149139999994</v>
      </c>
      <c r="V48" s="7">
        <v>-45.315697669999885</v>
      </c>
      <c r="W48" s="7">
        <v>162.3702489499999</v>
      </c>
      <c r="X48" s="7">
        <v>150.98678028999987</v>
      </c>
      <c r="Y48" s="7">
        <v>142.71564763000018</v>
      </c>
      <c r="Z48" s="7">
        <v>-20.068679420000343</v>
      </c>
      <c r="AA48" s="7">
        <v>151.84592683000002</v>
      </c>
      <c r="AC48" s="7">
        <v>227.07019986134924</v>
      </c>
      <c r="AD48" s="7">
        <v>278.37195920000005</v>
      </c>
      <c r="AE48" s="7">
        <v>348.15200000000004</v>
      </c>
      <c r="AF48" s="7">
        <v>418.74844735999989</v>
      </c>
      <c r="AG48" s="7">
        <v>357.55740450000002</v>
      </c>
      <c r="AH48" s="7">
        <v>436.00399744999953</v>
      </c>
      <c r="AI48" s="7">
        <v>151.84592683000002</v>
      </c>
      <c r="AJ48" s="11"/>
    </row>
    <row r="49" spans="2:37" ht="17.25" thickBot="1" x14ac:dyDescent="0.35">
      <c r="B49" s="116" t="s">
        <v>25</v>
      </c>
      <c r="C49" s="117">
        <v>0.41153235863353443</v>
      </c>
      <c r="D49" s="117">
        <v>0.78326633478520413</v>
      </c>
      <c r="E49" s="117">
        <v>0.52069013200211967</v>
      </c>
      <c r="F49" s="117">
        <v>0.66295975788615691</v>
      </c>
      <c r="G49" s="117">
        <v>0.47562207764398712</v>
      </c>
      <c r="H49" s="117">
        <v>0.65568982050121738</v>
      </c>
      <c r="I49" s="117">
        <v>0.60860807420806895</v>
      </c>
      <c r="J49" s="117">
        <v>0.35446168580428761</v>
      </c>
      <c r="K49" s="117">
        <f t="shared" ref="K49:Q49" si="19">K48/K40</f>
        <v>0.69955240015299847</v>
      </c>
      <c r="L49" s="117">
        <f t="shared" si="19"/>
        <v>0.66306992269146992</v>
      </c>
      <c r="M49" s="117">
        <f t="shared" si="19"/>
        <v>0.59250835926776457</v>
      </c>
      <c r="N49" s="117">
        <f t="shared" si="19"/>
        <v>0.46604698258913857</v>
      </c>
      <c r="O49" s="117">
        <f t="shared" si="19"/>
        <v>0.59821525056448821</v>
      </c>
      <c r="P49" s="117">
        <f t="shared" si="19"/>
        <v>0.64069916597205934</v>
      </c>
      <c r="Q49" s="117">
        <f t="shared" si="19"/>
        <v>0.621389082025956</v>
      </c>
      <c r="R49" s="117">
        <v>0.30320648914421561</v>
      </c>
      <c r="S49" s="117">
        <v>0.6102701204886728</v>
      </c>
      <c r="T49" s="117">
        <v>0.61693004063252022</v>
      </c>
      <c r="U49" s="117">
        <v>0.56492088203621471</v>
      </c>
      <c r="V49" s="117">
        <v>-0.59382061597297442</v>
      </c>
      <c r="W49" s="117">
        <v>0.6337757853509256</v>
      </c>
      <c r="X49" s="117">
        <v>0.57659919611322585</v>
      </c>
      <c r="Y49" s="117">
        <v>0.57408210394943093</v>
      </c>
      <c r="Z49" s="117">
        <v>-0.24924325606444403</v>
      </c>
      <c r="AA49" s="117">
        <v>0.61762621281204744</v>
      </c>
      <c r="AC49" s="117">
        <v>0.59670451679523595</v>
      </c>
      <c r="AD49" s="117">
        <v>0.5531038609388792</v>
      </c>
      <c r="AE49" s="117">
        <f>AE48/AE40</f>
        <v>0.61404093582722652</v>
      </c>
      <c r="AF49" s="117">
        <f>AF48/AF40</f>
        <v>0.55202897292813224</v>
      </c>
      <c r="AG49" s="117">
        <v>0.47590931514079099</v>
      </c>
      <c r="AH49" s="117">
        <f>AH48/AH40</f>
        <v>0.51466003638663371</v>
      </c>
      <c r="AI49" s="117">
        <v>0.61762621281204744</v>
      </c>
      <c r="AJ49" s="11"/>
    </row>
    <row r="50" spans="2:37" ht="17.25" thickTop="1" x14ac:dyDescent="0.3">
      <c r="B50" s="106" t="s">
        <v>20</v>
      </c>
      <c r="C50" s="150" t="s">
        <v>226</v>
      </c>
      <c r="D50" s="150" t="s">
        <v>226</v>
      </c>
      <c r="E50" s="150" t="s">
        <v>226</v>
      </c>
      <c r="F50" s="150" t="s">
        <v>226</v>
      </c>
      <c r="G50" s="150" t="s">
        <v>226</v>
      </c>
      <c r="H50" s="150" t="s">
        <v>226</v>
      </c>
      <c r="I50" s="150" t="s">
        <v>226</v>
      </c>
      <c r="J50" s="150" t="s">
        <v>226</v>
      </c>
      <c r="K50" s="11">
        <v>-0.13142227000000001</v>
      </c>
      <c r="L50" s="11">
        <v>-8.0649500000000013E-2</v>
      </c>
      <c r="M50" s="11">
        <v>-0.13354518000000001</v>
      </c>
      <c r="N50" s="11">
        <v>-0.15638304999999997</v>
      </c>
      <c r="O50" s="11">
        <v>-0.02</v>
      </c>
      <c r="P50" s="11">
        <v>-0.20699999999999999</v>
      </c>
      <c r="Q50" s="11">
        <v>-0.10995664999999996</v>
      </c>
      <c r="R50" s="11">
        <v>1.4829566499999998</v>
      </c>
      <c r="S50" s="11">
        <v>-5.3000000000000001E-7</v>
      </c>
      <c r="T50" s="11">
        <v>2.0999999999999995E-7</v>
      </c>
      <c r="U50" s="11">
        <v>-1.8999999999999995E-7</v>
      </c>
      <c r="V50" s="11">
        <v>0.26402630999999999</v>
      </c>
      <c r="W50" s="11">
        <v>-6.4000000000000001E-7</v>
      </c>
      <c r="X50" s="11">
        <v>-6.4000000000000001E-7</v>
      </c>
      <c r="Y50" s="11">
        <v>-6.4000000000000001E-7</v>
      </c>
      <c r="Z50" s="11">
        <v>0</v>
      </c>
      <c r="AA50" s="11"/>
      <c r="AC50" s="150" t="s">
        <v>226</v>
      </c>
      <c r="AD50" s="150" t="s">
        <v>226</v>
      </c>
      <c r="AE50" s="11">
        <v>-0.502</v>
      </c>
      <c r="AF50" s="11">
        <v>1.1459999999999999</v>
      </c>
      <c r="AG50" s="11">
        <v>0.26402579999999998</v>
      </c>
      <c r="AH50" s="11">
        <v>-1.9200000000000003E-6</v>
      </c>
      <c r="AI50" s="11"/>
      <c r="AJ50" s="11"/>
    </row>
    <row r="51" spans="2:37" x14ac:dyDescent="0.3">
      <c r="B51" s="106" t="s">
        <v>34</v>
      </c>
      <c r="C51" s="11">
        <v>-3.551921140000001</v>
      </c>
      <c r="D51" s="11">
        <v>-21.029552620000004</v>
      </c>
      <c r="E51" s="11">
        <v>0.88387419999999395</v>
      </c>
      <c r="F51" s="11">
        <v>-19.499498239999998</v>
      </c>
      <c r="G51" s="11">
        <v>0.81354870000000545</v>
      </c>
      <c r="H51" s="11">
        <v>1.7497812299999964</v>
      </c>
      <c r="I51" s="11">
        <v>3.8295644899999957</v>
      </c>
      <c r="J51" s="11">
        <v>3.4737098900000021</v>
      </c>
      <c r="K51" s="150" t="s">
        <v>226</v>
      </c>
      <c r="L51" s="11">
        <v>3.9931300000000003E-2</v>
      </c>
      <c r="M51" s="11">
        <v>7.97511013</v>
      </c>
      <c r="N51" s="11">
        <v>13.505272930000004</v>
      </c>
      <c r="O51" s="11">
        <v>3.0195951499999998</v>
      </c>
      <c r="P51" s="11">
        <v>5.4563674099999986</v>
      </c>
      <c r="Q51" s="11">
        <v>3.1916538199999991</v>
      </c>
      <c r="R51" s="11">
        <v>29.89362856</v>
      </c>
      <c r="S51" s="11">
        <v>5.7504334199999994</v>
      </c>
      <c r="T51" s="11">
        <v>5.8295930399999998</v>
      </c>
      <c r="U51" s="11">
        <v>12.531731359999998</v>
      </c>
      <c r="V51" s="11">
        <v>6.2903183099998508</v>
      </c>
      <c r="W51" s="127">
        <v>0</v>
      </c>
      <c r="X51" s="127">
        <v>0</v>
      </c>
      <c r="Y51" s="127">
        <v>0</v>
      </c>
      <c r="Z51" s="127">
        <v>0</v>
      </c>
      <c r="AA51" s="127">
        <v>0</v>
      </c>
      <c r="AC51" s="11">
        <v>-43.197097800000009</v>
      </c>
      <c r="AD51" s="11">
        <v>9.8666043099999996</v>
      </c>
      <c r="AE51" s="11">
        <v>21.52031436</v>
      </c>
      <c r="AF51" s="11">
        <v>41.581244939999998</v>
      </c>
      <c r="AG51" s="11">
        <v>30.402076129999848</v>
      </c>
      <c r="AH51" s="11">
        <v>0</v>
      </c>
      <c r="AI51" s="11">
        <v>0</v>
      </c>
      <c r="AJ51" s="11"/>
    </row>
    <row r="52" spans="2:37" x14ac:dyDescent="0.3">
      <c r="B52" s="109" t="s">
        <v>27</v>
      </c>
      <c r="C52" s="7">
        <v>26.867964570000034</v>
      </c>
      <c r="D52" s="7">
        <v>58.099044983669202</v>
      </c>
      <c r="E52" s="7">
        <v>69.621885217679989</v>
      </c>
      <c r="F52" s="7">
        <v>29.284207290000008</v>
      </c>
      <c r="G52" s="7">
        <v>47.69722393</v>
      </c>
      <c r="H52" s="7">
        <v>106.65568581999992</v>
      </c>
      <c r="I52" s="7">
        <v>99.228039750000136</v>
      </c>
      <c r="J52" s="7">
        <v>34.65761401000001</v>
      </c>
      <c r="K52" s="7">
        <v>85.701820470000044</v>
      </c>
      <c r="L52" s="7">
        <v>116.89691978999993</v>
      </c>
      <c r="M52" s="7">
        <v>103.95231054000011</v>
      </c>
      <c r="N52" s="7">
        <v>62.619263559999951</v>
      </c>
      <c r="O52" s="7">
        <f>O48+O51</f>
        <v>108.19959515000001</v>
      </c>
      <c r="P52" s="7">
        <v>133.64336740999997</v>
      </c>
      <c r="Q52" s="7">
        <v>138.34224085</v>
      </c>
      <c r="R52" s="7">
        <v>81.31816413999988</v>
      </c>
      <c r="S52" s="7">
        <v>136.19456895999997</v>
      </c>
      <c r="T52" s="7">
        <v>146.47706794999999</v>
      </c>
      <c r="U52" s="7">
        <v>144.31322256999994</v>
      </c>
      <c r="V52" s="7">
        <v>-38.738375240000344</v>
      </c>
      <c r="W52" s="7">
        <v>162.37024895000002</v>
      </c>
      <c r="X52" s="7">
        <v>150.98678028999984</v>
      </c>
      <c r="Y52" s="7">
        <v>142.71564763000038</v>
      </c>
      <c r="Z52" s="7">
        <v>-20.068679370000229</v>
      </c>
      <c r="AA52" s="7">
        <v>151.84592683000002</v>
      </c>
      <c r="AC52" s="7">
        <v>183.87310206134924</v>
      </c>
      <c r="AD52" s="7">
        <v>288.23856351000006</v>
      </c>
      <c r="AE52" s="7">
        <v>369.17031436000002</v>
      </c>
      <c r="AF52" s="7">
        <v>461.47541079999996</v>
      </c>
      <c r="AG52" s="7">
        <v>388.24648423999957</v>
      </c>
      <c r="AH52" s="7">
        <v>436.00399750000003</v>
      </c>
      <c r="AI52" s="7">
        <v>151.84592683000002</v>
      </c>
      <c r="AJ52" s="11"/>
    </row>
    <row r="53" spans="2:37" ht="17.25" thickBot="1" x14ac:dyDescent="0.35">
      <c r="B53" s="116" t="s">
        <v>25</v>
      </c>
      <c r="C53" s="117">
        <v>0.36348055139272045</v>
      </c>
      <c r="D53" s="117">
        <v>0.57510214255040848</v>
      </c>
      <c r="E53" s="117">
        <v>0.52738547519080881</v>
      </c>
      <c r="F53" s="117">
        <v>0.3979658938152506</v>
      </c>
      <c r="G53" s="117">
        <v>0.48387530696230158</v>
      </c>
      <c r="H53" s="117">
        <v>0.66662641882806184</v>
      </c>
      <c r="I53" s="117">
        <v>0.63303932285184839</v>
      </c>
      <c r="J53" s="117">
        <v>0.39394670534726156</v>
      </c>
      <c r="K53" s="117">
        <f t="shared" ref="K53:Q53" si="20">K52/K40</f>
        <v>0.69848129108759183</v>
      </c>
      <c r="L53" s="117">
        <f t="shared" si="20"/>
        <v>0.66283903882729911</v>
      </c>
      <c r="M53" s="117">
        <f t="shared" si="20"/>
        <v>0.64085043334173286</v>
      </c>
      <c r="N53" s="117">
        <f t="shared" si="20"/>
        <v>0.59231373043022573</v>
      </c>
      <c r="O53" s="117">
        <f t="shared" si="20"/>
        <v>0.61538931283165454</v>
      </c>
      <c r="P53" s="117">
        <f t="shared" si="20"/>
        <v>0.6670395123107713</v>
      </c>
      <c r="Q53" s="117">
        <f t="shared" si="20"/>
        <v>0.63554492178706778</v>
      </c>
      <c r="R53" s="117">
        <v>0.49370075157418503</v>
      </c>
      <c r="S53" s="117">
        <v>0.63717295781329686</v>
      </c>
      <c r="T53" s="117">
        <v>0.64282899201347876</v>
      </c>
      <c r="U53" s="117">
        <v>0.61864190576107703</v>
      </c>
      <c r="V53" s="117">
        <v>-0.5076308438265138</v>
      </c>
      <c r="W53" s="117">
        <v>0.6337757853509256</v>
      </c>
      <c r="X53" s="117">
        <v>0.57659919611322585</v>
      </c>
      <c r="Y53" s="117">
        <v>0.57408210394943093</v>
      </c>
      <c r="Z53" s="117">
        <v>-0.24924325606444403</v>
      </c>
      <c r="AA53" s="117">
        <v>0.61762621281204744</v>
      </c>
      <c r="AC53" s="117">
        <v>0.48318938629618979</v>
      </c>
      <c r="AD53" s="117">
        <v>0.57270805151145177</v>
      </c>
      <c r="AE53" s="117">
        <f>AE52/AE40</f>
        <v>0.65111125401906578</v>
      </c>
      <c r="AF53" s="117">
        <f>AF52/AF40</f>
        <v>0.60835520384987618</v>
      </c>
      <c r="AG53" s="117">
        <v>0.51675651544360091</v>
      </c>
      <c r="AH53" s="117">
        <f>AH52/AH40</f>
        <v>0.51466003644565439</v>
      </c>
      <c r="AI53" s="117">
        <v>0.61762621281204744</v>
      </c>
      <c r="AJ53" s="11"/>
    </row>
    <row r="54" spans="2:37" ht="17.25" thickTop="1" x14ac:dyDescent="0.3">
      <c r="B54" s="106" t="s">
        <v>34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16.86967512</v>
      </c>
      <c r="Y54" s="11">
        <v>0</v>
      </c>
      <c r="Z54" s="11">
        <v>8.9265259199999996</v>
      </c>
      <c r="AA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25.79620104</v>
      </c>
      <c r="AI54" s="11">
        <v>0</v>
      </c>
      <c r="AJ54" s="11"/>
    </row>
    <row r="55" spans="2:37" x14ac:dyDescent="0.3">
      <c r="B55" s="109" t="s">
        <v>250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162.37024895000002</v>
      </c>
      <c r="X55" s="7">
        <v>167.85645540999985</v>
      </c>
      <c r="Y55" s="7">
        <v>142.71564763000038</v>
      </c>
      <c r="Z55" s="7">
        <v>-11.142153450000229</v>
      </c>
      <c r="AA55" s="7">
        <v>151.84592683000002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461.80019854</v>
      </c>
      <c r="AI55" s="7">
        <v>151.84592683000002</v>
      </c>
      <c r="AJ55" s="11"/>
    </row>
    <row r="56" spans="2:37" ht="17.25" thickBot="1" x14ac:dyDescent="0.35">
      <c r="B56" s="116" t="s">
        <v>25</v>
      </c>
      <c r="C56" s="165" t="s">
        <v>226</v>
      </c>
      <c r="D56" s="165" t="s">
        <v>226</v>
      </c>
      <c r="E56" s="165" t="s">
        <v>226</v>
      </c>
      <c r="F56" s="165" t="s">
        <v>226</v>
      </c>
      <c r="G56" s="165" t="s">
        <v>226</v>
      </c>
      <c r="H56" s="165" t="s">
        <v>226</v>
      </c>
      <c r="I56" s="165" t="s">
        <v>226</v>
      </c>
      <c r="J56" s="165" t="s">
        <v>226</v>
      </c>
      <c r="K56" s="165" t="s">
        <v>226</v>
      </c>
      <c r="L56" s="165" t="s">
        <v>226</v>
      </c>
      <c r="M56" s="165" t="s">
        <v>226</v>
      </c>
      <c r="N56" s="165" t="s">
        <v>226</v>
      </c>
      <c r="O56" s="165" t="s">
        <v>226</v>
      </c>
      <c r="P56" s="165" t="s">
        <v>226</v>
      </c>
      <c r="Q56" s="165" t="s">
        <v>226</v>
      </c>
      <c r="R56" s="165" t="s">
        <v>226</v>
      </c>
      <c r="S56" s="165" t="s">
        <v>226</v>
      </c>
      <c r="T56" s="165" t="s">
        <v>226</v>
      </c>
      <c r="U56" s="165" t="s">
        <v>226</v>
      </c>
      <c r="V56" s="165" t="s">
        <v>226</v>
      </c>
      <c r="W56" s="117">
        <f>W55/W40</f>
        <v>0.63377578535092605</v>
      </c>
      <c r="X56" s="117">
        <f t="shared" ref="X56:AA56" si="21">X55/X40</f>
        <v>0.64102232702707529</v>
      </c>
      <c r="Y56" s="117">
        <f t="shared" si="21"/>
        <v>0.57408210394943171</v>
      </c>
      <c r="Z56" s="117">
        <f t="shared" si="21"/>
        <v>-0.1383801368953099</v>
      </c>
      <c r="AA56" s="117">
        <f t="shared" si="21"/>
        <v>0.61762621281204744</v>
      </c>
      <c r="AC56" s="165" t="s">
        <v>226</v>
      </c>
      <c r="AD56" s="165" t="s">
        <v>226</v>
      </c>
      <c r="AE56" s="165" t="s">
        <v>226</v>
      </c>
      <c r="AF56" s="165" t="s">
        <v>226</v>
      </c>
      <c r="AG56" s="165" t="s">
        <v>226</v>
      </c>
      <c r="AH56" s="117">
        <f>AH55/AH40</f>
        <v>0.54510992645476108</v>
      </c>
      <c r="AI56" s="117">
        <v>0.61762621281204744</v>
      </c>
      <c r="AJ56" s="11"/>
    </row>
    <row r="57" spans="2:37" ht="17.25" thickTop="1" x14ac:dyDescent="0.3">
      <c r="AJ57" s="11"/>
    </row>
    <row r="58" spans="2:37" x14ac:dyDescent="0.3">
      <c r="AJ58" s="11"/>
    </row>
    <row r="59" spans="2:37" x14ac:dyDescent="0.3">
      <c r="AJ59" s="11"/>
    </row>
    <row r="60" spans="2:37" s="109" customFormat="1" ht="17.25" thickBot="1" x14ac:dyDescent="0.35">
      <c r="B60" s="111" t="s">
        <v>29</v>
      </c>
      <c r="C60" s="112" t="str">
        <f>C$6</f>
        <v>1T19</v>
      </c>
      <c r="D60" s="112" t="str">
        <f t="shared" ref="D60:T60" si="22">D$6</f>
        <v>2T19</v>
      </c>
      <c r="E60" s="112" t="str">
        <f t="shared" si="22"/>
        <v>3T19</v>
      </c>
      <c r="F60" s="112" t="str">
        <f t="shared" si="22"/>
        <v>4T19</v>
      </c>
      <c r="G60" s="112" t="str">
        <f t="shared" si="22"/>
        <v>1T20</v>
      </c>
      <c r="H60" s="112" t="str">
        <f t="shared" si="22"/>
        <v>2T20</v>
      </c>
      <c r="I60" s="112" t="str">
        <f t="shared" si="22"/>
        <v>3T20</v>
      </c>
      <c r="J60" s="112" t="str">
        <f t="shared" si="22"/>
        <v>4T20</v>
      </c>
      <c r="K60" s="112" t="str">
        <f t="shared" si="22"/>
        <v>1T21</v>
      </c>
      <c r="L60" s="112" t="str">
        <f t="shared" si="22"/>
        <v>2T21</v>
      </c>
      <c r="M60" s="112" t="str">
        <f t="shared" si="22"/>
        <v>3T21</v>
      </c>
      <c r="N60" s="112" t="str">
        <f t="shared" si="22"/>
        <v>4T21</v>
      </c>
      <c r="O60" s="112" t="str">
        <f t="shared" si="22"/>
        <v>1T22</v>
      </c>
      <c r="P60" s="112" t="str">
        <f t="shared" si="22"/>
        <v>2T22</v>
      </c>
      <c r="Q60" s="112" t="str">
        <f t="shared" si="22"/>
        <v>3T22</v>
      </c>
      <c r="R60" s="112" t="s">
        <v>202</v>
      </c>
      <c r="S60" s="112" t="str">
        <f t="shared" si="22"/>
        <v>1T23</v>
      </c>
      <c r="T60" s="112" t="str">
        <f t="shared" si="22"/>
        <v>2T23</v>
      </c>
      <c r="U60" s="112" t="s">
        <v>225</v>
      </c>
      <c r="V60" s="112" t="s">
        <v>228</v>
      </c>
      <c r="W60" s="112" t="s">
        <v>231</v>
      </c>
      <c r="X60" s="112" t="s">
        <v>233</v>
      </c>
      <c r="Y60" s="112" t="s">
        <v>235</v>
      </c>
      <c r="Z60" s="112" t="s">
        <v>240</v>
      </c>
      <c r="AA60" s="112" t="s">
        <v>249</v>
      </c>
      <c r="AC60" s="113">
        <f>AC$6</f>
        <v>2019</v>
      </c>
      <c r="AD60" s="113">
        <f>AD$6</f>
        <v>2020</v>
      </c>
      <c r="AE60" s="113">
        <f>AE$6</f>
        <v>2021</v>
      </c>
      <c r="AF60" s="113">
        <f>AF$6</f>
        <v>2022</v>
      </c>
      <c r="AG60" s="113">
        <v>2023</v>
      </c>
      <c r="AH60" s="113">
        <v>2024</v>
      </c>
      <c r="AI60" s="113">
        <v>2025</v>
      </c>
      <c r="AJ60" s="11"/>
      <c r="AK60" s="106"/>
    </row>
    <row r="61" spans="2:37" x14ac:dyDescent="0.3">
      <c r="B61" s="109" t="s">
        <v>8</v>
      </c>
      <c r="C61" s="7">
        <v>27.046951589999999</v>
      </c>
      <c r="D61" s="7">
        <v>31.786093900000008</v>
      </c>
      <c r="E61" s="7">
        <v>28.66828928999999</v>
      </c>
      <c r="F61" s="7">
        <v>67.820623380000015</v>
      </c>
      <c r="G61" s="7">
        <v>44.188485520000008</v>
      </c>
      <c r="H61" s="7">
        <v>49.104971079999991</v>
      </c>
      <c r="I61" s="7">
        <v>60.095779599999972</v>
      </c>
      <c r="J61" s="7">
        <v>61.238434940000019</v>
      </c>
      <c r="K61" s="97">
        <f>SUM(K62:K63)</f>
        <v>41.374260250000027</v>
      </c>
      <c r="L61" s="97">
        <f t="shared" ref="L61" si="23">SUM(L62:L63)</f>
        <v>58.055809680000003</v>
      </c>
      <c r="M61" s="97">
        <f t="shared" ref="M61" si="24">SUM(M62:M63)</f>
        <v>52.941385170000025</v>
      </c>
      <c r="N61" s="97">
        <f t="shared" ref="N61:P61" si="25">SUM(N62:N63)</f>
        <v>58.767544899999976</v>
      </c>
      <c r="O61" s="97">
        <f t="shared" si="25"/>
        <v>54.540999999999997</v>
      </c>
      <c r="P61" s="97">
        <f t="shared" si="25"/>
        <v>53.677000000000007</v>
      </c>
      <c r="Q61" s="97">
        <f t="shared" ref="Q61" si="26">SUM(Q62:Q63)</f>
        <v>57.11667967999999</v>
      </c>
      <c r="R61" s="97">
        <v>43.479992049999971</v>
      </c>
      <c r="S61" s="97">
        <v>54.941085930000007</v>
      </c>
      <c r="T61" s="7">
        <v>51.594754940000001</v>
      </c>
      <c r="U61" s="7">
        <v>47.779586270000017</v>
      </c>
      <c r="V61" s="7">
        <v>55.29051046999998</v>
      </c>
      <c r="W61" s="7">
        <v>51.374626599999999</v>
      </c>
      <c r="X61" s="7">
        <v>58.046907679999997</v>
      </c>
      <c r="Y61" s="7">
        <v>56.821672280000001</v>
      </c>
      <c r="Z61" s="7">
        <v>57.065512149999968</v>
      </c>
      <c r="AA61" s="7">
        <v>59.490694709999978</v>
      </c>
      <c r="AC61" s="7">
        <v>155.32195816000001</v>
      </c>
      <c r="AD61" s="7">
        <v>214.62767113999999</v>
      </c>
      <c r="AE61" s="7">
        <v>211.13900000000001</v>
      </c>
      <c r="AF61" s="7">
        <v>208.81467172999996</v>
      </c>
      <c r="AG61" s="7">
        <v>209.60593761000001</v>
      </c>
      <c r="AH61" s="7">
        <v>223.30871870999997</v>
      </c>
      <c r="AI61" s="7">
        <v>59.490694709999978</v>
      </c>
      <c r="AJ61" s="11"/>
      <c r="AK61" s="11"/>
    </row>
    <row r="62" spans="2:37" x14ac:dyDescent="0.3">
      <c r="B62" s="114" t="s">
        <v>10</v>
      </c>
      <c r="C62" s="9">
        <v>28.551096649999998</v>
      </c>
      <c r="D62" s="9">
        <v>33.193074518650775</v>
      </c>
      <c r="E62" s="9">
        <v>30.66828928999999</v>
      </c>
      <c r="F62" s="9">
        <v>69.220623380000021</v>
      </c>
      <c r="G62" s="9">
        <v>47.639664220000007</v>
      </c>
      <c r="H62" s="9">
        <v>50.939418109999991</v>
      </c>
      <c r="I62" s="9">
        <v>60.095779599999972</v>
      </c>
      <c r="J62" s="9">
        <v>64.720283550000019</v>
      </c>
      <c r="K62" s="9">
        <v>47.408597210000025</v>
      </c>
      <c r="L62" s="9">
        <v>63.14082698</v>
      </c>
      <c r="M62" s="9">
        <v>58.085833040000026</v>
      </c>
      <c r="N62" s="9">
        <v>64.926742769999976</v>
      </c>
      <c r="O62" s="9">
        <v>59.265999999999998</v>
      </c>
      <c r="P62" s="9">
        <v>58.093000000000004</v>
      </c>
      <c r="Q62" s="9">
        <v>62.322879139999991</v>
      </c>
      <c r="R62" s="9">
        <v>48.681278439999971</v>
      </c>
      <c r="S62" s="9">
        <v>59.802896390000008</v>
      </c>
      <c r="T62" s="9">
        <v>56.036284719999998</v>
      </c>
      <c r="U62" s="9">
        <v>52.002986480000018</v>
      </c>
      <c r="V62" s="9">
        <v>59.659419179999979</v>
      </c>
      <c r="W62" s="9">
        <v>55.831303759999997</v>
      </c>
      <c r="X62" s="9">
        <v>63.429831789999994</v>
      </c>
      <c r="Y62" s="9">
        <v>62.912179280000004</v>
      </c>
      <c r="Z62" s="9">
        <v>64.276336679999972</v>
      </c>
      <c r="AA62" s="9">
        <v>66.164572339999978</v>
      </c>
      <c r="AC62" s="9">
        <v>161.6330838386508</v>
      </c>
      <c r="AD62" s="9">
        <v>223.39514548</v>
      </c>
      <c r="AE62" s="9">
        <v>233.56200000000001</v>
      </c>
      <c r="AF62" s="9">
        <v>228.36315757999998</v>
      </c>
      <c r="AG62" s="9">
        <v>227.50158677000002</v>
      </c>
      <c r="AH62" s="9">
        <v>246.44965150999997</v>
      </c>
      <c r="AI62" s="9">
        <v>66.164572339999978</v>
      </c>
      <c r="AJ62" s="11"/>
      <c r="AK62" s="11"/>
    </row>
    <row r="63" spans="2:37" x14ac:dyDescent="0.3">
      <c r="B63" s="114" t="s">
        <v>12</v>
      </c>
      <c r="C63" s="9">
        <v>-1.5041450600000001</v>
      </c>
      <c r="D63" s="9">
        <v>-1.4069806186507681</v>
      </c>
      <c r="E63" s="9">
        <v>-2</v>
      </c>
      <c r="F63" s="9">
        <v>-1.4</v>
      </c>
      <c r="G63" s="9">
        <v>-3.4511787000000003</v>
      </c>
      <c r="H63" s="9">
        <v>-1.8344470300000002</v>
      </c>
      <c r="I63" s="9">
        <v>0</v>
      </c>
      <c r="J63" s="9">
        <v>-3.481848610000001</v>
      </c>
      <c r="K63" s="9">
        <v>-6.0343369600000001</v>
      </c>
      <c r="L63" s="9">
        <v>-5.0850172999999996</v>
      </c>
      <c r="M63" s="9">
        <v>-5.1444478699999996</v>
      </c>
      <c r="N63" s="9">
        <v>-6.1591978699999999</v>
      </c>
      <c r="O63" s="9">
        <v>-4.7249999999999996</v>
      </c>
      <c r="P63" s="9">
        <v>-4.4160000000000004</v>
      </c>
      <c r="Q63" s="9">
        <v>-5.2061994600000023</v>
      </c>
      <c r="R63" s="9">
        <v>-5.2012863900000017</v>
      </c>
      <c r="S63" s="9">
        <v>-4.8618104600000001</v>
      </c>
      <c r="T63" s="9">
        <v>-4.4415297799999998</v>
      </c>
      <c r="U63" s="9">
        <v>-4.2234002100000012</v>
      </c>
      <c r="V63" s="9">
        <v>-4.3689087100000012</v>
      </c>
      <c r="W63" s="9">
        <v>-4.4566771599999999</v>
      </c>
      <c r="X63" s="9">
        <v>-5.3829241099999994</v>
      </c>
      <c r="Y63" s="9">
        <v>-6.0905069999999997</v>
      </c>
      <c r="Z63" s="9">
        <v>-7.2108245300000009</v>
      </c>
      <c r="AA63" s="9">
        <v>-6.6738776299999998</v>
      </c>
      <c r="AC63" s="9">
        <v>-6.3111256786507681</v>
      </c>
      <c r="AD63" s="9">
        <v>-8.7674743400000015</v>
      </c>
      <c r="AE63" s="9">
        <v>-22.422999999999998</v>
      </c>
      <c r="AF63" s="9">
        <v>-19.548485850000006</v>
      </c>
      <c r="AG63" s="9">
        <v>-17.895649160000005</v>
      </c>
      <c r="AH63" s="9">
        <v>-23.140932799999998</v>
      </c>
      <c r="AI63" s="9">
        <v>-6.6738776299999998</v>
      </c>
      <c r="AJ63" s="11"/>
      <c r="AK63" s="11"/>
    </row>
    <row r="64" spans="2:37" x14ac:dyDescent="0.3">
      <c r="B64" s="106" t="s">
        <v>14</v>
      </c>
      <c r="C64" s="11">
        <v>-17.088633510000001</v>
      </c>
      <c r="D64" s="11">
        <v>-20.917742290000003</v>
      </c>
      <c r="E64" s="11">
        <v>-24.454993399999999</v>
      </c>
      <c r="F64" s="11">
        <v>-32.42418129</v>
      </c>
      <c r="G64" s="11">
        <v>-24.942393430000003</v>
      </c>
      <c r="H64" s="11">
        <v>-22.232978799999998</v>
      </c>
      <c r="I64" s="11">
        <v>-26.086995900000012</v>
      </c>
      <c r="J64" s="11">
        <v>-20.330675520000003</v>
      </c>
      <c r="K64" s="11">
        <f>K65</f>
        <v>-16.23725829</v>
      </c>
      <c r="L64" s="11">
        <f t="shared" ref="L64:Q64" si="27">L65</f>
        <v>-34.892557539999999</v>
      </c>
      <c r="M64" s="11">
        <f t="shared" si="27"/>
        <v>-28.086142460000001</v>
      </c>
      <c r="N64" s="11">
        <f t="shared" si="27"/>
        <v>-30.295041709999992</v>
      </c>
      <c r="O64" s="11">
        <f t="shared" si="27"/>
        <v>-29.591999999999999</v>
      </c>
      <c r="P64" s="11">
        <f t="shared" si="27"/>
        <v>-25.231000000000002</v>
      </c>
      <c r="Q64" s="11">
        <f t="shared" si="27"/>
        <v>-34.761651019999981</v>
      </c>
      <c r="R64" s="11">
        <v>-37.069557790000019</v>
      </c>
      <c r="S64" s="11">
        <v>-32.599220440000003</v>
      </c>
      <c r="T64" s="11">
        <v>-39.791506589999976</v>
      </c>
      <c r="U64" s="11">
        <v>-36.522418750000014</v>
      </c>
      <c r="V64" s="11">
        <v>-41.544691580000041</v>
      </c>
      <c r="W64" s="11">
        <v>-33.455730280000004</v>
      </c>
      <c r="X64" s="11">
        <v>-34.147809359999997</v>
      </c>
      <c r="Y64" s="11">
        <v>-37.440984349999994</v>
      </c>
      <c r="Z64" s="11">
        <v>-37.718359160000013</v>
      </c>
      <c r="AA64" s="11">
        <v>-46.06892465</v>
      </c>
      <c r="AC64" s="11">
        <v>-94.88555049</v>
      </c>
      <c r="AD64" s="11">
        <v>-93.593043650000013</v>
      </c>
      <c r="AE64" s="11">
        <v>-109.511</v>
      </c>
      <c r="AF64" s="11">
        <v>-126.65420881</v>
      </c>
      <c r="AG64" s="11">
        <v>-150.45783736000004</v>
      </c>
      <c r="AH64" s="11">
        <v>-142.76288315000002</v>
      </c>
      <c r="AI64" s="11">
        <v>-46.06892465</v>
      </c>
      <c r="AJ64" s="11"/>
      <c r="AK64" s="11"/>
    </row>
    <row r="65" spans="2:37" x14ac:dyDescent="0.3">
      <c r="B65" s="114" t="s">
        <v>14</v>
      </c>
      <c r="C65" s="9">
        <v>-17.088633510000001</v>
      </c>
      <c r="D65" s="9">
        <v>-20.917742290000003</v>
      </c>
      <c r="E65" s="9">
        <v>-24.454993399999999</v>
      </c>
      <c r="F65" s="9">
        <v>-32.42418129</v>
      </c>
      <c r="G65" s="9">
        <v>-24.942393430000003</v>
      </c>
      <c r="H65" s="9">
        <v>-22.232978799999998</v>
      </c>
      <c r="I65" s="9">
        <v>-26.086995900000012</v>
      </c>
      <c r="J65" s="9">
        <v>-20.330675520000003</v>
      </c>
      <c r="K65" s="9">
        <v>-16.23725829</v>
      </c>
      <c r="L65" s="9">
        <v>-34.892557539999999</v>
      </c>
      <c r="M65" s="9">
        <v>-28.086142460000001</v>
      </c>
      <c r="N65" s="9">
        <v>-30.295041709999992</v>
      </c>
      <c r="O65" s="9">
        <v>-29.591999999999999</v>
      </c>
      <c r="P65" s="9">
        <v>-25.231000000000002</v>
      </c>
      <c r="Q65" s="9">
        <v>-34.761651019999981</v>
      </c>
      <c r="R65" s="9">
        <v>-37.069557790000019</v>
      </c>
      <c r="S65" s="9">
        <v>-32.599220440000003</v>
      </c>
      <c r="T65" s="9">
        <v>-39.791506589999976</v>
      </c>
      <c r="U65" s="9">
        <v>-36.522418750000014</v>
      </c>
      <c r="V65" s="9">
        <v>-41.544691580000041</v>
      </c>
      <c r="W65" s="9">
        <v>-33.455730280000004</v>
      </c>
      <c r="X65" s="9">
        <v>-34.147809359999997</v>
      </c>
      <c r="Y65" s="9">
        <v>-37.440984349999994</v>
      </c>
      <c r="Z65" s="9">
        <v>-37.718359160000013</v>
      </c>
      <c r="AA65" s="9">
        <v>-46.06892465</v>
      </c>
      <c r="AC65" s="9">
        <v>-94.88555049</v>
      </c>
      <c r="AD65" s="9">
        <v>-93.593043650000013</v>
      </c>
      <c r="AE65" s="9">
        <v>-109.511</v>
      </c>
      <c r="AF65" s="9">
        <v>-126.65420881</v>
      </c>
      <c r="AG65" s="9">
        <v>-150.45783736000004</v>
      </c>
      <c r="AH65" s="9">
        <v>-142.76288315000002</v>
      </c>
      <c r="AI65" s="9">
        <v>-46.06892465</v>
      </c>
      <c r="AJ65" s="11"/>
      <c r="AK65" s="11"/>
    </row>
    <row r="66" spans="2:37" x14ac:dyDescent="0.3">
      <c r="B66" s="106" t="s">
        <v>16</v>
      </c>
      <c r="C66" s="11">
        <v>1.4299169999999998E-2</v>
      </c>
      <c r="D66" s="11">
        <v>-9.9507720000000036E-2</v>
      </c>
      <c r="E66" s="11">
        <v>-0.13514157999999993</v>
      </c>
      <c r="F66" s="11">
        <v>0.32828022000000001</v>
      </c>
      <c r="G66" s="11">
        <v>-0.11826895</v>
      </c>
      <c r="H66" s="11">
        <v>-7.4709149999999988E-2</v>
      </c>
      <c r="I66" s="11">
        <v>-0.22186085</v>
      </c>
      <c r="J66" s="11">
        <v>-5.5156569399999995</v>
      </c>
      <c r="K66" s="11">
        <v>-0.30110366999999999</v>
      </c>
      <c r="L66" s="11">
        <v>1.854703999999998E-2</v>
      </c>
      <c r="M66" s="11">
        <v>-2.1564056100000002</v>
      </c>
      <c r="N66" s="11">
        <v>-1.8250377599999998</v>
      </c>
      <c r="O66" s="11">
        <v>-0.86899999999999999</v>
      </c>
      <c r="P66" s="11">
        <v>-1.472</v>
      </c>
      <c r="Q66" s="11">
        <v>-1.0851302300000008</v>
      </c>
      <c r="R66" s="11">
        <v>-28.489209399999996</v>
      </c>
      <c r="S66" s="11">
        <v>-1.4869524599999999</v>
      </c>
      <c r="T66" s="11">
        <v>-1.1964096600000007</v>
      </c>
      <c r="U66" s="11">
        <v>-1.1223365199999995</v>
      </c>
      <c r="V66" s="11">
        <v>-1.0877175300000002</v>
      </c>
      <c r="W66" s="11">
        <v>-1.0504181699999995</v>
      </c>
      <c r="X66" s="11">
        <v>-2.8947079999999996</v>
      </c>
      <c r="Y66" s="11">
        <v>-1.8834305200000019</v>
      </c>
      <c r="Z66" s="11">
        <v>-2.9079294499999992</v>
      </c>
      <c r="AA66" s="11">
        <v>-1.5694891299999996</v>
      </c>
      <c r="AC66" s="11">
        <v>0.10793009000000003</v>
      </c>
      <c r="AD66" s="11">
        <v>-5.9304958899999995</v>
      </c>
      <c r="AE66" s="11">
        <v>-4.2640000000000002</v>
      </c>
      <c r="AF66" s="11">
        <v>-31.915339629999998</v>
      </c>
      <c r="AG66" s="11">
        <v>-4.8934161700000001</v>
      </c>
      <c r="AH66" s="11">
        <v>-8.7364861400000002</v>
      </c>
      <c r="AI66" s="11">
        <v>-1.5694891299999996</v>
      </c>
      <c r="AJ66" s="11"/>
      <c r="AK66" s="11"/>
    </row>
    <row r="67" spans="2:37" x14ac:dyDescent="0.3">
      <c r="B67" s="106" t="s">
        <v>18</v>
      </c>
      <c r="C67" s="11">
        <v>0</v>
      </c>
      <c r="D67" s="11">
        <v>5.5013645800000006</v>
      </c>
      <c r="E67" s="11">
        <v>12.296945669999999</v>
      </c>
      <c r="F67" s="11">
        <v>5.6057598000000013</v>
      </c>
      <c r="G67" s="11">
        <v>3.6588686899999994</v>
      </c>
      <c r="H67" s="11">
        <v>4.0407657899999991</v>
      </c>
      <c r="I67" s="11">
        <v>4.788337880000002</v>
      </c>
      <c r="J67" s="11">
        <v>3.2982444399999977</v>
      </c>
      <c r="K67" s="11">
        <v>1.7608410599999997</v>
      </c>
      <c r="L67" s="11">
        <v>2.1868581100000002</v>
      </c>
      <c r="M67" s="11">
        <v>3.5601032199999998</v>
      </c>
      <c r="N67" s="11">
        <v>5.0251976099999993</v>
      </c>
      <c r="O67" s="11">
        <v>3.7149999999999999</v>
      </c>
      <c r="P67" s="11">
        <v>3.0009999999999999</v>
      </c>
      <c r="Q67" s="11">
        <v>3.5618890900000002</v>
      </c>
      <c r="R67" s="11">
        <v>12.501080110000002</v>
      </c>
      <c r="S67" s="11">
        <v>2.8192564599999996</v>
      </c>
      <c r="T67" s="11">
        <v>3.1726606499999992</v>
      </c>
      <c r="U67" s="11">
        <v>3.5604829499999999</v>
      </c>
      <c r="V67" s="11">
        <v>-6.0318534600000016</v>
      </c>
      <c r="W67" s="11">
        <v>3.2057618600000004</v>
      </c>
      <c r="X67" s="11">
        <v>3.83815317</v>
      </c>
      <c r="Y67" s="11">
        <v>5.4931474900000001</v>
      </c>
      <c r="Z67" s="11">
        <v>2.544635529999999</v>
      </c>
      <c r="AA67" s="11">
        <v>-33.023148190000008</v>
      </c>
      <c r="AC67" s="11">
        <v>23.404070050000001</v>
      </c>
      <c r="AD67" s="11">
        <v>15.786216799999998</v>
      </c>
      <c r="AE67" s="11">
        <v>12.532999999999999</v>
      </c>
      <c r="AF67" s="11">
        <v>22.778969199999999</v>
      </c>
      <c r="AG67" s="11">
        <v>3.5205465999999985</v>
      </c>
      <c r="AH67" s="11">
        <v>15.08169805</v>
      </c>
      <c r="AI67" s="11">
        <v>-33.023148190000008</v>
      </c>
      <c r="AJ67" s="11"/>
      <c r="AK67" s="11"/>
    </row>
    <row r="68" spans="2:37" x14ac:dyDescent="0.3">
      <c r="B68" s="106" t="s">
        <v>22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34" t="s">
        <v>226</v>
      </c>
      <c r="W68" s="134" t="s">
        <v>226</v>
      </c>
      <c r="X68" s="134">
        <v>0</v>
      </c>
      <c r="Y68" s="11">
        <v>0</v>
      </c>
      <c r="Z68" s="11">
        <v>0</v>
      </c>
      <c r="AA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/>
      <c r="AK68" s="11"/>
    </row>
    <row r="69" spans="2:37" x14ac:dyDescent="0.3">
      <c r="B69" s="109" t="s">
        <v>23</v>
      </c>
      <c r="C69" s="7">
        <v>9.9726172499999972</v>
      </c>
      <c r="D69" s="7">
        <v>16.270208470000007</v>
      </c>
      <c r="E69" s="7">
        <v>16.375099979999991</v>
      </c>
      <c r="F69" s="7">
        <v>41.33048211000002</v>
      </c>
      <c r="G69" s="7">
        <v>22.786691830000002</v>
      </c>
      <c r="H69" s="7">
        <v>30.838048919999991</v>
      </c>
      <c r="I69" s="7">
        <v>38.575260729999961</v>
      </c>
      <c r="J69" s="7">
        <v>38.690346920000017</v>
      </c>
      <c r="K69" s="7">
        <v>26.596739350000028</v>
      </c>
      <c r="L69" s="7">
        <v>25.368657290000005</v>
      </c>
      <c r="M69" s="7">
        <v>26.258940320000022</v>
      </c>
      <c r="N69" s="7">
        <v>31.672663039999982</v>
      </c>
      <c r="O69" s="7">
        <v>27.794999999999998</v>
      </c>
      <c r="P69" s="7">
        <v>29.975000000000005</v>
      </c>
      <c r="Q69" s="7">
        <v>24.83178752000001</v>
      </c>
      <c r="R69" s="7">
        <v>-9.5776950300000419</v>
      </c>
      <c r="S69" s="7">
        <v>23.674169490000001</v>
      </c>
      <c r="T69" s="7">
        <v>13.779499339999999</v>
      </c>
      <c r="U69" s="7">
        <v>13.695313950000003</v>
      </c>
      <c r="V69" s="7">
        <v>6.6270781999999357</v>
      </c>
      <c r="W69" s="7">
        <v>20.074240009999993</v>
      </c>
      <c r="X69" s="7">
        <v>24.842543489999997</v>
      </c>
      <c r="Y69" s="7">
        <v>22.990404900000009</v>
      </c>
      <c r="Z69" s="7">
        <v>18.983859069999959</v>
      </c>
      <c r="AA69" s="7">
        <v>-21.17086726000003</v>
      </c>
      <c r="AC69" s="7">
        <v>83.94840781000002</v>
      </c>
      <c r="AD69" s="7">
        <v>130.89034839999997</v>
      </c>
      <c r="AE69" s="7">
        <v>109.89700000000005</v>
      </c>
      <c r="AF69" s="7">
        <v>73.024092489999973</v>
      </c>
      <c r="AG69" s="7">
        <v>57.776060979999933</v>
      </c>
      <c r="AH69" s="7">
        <v>86.891047469999961</v>
      </c>
      <c r="AI69" s="7">
        <v>-21.17086726000003</v>
      </c>
      <c r="AJ69" s="11"/>
      <c r="AK69" s="11"/>
    </row>
    <row r="70" spans="2:37" ht="17.25" thickBot="1" x14ac:dyDescent="0.35">
      <c r="B70" s="116" t="s">
        <v>25</v>
      </c>
      <c r="C70" s="117">
        <v>0.34929016465642476</v>
      </c>
      <c r="D70" s="117">
        <v>0.49016876881525329</v>
      </c>
      <c r="E70" s="117">
        <v>0.53394239975880953</v>
      </c>
      <c r="F70" s="117">
        <v>0.59708335596904893</v>
      </c>
      <c r="G70" s="117">
        <v>0.47831344328480235</v>
      </c>
      <c r="H70" s="117">
        <v>0.60538675281699239</v>
      </c>
      <c r="I70" s="117">
        <v>0.64189633592838824</v>
      </c>
      <c r="J70" s="117">
        <v>0.59780867446462238</v>
      </c>
      <c r="K70" s="117">
        <f>K69/K62</f>
        <v>0.56101089075020982</v>
      </c>
      <c r="L70" s="117">
        <f t="shared" ref="L70:N70" si="28">L69/L62</f>
        <v>0.4017789836366189</v>
      </c>
      <c r="M70" s="117">
        <f t="shared" si="28"/>
        <v>0.4520713390116512</v>
      </c>
      <c r="N70" s="117">
        <f t="shared" si="28"/>
        <v>0.48782153067802808</v>
      </c>
      <c r="O70" s="117">
        <f t="shared" ref="O70:P70" si="29">O69/O62</f>
        <v>0.46898727769716192</v>
      </c>
      <c r="P70" s="117">
        <f t="shared" si="29"/>
        <v>0.5159829927874271</v>
      </c>
      <c r="Q70" s="117">
        <f t="shared" ref="Q70" si="30">Q69/Q62</f>
        <v>0.39843774650106789</v>
      </c>
      <c r="R70" s="117">
        <v>-0.19674288221096373</v>
      </c>
      <c r="S70" s="117">
        <v>0.39586994809767606</v>
      </c>
      <c r="T70" s="117">
        <v>0.24590315737120882</v>
      </c>
      <c r="U70" s="117">
        <v>0.26335629695550511</v>
      </c>
      <c r="V70" s="117">
        <v>0.11108184241628646</v>
      </c>
      <c r="W70" s="117">
        <v>0.35955169695288508</v>
      </c>
      <c r="X70" s="117">
        <v>0.39165393930488934</v>
      </c>
      <c r="Y70" s="117">
        <v>0.36543647292327602</v>
      </c>
      <c r="Z70" s="117">
        <v>0.29534755791250494</v>
      </c>
      <c r="AA70" s="117">
        <v>-0.31997285724464847</v>
      </c>
      <c r="AC70" s="117">
        <v>0.51937639136923841</v>
      </c>
      <c r="AD70" s="117">
        <v>0.58591402296930506</v>
      </c>
      <c r="AE70" s="117">
        <f>AE69/AE62</f>
        <v>0.47052602735033972</v>
      </c>
      <c r="AF70" s="117">
        <f>AF69/AF62</f>
        <v>0.31977177607740093</v>
      </c>
      <c r="AG70" s="117">
        <v>0.25395893628825755</v>
      </c>
      <c r="AH70" s="117">
        <f>AH69/AH62</f>
        <v>0.35257119228052253</v>
      </c>
      <c r="AI70" s="117">
        <v>-0.31997285724464847</v>
      </c>
      <c r="AJ70" s="11"/>
      <c r="AK70" s="11"/>
    </row>
    <row r="71" spans="2:37" ht="17.25" thickTop="1" x14ac:dyDescent="0.3">
      <c r="B71" s="106" t="s">
        <v>12</v>
      </c>
      <c r="C71" s="11">
        <v>1.5041450600000001</v>
      </c>
      <c r="D71" s="11">
        <v>1.4069806186507681</v>
      </c>
      <c r="E71" s="11">
        <v>2</v>
      </c>
      <c r="F71" s="11">
        <v>1.4</v>
      </c>
      <c r="G71" s="11">
        <v>3.4511787000000003</v>
      </c>
      <c r="H71" s="11">
        <v>1.8344470300000002</v>
      </c>
      <c r="I71" s="11">
        <v>0</v>
      </c>
      <c r="J71" s="11">
        <v>3.481848610000001</v>
      </c>
      <c r="K71" s="11">
        <v>6.0343369600000001</v>
      </c>
      <c r="L71" s="11">
        <v>5.0850172999999996</v>
      </c>
      <c r="M71" s="11">
        <v>5.1444478699999996</v>
      </c>
      <c r="N71" s="11">
        <v>6.1591978699999999</v>
      </c>
      <c r="O71" s="11">
        <v>4.7249999999999996</v>
      </c>
      <c r="P71" s="11">
        <v>4.4160000000000004</v>
      </c>
      <c r="Q71" s="11">
        <v>5.2061994600000023</v>
      </c>
      <c r="R71" s="11">
        <v>5.2012863900000017</v>
      </c>
      <c r="S71" s="11">
        <v>4.8618104600000001</v>
      </c>
      <c r="T71" s="11">
        <v>4.4415297799999998</v>
      </c>
      <c r="U71" s="11">
        <v>4.2234002100000012</v>
      </c>
      <c r="V71" s="11">
        <v>4.3689087100000012</v>
      </c>
      <c r="W71" s="11">
        <v>4.4566771599999999</v>
      </c>
      <c r="X71" s="11">
        <v>5.3829241099999994</v>
      </c>
      <c r="Y71" s="11">
        <v>6.0905069999999997</v>
      </c>
      <c r="Z71" s="11">
        <v>7.2108245300000009</v>
      </c>
      <c r="AA71" s="11">
        <v>6.6738776299999998</v>
      </c>
      <c r="AC71" s="11">
        <v>6.3111256786507681</v>
      </c>
      <c r="AD71" s="11">
        <v>8.7674743400000015</v>
      </c>
      <c r="AE71" s="11">
        <v>22.422999999999998</v>
      </c>
      <c r="AF71" s="11">
        <v>19.548485850000006</v>
      </c>
      <c r="AG71" s="11">
        <v>17.895649160000005</v>
      </c>
      <c r="AH71" s="11">
        <v>23.140932799999998</v>
      </c>
      <c r="AI71" s="11">
        <v>6.6738776299999998</v>
      </c>
      <c r="AJ71" s="11"/>
      <c r="AK71" s="11"/>
    </row>
    <row r="72" spans="2:37" x14ac:dyDescent="0.3">
      <c r="B72" s="106" t="s">
        <v>34</v>
      </c>
      <c r="C72" s="11">
        <v>1.611992839669421</v>
      </c>
      <c r="D72" s="11">
        <v>-5.3743589038292061</v>
      </c>
      <c r="E72" s="11">
        <v>-1.5969695813774081</v>
      </c>
      <c r="F72" s="11">
        <v>-2.2117782435261688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1.7576122200000002</v>
      </c>
      <c r="N72" s="11">
        <v>1.7771335699999999</v>
      </c>
      <c r="O72" s="11">
        <v>0.98924739000000006</v>
      </c>
      <c r="P72" s="11">
        <v>1.5657220999999997</v>
      </c>
      <c r="Q72" s="11">
        <v>0.92578255000000031</v>
      </c>
      <c r="R72" s="11">
        <v>1.1316132100000003</v>
      </c>
      <c r="S72" s="11">
        <v>1.0763420899999998</v>
      </c>
      <c r="T72" s="11">
        <v>0.9306738</v>
      </c>
      <c r="U72" s="11">
        <v>0.95395039999999998</v>
      </c>
      <c r="V72" s="11">
        <v>12.09752119</v>
      </c>
      <c r="W72" s="134" t="s">
        <v>226</v>
      </c>
      <c r="X72" s="134" t="s">
        <v>226</v>
      </c>
      <c r="Y72" s="134" t="s">
        <v>226</v>
      </c>
      <c r="Z72" s="134" t="s">
        <v>226</v>
      </c>
      <c r="AA72" s="134" t="s">
        <v>226</v>
      </c>
      <c r="AC72" s="11">
        <v>-7.571113889063362</v>
      </c>
      <c r="AD72" s="11">
        <v>0</v>
      </c>
      <c r="AE72" s="11">
        <v>3.5347457900000001</v>
      </c>
      <c r="AF72" s="11">
        <v>4.6123652499999999</v>
      </c>
      <c r="AG72" s="11">
        <v>15.05848748</v>
      </c>
      <c r="AH72" s="11">
        <v>0</v>
      </c>
      <c r="AI72" s="134" t="s">
        <v>226</v>
      </c>
      <c r="AJ72" s="11"/>
      <c r="AK72" s="11"/>
    </row>
    <row r="73" spans="2:37" x14ac:dyDescent="0.3">
      <c r="B73" s="109" t="s">
        <v>27</v>
      </c>
      <c r="C73" s="7">
        <v>13.088755149669419</v>
      </c>
      <c r="D73" s="7">
        <v>12.302830184821568</v>
      </c>
      <c r="E73" s="7">
        <v>16.778130398622583</v>
      </c>
      <c r="F73" s="7">
        <v>40.518703866473849</v>
      </c>
      <c r="G73" s="7">
        <v>26.237870530000002</v>
      </c>
      <c r="H73" s="7">
        <v>32.672495949999991</v>
      </c>
      <c r="I73" s="7">
        <v>38.575260729999961</v>
      </c>
      <c r="J73" s="7">
        <v>42.172195530000018</v>
      </c>
      <c r="K73" s="7">
        <f>K69+SUM(K71:K72)</f>
        <v>32.631076310000026</v>
      </c>
      <c r="L73" s="7">
        <f t="shared" ref="L73:N73" si="31">L69+SUM(L71:L72)</f>
        <v>30.453674590000006</v>
      </c>
      <c r="M73" s="7">
        <f t="shared" si="31"/>
        <v>33.161000410000021</v>
      </c>
      <c r="N73" s="7">
        <f t="shared" si="31"/>
        <v>39.608994479999978</v>
      </c>
      <c r="O73" s="7">
        <f t="shared" ref="O73:P73" si="32">O69+SUM(O71:O72)</f>
        <v>33.509247389999999</v>
      </c>
      <c r="P73" s="7">
        <f t="shared" si="32"/>
        <v>35.956722100000007</v>
      </c>
      <c r="Q73" s="7">
        <f t="shared" ref="Q73" si="33">Q69+SUM(Q71:Q72)</f>
        <v>30.963769530000011</v>
      </c>
      <c r="R73" s="7">
        <v>-3.2447954300000399</v>
      </c>
      <c r="S73" s="7">
        <v>29.612322040000002</v>
      </c>
      <c r="T73" s="7">
        <v>19.151702920000023</v>
      </c>
      <c r="U73" s="7">
        <v>18.872664560000004</v>
      </c>
      <c r="V73" s="7">
        <v>23.092677799999937</v>
      </c>
      <c r="W73" s="7">
        <v>24.530917169999992</v>
      </c>
      <c r="X73" s="7">
        <v>30.225467599999988</v>
      </c>
      <c r="Y73" s="7">
        <v>29.080911900000022</v>
      </c>
      <c r="Z73" s="7">
        <v>26.194684430000009</v>
      </c>
      <c r="AA73" s="7">
        <v>-14.496989630000019</v>
      </c>
      <c r="AC73" s="7">
        <v>82.688419599587419</v>
      </c>
      <c r="AD73" s="7">
        <v>139.65782273999997</v>
      </c>
      <c r="AE73" s="7">
        <v>135.85474579000004</v>
      </c>
      <c r="AF73" s="7">
        <v>97.184943589999975</v>
      </c>
      <c r="AG73" s="7">
        <v>90.729367319999966</v>
      </c>
      <c r="AH73" s="7">
        <v>110.03198110000001</v>
      </c>
      <c r="AI73" s="7">
        <v>-14.496989630000019</v>
      </c>
      <c r="AJ73" s="11"/>
      <c r="AK73" s="11"/>
    </row>
    <row r="74" spans="2:37" ht="17.25" thickBot="1" x14ac:dyDescent="0.35">
      <c r="B74" s="116" t="s">
        <v>25</v>
      </c>
      <c r="C74" s="117">
        <v>0.45843265882641393</v>
      </c>
      <c r="D74" s="117">
        <v>0.37064449025078294</v>
      </c>
      <c r="E74" s="117">
        <v>0.54708400067471086</v>
      </c>
      <c r="F74" s="117">
        <v>0.58535595156429865</v>
      </c>
      <c r="G74" s="117">
        <v>0.55075683171975132</v>
      </c>
      <c r="H74" s="117">
        <v>0.64139908075600904</v>
      </c>
      <c r="I74" s="117">
        <v>0.64189633592838824</v>
      </c>
      <c r="J74" s="117">
        <v>0.6516070884859404</v>
      </c>
      <c r="K74" s="117">
        <f>K73/K62</f>
        <v>0.68829449151296684</v>
      </c>
      <c r="L74" s="117">
        <f t="shared" ref="L74:N74" si="34">L73/L62</f>
        <v>0.48231352116509774</v>
      </c>
      <c r="M74" s="117">
        <f t="shared" si="34"/>
        <v>0.57089652802541624</v>
      </c>
      <c r="N74" s="117">
        <f t="shared" si="34"/>
        <v>0.61005670067745477</v>
      </c>
      <c r="O74" s="117">
        <f t="shared" ref="O74:P74" si="35">O73/O62</f>
        <v>0.56540423497452164</v>
      </c>
      <c r="P74" s="117">
        <f t="shared" si="35"/>
        <v>0.61895102852323003</v>
      </c>
      <c r="Q74" s="117">
        <f t="shared" ref="Q74" si="36">Q73/Q62</f>
        <v>0.49682829094663705</v>
      </c>
      <c r="R74" s="117">
        <v>-6.6653866413949533E-2</v>
      </c>
      <c r="S74" s="117">
        <v>0.49516534862936257</v>
      </c>
      <c r="T74" s="117">
        <v>0.34177324595476899</v>
      </c>
      <c r="U74" s="117">
        <v>0.36291501387633379</v>
      </c>
      <c r="V74" s="117">
        <v>0.38707513612102762</v>
      </c>
      <c r="W74" s="117">
        <f>W73/W62</f>
        <v>0.43937568206270367</v>
      </c>
      <c r="X74" s="117">
        <f>X73/X62</f>
        <v>0.47651817365792182</v>
      </c>
      <c r="Y74" s="117">
        <f t="shared" ref="Y74:AA74" si="37">Y73/Y62</f>
        <v>0.46224613791506253</v>
      </c>
      <c r="Z74" s="117">
        <f t="shared" si="37"/>
        <v>0.40753231722601685</v>
      </c>
      <c r="AA74" s="117">
        <f t="shared" si="37"/>
        <v>-0.21910501522634077</v>
      </c>
      <c r="AC74" s="117">
        <v>0.51158103054032311</v>
      </c>
      <c r="AD74" s="117">
        <v>0.6251605084789239</v>
      </c>
      <c r="AE74" s="117">
        <f>AE73/AE62</f>
        <v>0.58166459351264344</v>
      </c>
      <c r="AF74" s="117">
        <f>AF73/AF62</f>
        <v>0.42557190319088239</v>
      </c>
      <c r="AG74" s="117">
        <v>0.39880762419352139</v>
      </c>
      <c r="AH74" s="117">
        <f>AH73/AH62</f>
        <v>0.44646839801084215</v>
      </c>
      <c r="AI74" s="117">
        <v>-0.21910501522634077</v>
      </c>
      <c r="AJ74" s="11"/>
      <c r="AK74" s="11"/>
    </row>
    <row r="75" spans="2:37" ht="17.25" thickTop="1" x14ac:dyDescent="0.3">
      <c r="B75" s="106" t="s">
        <v>34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35.854709670000005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35.854709670000005</v>
      </c>
      <c r="AJ75" s="11"/>
      <c r="AK75" s="11"/>
    </row>
    <row r="76" spans="2:37" x14ac:dyDescent="0.3">
      <c r="B76" s="109" t="s">
        <v>250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24.530917169999992</v>
      </c>
      <c r="X76" s="7">
        <v>30.225467599999988</v>
      </c>
      <c r="Y76" s="7">
        <v>29.080911900000022</v>
      </c>
      <c r="Z76" s="7">
        <v>26.194684430000009</v>
      </c>
      <c r="AA76" s="7">
        <v>21.357720039999986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110.03198110000001</v>
      </c>
      <c r="AI76" s="7">
        <v>21.357720039999986</v>
      </c>
      <c r="AJ76" s="11"/>
      <c r="AK76" s="11"/>
    </row>
    <row r="77" spans="2:37" ht="17.25" thickBot="1" x14ac:dyDescent="0.35">
      <c r="B77" s="116" t="s">
        <v>25</v>
      </c>
      <c r="C77" s="165" t="s">
        <v>226</v>
      </c>
      <c r="D77" s="165" t="s">
        <v>226</v>
      </c>
      <c r="E77" s="165" t="s">
        <v>226</v>
      </c>
      <c r="F77" s="165" t="s">
        <v>226</v>
      </c>
      <c r="G77" s="165" t="s">
        <v>226</v>
      </c>
      <c r="H77" s="165" t="s">
        <v>226</v>
      </c>
      <c r="I77" s="165" t="s">
        <v>226</v>
      </c>
      <c r="J77" s="165" t="s">
        <v>226</v>
      </c>
      <c r="K77" s="165" t="s">
        <v>226</v>
      </c>
      <c r="L77" s="165" t="s">
        <v>226</v>
      </c>
      <c r="M77" s="165" t="s">
        <v>226</v>
      </c>
      <c r="N77" s="165" t="s">
        <v>226</v>
      </c>
      <c r="O77" s="165" t="s">
        <v>226</v>
      </c>
      <c r="P77" s="165" t="s">
        <v>226</v>
      </c>
      <c r="Q77" s="165" t="s">
        <v>226</v>
      </c>
      <c r="R77" s="165" t="s">
        <v>226</v>
      </c>
      <c r="S77" s="165" t="s">
        <v>226</v>
      </c>
      <c r="T77" s="165" t="s">
        <v>226</v>
      </c>
      <c r="U77" s="165" t="s">
        <v>226</v>
      </c>
      <c r="V77" s="165" t="s">
        <v>226</v>
      </c>
      <c r="W77" s="117">
        <f>W76/W62</f>
        <v>0.43937568206270367</v>
      </c>
      <c r="X77" s="117">
        <f t="shared" ref="X77:AA77" si="38">X76/X62</f>
        <v>0.47651817365792182</v>
      </c>
      <c r="Y77" s="117">
        <f t="shared" si="38"/>
        <v>0.46224613791506253</v>
      </c>
      <c r="Z77" s="117">
        <f t="shared" si="38"/>
        <v>0.40753231722601685</v>
      </c>
      <c r="AA77" s="117">
        <f t="shared" si="38"/>
        <v>0.32279691811879385</v>
      </c>
      <c r="AC77" s="165" t="s">
        <v>226</v>
      </c>
      <c r="AD77" s="165" t="s">
        <v>226</v>
      </c>
      <c r="AE77" s="165" t="s">
        <v>226</v>
      </c>
      <c r="AF77" s="165" t="s">
        <v>226</v>
      </c>
      <c r="AG77" s="165" t="s">
        <v>226</v>
      </c>
      <c r="AH77" s="117">
        <f>AH76/AH62</f>
        <v>0.44646839801084215</v>
      </c>
      <c r="AI77" s="117">
        <v>0.32279691811879385</v>
      </c>
      <c r="AJ77" s="11"/>
      <c r="AK77" s="11"/>
    </row>
    <row r="78" spans="2:37" ht="17.25" thickTop="1" x14ac:dyDescent="0.3"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C78" s="118"/>
      <c r="AD78" s="118"/>
      <c r="AE78" s="118"/>
      <c r="AF78" s="118"/>
      <c r="AJ78" s="11"/>
    </row>
    <row r="79" spans="2:37" x14ac:dyDescent="0.3">
      <c r="H79" s="118"/>
      <c r="AJ79" s="11"/>
    </row>
    <row r="80" spans="2:37" x14ac:dyDescent="0.3">
      <c r="AJ80" s="11"/>
    </row>
    <row r="81" spans="2:37" s="109" customFormat="1" ht="17.25" thickBot="1" x14ac:dyDescent="0.35">
      <c r="B81" s="111" t="s">
        <v>31</v>
      </c>
      <c r="C81" s="112" t="str">
        <f>C$6</f>
        <v>1T19</v>
      </c>
      <c r="D81" s="112" t="str">
        <f t="shared" ref="D81:T81" si="39">D$6</f>
        <v>2T19</v>
      </c>
      <c r="E81" s="112" t="str">
        <f t="shared" si="39"/>
        <v>3T19</v>
      </c>
      <c r="F81" s="112" t="str">
        <f t="shared" si="39"/>
        <v>4T19</v>
      </c>
      <c r="G81" s="112" t="str">
        <f t="shared" si="39"/>
        <v>1T20</v>
      </c>
      <c r="H81" s="112" t="str">
        <f t="shared" si="39"/>
        <v>2T20</v>
      </c>
      <c r="I81" s="112" t="str">
        <f t="shared" si="39"/>
        <v>3T20</v>
      </c>
      <c r="J81" s="112" t="str">
        <f t="shared" si="39"/>
        <v>4T20</v>
      </c>
      <c r="K81" s="112" t="str">
        <f t="shared" si="39"/>
        <v>1T21</v>
      </c>
      <c r="L81" s="112" t="str">
        <f t="shared" si="39"/>
        <v>2T21</v>
      </c>
      <c r="M81" s="112" t="str">
        <f t="shared" si="39"/>
        <v>3T21</v>
      </c>
      <c r="N81" s="112" t="str">
        <f t="shared" si="39"/>
        <v>4T21</v>
      </c>
      <c r="O81" s="112" t="str">
        <f t="shared" si="39"/>
        <v>1T22</v>
      </c>
      <c r="P81" s="112" t="str">
        <f t="shared" si="39"/>
        <v>2T22</v>
      </c>
      <c r="Q81" s="112" t="str">
        <f t="shared" si="39"/>
        <v>3T22</v>
      </c>
      <c r="R81" s="112" t="s">
        <v>202</v>
      </c>
      <c r="S81" s="112" t="str">
        <f t="shared" si="39"/>
        <v>1T23</v>
      </c>
      <c r="T81" s="112" t="str">
        <f t="shared" si="39"/>
        <v>2T23</v>
      </c>
      <c r="U81" s="112" t="s">
        <v>225</v>
      </c>
      <c r="V81" s="112" t="s">
        <v>228</v>
      </c>
      <c r="W81" s="112" t="s">
        <v>231</v>
      </c>
      <c r="X81" s="112" t="s">
        <v>233</v>
      </c>
      <c r="Y81" s="112" t="s">
        <v>235</v>
      </c>
      <c r="Z81" s="112" t="s">
        <v>240</v>
      </c>
      <c r="AA81" s="112" t="s">
        <v>249</v>
      </c>
      <c r="AC81" s="113">
        <f>AC$6</f>
        <v>2019</v>
      </c>
      <c r="AD81" s="113">
        <f>AD$6</f>
        <v>2020</v>
      </c>
      <c r="AE81" s="113">
        <f>AE$6</f>
        <v>2021</v>
      </c>
      <c r="AF81" s="113">
        <f>AF$6</f>
        <v>2022</v>
      </c>
      <c r="AG81" s="113">
        <v>2023</v>
      </c>
      <c r="AH81" s="113">
        <v>2024</v>
      </c>
      <c r="AI81" s="113">
        <v>2025</v>
      </c>
      <c r="AJ81" s="11"/>
      <c r="AK81" s="106"/>
    </row>
    <row r="82" spans="2:37" x14ac:dyDescent="0.3">
      <c r="B82" s="109" t="s">
        <v>8</v>
      </c>
      <c r="C82" s="7">
        <v>90.041024471978048</v>
      </c>
      <c r="D82" s="7">
        <v>99.991139539323484</v>
      </c>
      <c r="E82" s="7">
        <v>87.7</v>
      </c>
      <c r="F82" s="7">
        <v>79.900000000000006</v>
      </c>
      <c r="G82" s="7">
        <v>6.1494180867882449</v>
      </c>
      <c r="H82" s="7">
        <v>94.06482861005999</v>
      </c>
      <c r="I82" s="7">
        <v>99.944191352350046</v>
      </c>
      <c r="J82" s="7">
        <v>153.72423560984211</v>
      </c>
      <c r="K82" s="7">
        <f t="shared" ref="K82:Q82" si="40">SUM(K83:K84)</f>
        <v>16.112110726840754</v>
      </c>
      <c r="L82" s="7">
        <f t="shared" si="40"/>
        <v>227.24889988214477</v>
      </c>
      <c r="M82" s="7">
        <f t="shared" si="40"/>
        <v>50.983069631159324</v>
      </c>
      <c r="N82" s="7">
        <f t="shared" si="40"/>
        <v>17.640919759855109</v>
      </c>
      <c r="O82" s="7">
        <f t="shared" si="40"/>
        <v>226.32499999999999</v>
      </c>
      <c r="P82" s="7">
        <f t="shared" si="40"/>
        <v>158.387</v>
      </c>
      <c r="Q82" s="7">
        <f t="shared" si="40"/>
        <v>168.66490717691914</v>
      </c>
      <c r="R82" s="7">
        <v>215.79082528558533</v>
      </c>
      <c r="S82" s="7">
        <v>181.80229945980372</v>
      </c>
      <c r="T82" s="7">
        <v>291.937533813887</v>
      </c>
      <c r="U82" s="7">
        <v>175.67311278281986</v>
      </c>
      <c r="V82" s="7">
        <v>192.04982491345953</v>
      </c>
      <c r="W82" s="7">
        <v>94.60345994404733</v>
      </c>
      <c r="X82" s="7">
        <v>175.5239827677093</v>
      </c>
      <c r="Y82" s="7">
        <v>120.46109421851621</v>
      </c>
      <c r="Z82" s="7">
        <v>58.112332438632478</v>
      </c>
      <c r="AA82" s="7">
        <v>201.77796940199138</v>
      </c>
      <c r="AC82" s="7">
        <v>357.63216401130148</v>
      </c>
      <c r="AD82" s="7">
        <v>353.88267365904039</v>
      </c>
      <c r="AE82" s="7">
        <v>311.9849999999999</v>
      </c>
      <c r="AF82" s="7">
        <v>769.16773246250443</v>
      </c>
      <c r="AG82" s="7">
        <v>841.46277096997005</v>
      </c>
      <c r="AH82" s="7">
        <v>448.70086936890539</v>
      </c>
      <c r="AI82" s="7">
        <v>201.77796940199138</v>
      </c>
      <c r="AJ82" s="11"/>
    </row>
    <row r="83" spans="2:37" x14ac:dyDescent="0.3">
      <c r="B83" s="114" t="s">
        <v>10</v>
      </c>
      <c r="C83" s="9">
        <v>93.249674453459718</v>
      </c>
      <c r="D83" s="9">
        <v>102.61565764441347</v>
      </c>
      <c r="E83" s="9">
        <v>104.7</v>
      </c>
      <c r="F83" s="9">
        <v>77.5</v>
      </c>
      <c r="G83" s="9">
        <v>91.667834175221742</v>
      </c>
      <c r="H83" s="9">
        <v>130.82951534396798</v>
      </c>
      <c r="I83" s="9">
        <v>131.87401703597951</v>
      </c>
      <c r="J83" s="9">
        <v>129.83641157327935</v>
      </c>
      <c r="K83" s="9">
        <v>83.985819748042843</v>
      </c>
      <c r="L83" s="9">
        <v>167.0271675032042</v>
      </c>
      <c r="M83" s="9">
        <v>118.31548994352715</v>
      </c>
      <c r="N83" s="9">
        <v>53.561522805225763</v>
      </c>
      <c r="O83" s="9">
        <v>125.21899999999999</v>
      </c>
      <c r="P83" s="9">
        <v>244.71199999999999</v>
      </c>
      <c r="Q83" s="9">
        <v>210.99590717691916</v>
      </c>
      <c r="R83" s="9">
        <v>200.73982528558531</v>
      </c>
      <c r="S83" s="9">
        <v>172.52018745980371</v>
      </c>
      <c r="T83" s="9">
        <v>256.97897669298158</v>
      </c>
      <c r="U83" s="9">
        <v>224.20405695658206</v>
      </c>
      <c r="V83" s="9">
        <v>171.18167594760703</v>
      </c>
      <c r="W83" s="9">
        <v>107.601073416874</v>
      </c>
      <c r="X83" s="9">
        <v>191.65960701836096</v>
      </c>
      <c r="Y83" s="9">
        <v>138.99392323941399</v>
      </c>
      <c r="Z83" s="9">
        <v>80.440660209851927</v>
      </c>
      <c r="AA83" s="9">
        <v>208.68400812871602</v>
      </c>
      <c r="AC83" s="9">
        <v>378.06533209787318</v>
      </c>
      <c r="AD83" s="9">
        <v>484.20777812844858</v>
      </c>
      <c r="AE83" s="9">
        <v>422.89</v>
      </c>
      <c r="AF83" s="9">
        <v>781.66673246250446</v>
      </c>
      <c r="AG83" s="9">
        <v>824.88489705697441</v>
      </c>
      <c r="AH83" s="9">
        <v>518.69526388450083</v>
      </c>
      <c r="AI83" s="9">
        <v>208.68400812871602</v>
      </c>
      <c r="AJ83" s="11"/>
    </row>
    <row r="84" spans="2:37" x14ac:dyDescent="0.3">
      <c r="B84" s="114" t="s">
        <v>12</v>
      </c>
      <c r="C84" s="9">
        <v>-3.2086499814816651</v>
      </c>
      <c r="D84" s="9">
        <v>-2.6245181050899964</v>
      </c>
      <c r="E84" s="9">
        <v>-17</v>
      </c>
      <c r="F84" s="9">
        <v>2.4</v>
      </c>
      <c r="G84" s="9">
        <v>-85.518416088433497</v>
      </c>
      <c r="H84" s="9">
        <v>-36.764686733907993</v>
      </c>
      <c r="I84" s="9">
        <v>-31.92982568362946</v>
      </c>
      <c r="J84" s="9">
        <v>23.887824036562762</v>
      </c>
      <c r="K84" s="9">
        <v>-67.873709021202089</v>
      </c>
      <c r="L84" s="9">
        <v>60.22173237894058</v>
      </c>
      <c r="M84" s="9">
        <v>-67.33242031236783</v>
      </c>
      <c r="N84" s="9">
        <v>-35.920603045370655</v>
      </c>
      <c r="O84" s="9">
        <v>101.10599999999999</v>
      </c>
      <c r="P84" s="9">
        <v>-86.325000000000003</v>
      </c>
      <c r="Q84" s="9">
        <v>-42.331000000000003</v>
      </c>
      <c r="R84" s="9">
        <v>15.051000000000011</v>
      </c>
      <c r="S84" s="9">
        <v>9.2821119999999997</v>
      </c>
      <c r="T84" s="9">
        <v>34.958557120905041</v>
      </c>
      <c r="U84" s="9">
        <v>-48.530944173762201</v>
      </c>
      <c r="V84" s="9">
        <v>20.868148965852498</v>
      </c>
      <c r="W84" s="9">
        <v>-12.997613472826668</v>
      </c>
      <c r="X84" s="9">
        <v>-16.135624250651674</v>
      </c>
      <c r="Y84" s="9">
        <v>-18.532829020897783</v>
      </c>
      <c r="Z84" s="9">
        <v>-22.328327771219449</v>
      </c>
      <c r="AA84" s="9">
        <v>-6.9060387267246313</v>
      </c>
      <c r="AC84" s="9">
        <v>-20.433168086571662</v>
      </c>
      <c r="AD84" s="9">
        <v>-130.32510446940819</v>
      </c>
      <c r="AE84" s="9">
        <v>-110.905</v>
      </c>
      <c r="AF84" s="9">
        <v>-12.499000000000001</v>
      </c>
      <c r="AG84" s="9">
        <v>16.577873912995337</v>
      </c>
      <c r="AH84" s="9">
        <v>-69.994394515595573</v>
      </c>
      <c r="AI84" s="9">
        <v>-6.9060387267246313</v>
      </c>
      <c r="AJ84" s="11"/>
    </row>
    <row r="85" spans="2:37" x14ac:dyDescent="0.3">
      <c r="B85" s="106" t="s">
        <v>14</v>
      </c>
      <c r="C85" s="11">
        <v>-37.649491049528919</v>
      </c>
      <c r="D85" s="11">
        <v>-29.968317716796776</v>
      </c>
      <c r="E85" s="11">
        <v>-41.221544801638998</v>
      </c>
      <c r="F85" s="11">
        <v>-29.556192515184541</v>
      </c>
      <c r="G85" s="11">
        <v>-43.219241527789293</v>
      </c>
      <c r="H85" s="11">
        <v>-73.295658930516993</v>
      </c>
      <c r="I85" s="11">
        <v>-55.069025268280193</v>
      </c>
      <c r="J85" s="11">
        <v>-37.220363701152671</v>
      </c>
      <c r="K85" s="11">
        <f>K86</f>
        <v>-52.147367577544671</v>
      </c>
      <c r="L85" s="11">
        <f t="shared" ref="L85:Q85" si="41">L86</f>
        <v>-80.432004931185318</v>
      </c>
      <c r="M85" s="11">
        <f t="shared" si="41"/>
        <v>-84.147546585765781</v>
      </c>
      <c r="N85" s="11">
        <f t="shared" si="41"/>
        <v>-84.031080905504211</v>
      </c>
      <c r="O85" s="11">
        <f t="shared" si="41"/>
        <v>-88.100999999999999</v>
      </c>
      <c r="P85" s="11">
        <f t="shared" si="41"/>
        <v>-124.673</v>
      </c>
      <c r="Q85" s="11">
        <f t="shared" si="41"/>
        <v>-126.3625176399733</v>
      </c>
      <c r="R85" s="11">
        <v>-131.74125856978793</v>
      </c>
      <c r="S85" s="11">
        <v>-105.98139433949274</v>
      </c>
      <c r="T85" s="11">
        <v>-105.59560414769054</v>
      </c>
      <c r="U85" s="11">
        <v>-103.0310767786488</v>
      </c>
      <c r="V85" s="11">
        <v>-124.59304368740928</v>
      </c>
      <c r="W85" s="11">
        <v>-97.267600622280042</v>
      </c>
      <c r="X85" s="11">
        <v>-126.96967388004404</v>
      </c>
      <c r="Y85" s="11">
        <v>-124.96864287349194</v>
      </c>
      <c r="Z85" s="11">
        <v>-80.840572734490991</v>
      </c>
      <c r="AA85" s="11">
        <v>-110.41284600050601</v>
      </c>
      <c r="AC85" s="11">
        <v>-138.39554608314924</v>
      </c>
      <c r="AD85" s="11">
        <v>-208.80428942773915</v>
      </c>
      <c r="AE85" s="11">
        <v>-300.75799999999998</v>
      </c>
      <c r="AF85" s="11">
        <v>-470.87777620976124</v>
      </c>
      <c r="AG85" s="11">
        <v>-439.20111895324135</v>
      </c>
      <c r="AH85" s="11">
        <v>-430.04649011030705</v>
      </c>
      <c r="AI85" s="11">
        <v>-110.41284600050601</v>
      </c>
      <c r="AJ85" s="11"/>
    </row>
    <row r="86" spans="2:37" x14ac:dyDescent="0.3">
      <c r="B86" s="114" t="s">
        <v>14</v>
      </c>
      <c r="C86" s="9">
        <v>-37.649491049528919</v>
      </c>
      <c r="D86" s="9">
        <v>-29.968317716796776</v>
      </c>
      <c r="E86" s="9">
        <v>-41.221544801638998</v>
      </c>
      <c r="F86" s="9">
        <v>-29.556192515184541</v>
      </c>
      <c r="G86" s="9">
        <v>-43.219241527789293</v>
      </c>
      <c r="H86" s="9">
        <v>-73.295658930516993</v>
      </c>
      <c r="I86" s="9">
        <v>-55.069025268280193</v>
      </c>
      <c r="J86" s="9">
        <v>-37.220363701152671</v>
      </c>
      <c r="K86" s="9">
        <v>-52.147367577544671</v>
      </c>
      <c r="L86" s="9">
        <v>-80.432004931185318</v>
      </c>
      <c r="M86" s="9">
        <v>-84.147546585765781</v>
      </c>
      <c r="N86" s="9">
        <v>-84.031080905504211</v>
      </c>
      <c r="O86" s="9">
        <v>-88.100999999999999</v>
      </c>
      <c r="P86" s="9">
        <v>-124.673</v>
      </c>
      <c r="Q86" s="9">
        <v>-126.3625176399733</v>
      </c>
      <c r="R86" s="9">
        <v>-131.74125856978793</v>
      </c>
      <c r="S86" s="9">
        <v>-105.98139433949274</v>
      </c>
      <c r="T86" s="9">
        <v>-105.59560414769054</v>
      </c>
      <c r="U86" s="9">
        <v>-103.0310767786488</v>
      </c>
      <c r="V86" s="9">
        <v>-124.59304368740928</v>
      </c>
      <c r="W86" s="9">
        <v>-97.267600622280042</v>
      </c>
      <c r="X86" s="9">
        <v>-126.96967388004404</v>
      </c>
      <c r="Y86" s="9">
        <v>-124.96864287349194</v>
      </c>
      <c r="Z86" s="9">
        <v>-80.840572734490991</v>
      </c>
      <c r="AA86" s="9">
        <v>-110.41284600050601</v>
      </c>
      <c r="AC86" s="9">
        <v>-138.39554608314924</v>
      </c>
      <c r="AD86" s="9">
        <v>-208.80428942773915</v>
      </c>
      <c r="AE86" s="9">
        <v>-300.75799999999998</v>
      </c>
      <c r="AF86" s="9">
        <v>-470.87777620976124</v>
      </c>
      <c r="AG86" s="9">
        <v>-439.20111895324135</v>
      </c>
      <c r="AH86" s="9">
        <v>-430.04649011030705</v>
      </c>
      <c r="AI86" s="9">
        <v>-110.41284600050601</v>
      </c>
      <c r="AJ86" s="11"/>
    </row>
    <row r="87" spans="2:37" x14ac:dyDescent="0.3">
      <c r="B87" s="106" t="s">
        <v>16</v>
      </c>
      <c r="C87" s="11">
        <v>-2.3778580734640102</v>
      </c>
      <c r="D87" s="11">
        <v>-1.8814940171622099</v>
      </c>
      <c r="E87" s="11">
        <v>-1.6</v>
      </c>
      <c r="F87" s="11">
        <v>0.1</v>
      </c>
      <c r="G87" s="11">
        <v>-2.0925047369682019</v>
      </c>
      <c r="H87" s="11">
        <v>-2.4906562797539999</v>
      </c>
      <c r="I87" s="11">
        <v>-4.2625516557053329</v>
      </c>
      <c r="J87" s="11">
        <v>-18.086014628789925</v>
      </c>
      <c r="K87" s="11">
        <v>-2.2231481935192372</v>
      </c>
      <c r="L87" s="11">
        <v>-7.2933674195019487</v>
      </c>
      <c r="M87" s="11">
        <v>-18.754078764919367</v>
      </c>
      <c r="N87" s="11">
        <v>-7.5564056220594438</v>
      </c>
      <c r="O87" s="11">
        <v>-8.3870000000000005</v>
      </c>
      <c r="P87" s="11">
        <v>-10.996</v>
      </c>
      <c r="Q87" s="11">
        <v>-21.593775630470262</v>
      </c>
      <c r="R87" s="11">
        <v>-36.131247841988674</v>
      </c>
      <c r="S87" s="11">
        <v>-12.185263542351718</v>
      </c>
      <c r="T87" s="11">
        <v>-11.51669629053773</v>
      </c>
      <c r="U87" s="11">
        <v>-14.758764628847807</v>
      </c>
      <c r="V87" s="11">
        <v>-20.853790088499018</v>
      </c>
      <c r="W87" s="11">
        <v>-21.194086296464008</v>
      </c>
      <c r="X87" s="11">
        <v>-9.493797368902996</v>
      </c>
      <c r="Y87" s="11">
        <v>-13.678736390269004</v>
      </c>
      <c r="Z87" s="11">
        <v>-19.017811956654185</v>
      </c>
      <c r="AA87" s="11">
        <v>-9.634578049157998</v>
      </c>
      <c r="AC87" s="11">
        <v>-5.759352090626221</v>
      </c>
      <c r="AD87" s="11">
        <v>-26.93172730121746</v>
      </c>
      <c r="AE87" s="11">
        <v>-35.826999999999998</v>
      </c>
      <c r="AF87" s="11">
        <v>-77.108023472458939</v>
      </c>
      <c r="AG87" s="11">
        <v>-59.314514550236275</v>
      </c>
      <c r="AH87" s="11">
        <v>-63.384432012290191</v>
      </c>
      <c r="AI87" s="11">
        <v>-9.634578049157998</v>
      </c>
      <c r="AJ87" s="11"/>
    </row>
    <row r="88" spans="2:37" x14ac:dyDescent="0.3">
      <c r="B88" s="106" t="s">
        <v>18</v>
      </c>
      <c r="C88" s="11">
        <v>0.26455807545021531</v>
      </c>
      <c r="D88" s="11">
        <v>0.13012742491763701</v>
      </c>
      <c r="E88" s="11">
        <v>0.1</v>
      </c>
      <c r="F88" s="11">
        <v>0.2</v>
      </c>
      <c r="G88" s="11">
        <v>1.9729895499999997E-2</v>
      </c>
      <c r="H88" s="11">
        <v>2.9876503799999996E-2</v>
      </c>
      <c r="I88" s="11">
        <v>4.2901127789142859E-2</v>
      </c>
      <c r="J88" s="11">
        <v>0</v>
      </c>
      <c r="K88" s="11">
        <v>0.4063527181519937</v>
      </c>
      <c r="L88" s="11">
        <v>0</v>
      </c>
      <c r="M88" s="11">
        <v>0</v>
      </c>
      <c r="N88" s="11">
        <v>-0.4063527181519937</v>
      </c>
      <c r="O88" s="11">
        <v>0.31</v>
      </c>
      <c r="P88" s="11">
        <v>0.81699999999999995</v>
      </c>
      <c r="Q88" s="11">
        <v>-0.70714817637440364</v>
      </c>
      <c r="R88" s="11">
        <v>13.490067801970726</v>
      </c>
      <c r="S88" s="11">
        <v>0.21375227805719771</v>
      </c>
      <c r="T88" s="11">
        <v>-1.2376761634196213E-2</v>
      </c>
      <c r="U88" s="11">
        <v>1.2087206385476521</v>
      </c>
      <c r="V88" s="11">
        <v>8.0663183666050013</v>
      </c>
      <c r="W88" s="11">
        <v>2.4621713845E-2</v>
      </c>
      <c r="X88" s="11">
        <v>6.2404361500000222E-4</v>
      </c>
      <c r="Y88" s="11">
        <v>6.625149047999998E-2</v>
      </c>
      <c r="Z88" s="11">
        <v>-81.629674254904003</v>
      </c>
      <c r="AA88" s="11">
        <v>6.1194647840740011</v>
      </c>
      <c r="AC88" s="11">
        <v>0.69468550036785226</v>
      </c>
      <c r="AD88" s="11">
        <v>9.2507527089142852E-2</v>
      </c>
      <c r="AE88" s="11">
        <v>0</v>
      </c>
      <c r="AF88" s="11">
        <v>13.909919625596322</v>
      </c>
      <c r="AG88" s="11">
        <v>9.4764145215756557</v>
      </c>
      <c r="AH88" s="11">
        <v>-81.538177006964005</v>
      </c>
      <c r="AI88" s="11">
        <v>6.1194647840740011</v>
      </c>
      <c r="AJ88" s="11"/>
    </row>
    <row r="89" spans="2:37" x14ac:dyDescent="0.3">
      <c r="B89" s="106" t="s">
        <v>20</v>
      </c>
      <c r="C89" s="11">
        <v>-4.471213355345097</v>
      </c>
      <c r="D89" s="11">
        <v>1.1219512932273594</v>
      </c>
      <c r="E89" s="11">
        <v>0.54884239443332428</v>
      </c>
      <c r="F89" s="11">
        <v>-3.9044276055370668</v>
      </c>
      <c r="G89" s="11">
        <v>-2.2952569799956555</v>
      </c>
      <c r="H89" s="11">
        <v>1.8202890779513992</v>
      </c>
      <c r="I89" s="11">
        <v>-1.8185403064436614</v>
      </c>
      <c r="J89" s="11">
        <v>-3.0688321274950328</v>
      </c>
      <c r="K89" s="11">
        <v>-2.8320784849821008</v>
      </c>
      <c r="L89" s="11">
        <v>4.7925959405916183</v>
      </c>
      <c r="M89" s="11">
        <v>1.1503724741762518</v>
      </c>
      <c r="N89" s="11">
        <v>-4.1918899297857699</v>
      </c>
      <c r="O89" s="11">
        <v>1.78</v>
      </c>
      <c r="P89" s="11">
        <v>13.125</v>
      </c>
      <c r="Q89" s="11">
        <v>4.7325048813797785</v>
      </c>
      <c r="R89" s="11">
        <v>-0.93025007587221964</v>
      </c>
      <c r="S89" s="11">
        <v>-0.21664676606339256</v>
      </c>
      <c r="T89" s="11">
        <v>7.7051166801903248</v>
      </c>
      <c r="U89" s="11">
        <v>3.2926840600403549</v>
      </c>
      <c r="V89" s="11">
        <v>-0.89203644943918292</v>
      </c>
      <c r="W89" s="11">
        <v>5.1117235935176961E-2</v>
      </c>
      <c r="X89" s="11">
        <v>13.5792100767503</v>
      </c>
      <c r="Y89" s="11">
        <v>5.7243228316148649</v>
      </c>
      <c r="Z89" s="11">
        <v>-15.346465412169211</v>
      </c>
      <c r="AA89" s="11">
        <v>-2.5819182547320483</v>
      </c>
      <c r="AC89" s="11">
        <v>-6.7048472732214801</v>
      </c>
      <c r="AD89" s="11">
        <v>-5.3623403359829505</v>
      </c>
      <c r="AE89" s="11">
        <v>-1.0810000000000004</v>
      </c>
      <c r="AF89" s="11">
        <v>18.707254805507556</v>
      </c>
      <c r="AG89" s="11">
        <v>9.8891175247281033</v>
      </c>
      <c r="AH89" s="11">
        <v>4.0081847321311326</v>
      </c>
      <c r="AI89" s="11">
        <v>-2.5819182547320483</v>
      </c>
      <c r="AJ89" s="11"/>
    </row>
    <row r="90" spans="2:37" x14ac:dyDescent="0.3">
      <c r="B90" s="106" t="s">
        <v>22</v>
      </c>
      <c r="C90" s="11">
        <v>0</v>
      </c>
      <c r="D90" s="11">
        <v>0</v>
      </c>
      <c r="E90" s="11">
        <v>0</v>
      </c>
      <c r="F90" s="11">
        <v>-0.74078023128780957</v>
      </c>
      <c r="G90" s="11">
        <v>0</v>
      </c>
      <c r="H90" s="11">
        <v>0</v>
      </c>
      <c r="I90" s="11">
        <v>0</v>
      </c>
      <c r="J90" s="11">
        <v>0</v>
      </c>
      <c r="K90" s="11">
        <v>-0.37535271815199373</v>
      </c>
      <c r="L90" s="11">
        <v>0.37535271815199373</v>
      </c>
      <c r="M90" s="11">
        <v>37.049082198599478</v>
      </c>
      <c r="N90" s="11">
        <v>-19.763082198599477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34" t="s">
        <v>226</v>
      </c>
      <c r="W90" s="134" t="s">
        <v>226</v>
      </c>
      <c r="X90" s="11">
        <v>0</v>
      </c>
      <c r="Y90" s="11">
        <v>0</v>
      </c>
      <c r="Z90" s="11">
        <v>0</v>
      </c>
      <c r="AA90" s="11"/>
      <c r="AC90" s="11">
        <v>-0.74078023128780957</v>
      </c>
      <c r="AD90" s="11">
        <v>0</v>
      </c>
      <c r="AE90" s="11">
        <v>17.286000000000001</v>
      </c>
      <c r="AF90" s="11">
        <v>0</v>
      </c>
      <c r="AG90" s="11">
        <v>0</v>
      </c>
      <c r="AH90" s="11">
        <v>0</v>
      </c>
      <c r="AI90" s="11"/>
      <c r="AJ90" s="11"/>
    </row>
    <row r="91" spans="2:37" x14ac:dyDescent="0.3">
      <c r="B91" s="109" t="s">
        <v>23</v>
      </c>
      <c r="C91" s="7">
        <v>45.807020069090235</v>
      </c>
      <c r="D91" s="7">
        <v>69.393406523509483</v>
      </c>
      <c r="E91" s="7">
        <v>45.527297592794326</v>
      </c>
      <c r="F91" s="7">
        <v>45.998599647990595</v>
      </c>
      <c r="G91" s="7">
        <v>-41.437855262464907</v>
      </c>
      <c r="H91" s="7">
        <v>20.1286789815404</v>
      </c>
      <c r="I91" s="7">
        <v>38.836975249710008</v>
      </c>
      <c r="J91" s="7">
        <v>95.349025152404479</v>
      </c>
      <c r="K91" s="7">
        <v>-41.059483529205252</v>
      </c>
      <c r="L91" s="7">
        <v>144.69147619020112</v>
      </c>
      <c r="M91" s="7">
        <v>-13.719101046750094</v>
      </c>
      <c r="N91" s="7">
        <v>-98.30789161424579</v>
      </c>
      <c r="O91" s="7">
        <v>131.92699999999999</v>
      </c>
      <c r="P91" s="7">
        <v>36.659999999999997</v>
      </c>
      <c r="Q91" s="7">
        <v>24.733970611480952</v>
      </c>
      <c r="R91" s="7">
        <v>60.478136599907231</v>
      </c>
      <c r="S91" s="7">
        <v>63.632747089953071</v>
      </c>
      <c r="T91" s="7">
        <v>182.51797329421444</v>
      </c>
      <c r="U91" s="7">
        <v>62.384676073911265</v>
      </c>
      <c r="V91" s="7">
        <v>53.777273054717057</v>
      </c>
      <c r="W91" s="7">
        <v>-23.782488024916542</v>
      </c>
      <c r="X91" s="7">
        <v>52.64034563912756</v>
      </c>
      <c r="Y91" s="7">
        <v>-12.395710723149874</v>
      </c>
      <c r="Z91" s="7">
        <v>-138.72219191958592</v>
      </c>
      <c r="AA91" s="7">
        <v>85.268091881669335</v>
      </c>
      <c r="AC91" s="7">
        <v>206.72632383338464</v>
      </c>
      <c r="AD91" s="7">
        <v>112.87682412118998</v>
      </c>
      <c r="AE91" s="7">
        <v>-8.3950000000000244</v>
      </c>
      <c r="AF91" s="7">
        <v>253.79910721138816</v>
      </c>
      <c r="AG91" s="7">
        <v>362.31266951279588</v>
      </c>
      <c r="AH91" s="7">
        <v>-122.26004502852479</v>
      </c>
      <c r="AI91" s="7">
        <v>85.268091881669335</v>
      </c>
      <c r="AJ91" s="11"/>
    </row>
    <row r="92" spans="2:37" ht="17.25" thickBot="1" x14ac:dyDescent="0.35">
      <c r="B92" s="116" t="s">
        <v>25</v>
      </c>
      <c r="C92" s="117">
        <v>0.49122981219577566</v>
      </c>
      <c r="D92" s="117">
        <v>0.67624579052032563</v>
      </c>
      <c r="E92" s="117">
        <v>0.43483569811646922</v>
      </c>
      <c r="F92" s="117">
        <v>0.59353031803858836</v>
      </c>
      <c r="G92" s="117">
        <v>-0.45204357270247103</v>
      </c>
      <c r="H92" s="117">
        <v>0.15385426544323319</v>
      </c>
      <c r="I92" s="117">
        <v>0.2945005856545192</v>
      </c>
      <c r="J92" s="117">
        <v>0.73437816092591046</v>
      </c>
      <c r="K92" s="117">
        <f>K91/K83</f>
        <v>-0.48888590541097954</v>
      </c>
      <c r="L92" s="117">
        <f t="shared" ref="L92:N92" si="42">L91/L83</f>
        <v>0.86627509975241246</v>
      </c>
      <c r="M92" s="117">
        <f t="shared" si="42"/>
        <v>-0.11595354972792084</v>
      </c>
      <c r="N92" s="117">
        <f t="shared" si="42"/>
        <v>-1.8354200266437219</v>
      </c>
      <c r="O92" s="117">
        <f t="shared" ref="O92:P92" si="43">O91/O83</f>
        <v>1.0535701451057746</v>
      </c>
      <c r="P92" s="117">
        <f t="shared" si="43"/>
        <v>0.14980875478113045</v>
      </c>
      <c r="Q92" s="117">
        <f t="shared" ref="Q92" si="44">Q91/Q83</f>
        <v>0.11722488337530464</v>
      </c>
      <c r="R92" s="117">
        <v>0.30127622415665234</v>
      </c>
      <c r="S92" s="117">
        <v>0.36884232521935534</v>
      </c>
      <c r="T92" s="117">
        <v>0.71024476649026691</v>
      </c>
      <c r="U92" s="117">
        <v>0.278249541603934</v>
      </c>
      <c r="V92" s="117">
        <v>0.31415321036567301</v>
      </c>
      <c r="W92" s="117">
        <v>-0.2210246354399934</v>
      </c>
      <c r="X92" s="117">
        <v>0.27465539796335187</v>
      </c>
      <c r="Y92" s="117">
        <v>-8.9181673804534123E-2</v>
      </c>
      <c r="Z92" s="117">
        <v>-1.7245282616737647</v>
      </c>
      <c r="AA92" s="117">
        <v>0.40859907113283012</v>
      </c>
      <c r="AC92" s="117">
        <v>0.54680052964990589</v>
      </c>
      <c r="AD92" s="117">
        <v>0.23311650332731024</v>
      </c>
      <c r="AE92" s="117">
        <f>AE91/AE83</f>
        <v>-1.985149802549132E-2</v>
      </c>
      <c r="AF92" s="117">
        <f>AF91/AF83</f>
        <v>0.32468966206587613</v>
      </c>
      <c r="AG92" s="117">
        <v>0.43922815268585419</v>
      </c>
      <c r="AH92" s="117">
        <f>AH91/AH83</f>
        <v>-0.23570688521989036</v>
      </c>
      <c r="AI92" s="117">
        <v>0.40859907113283012</v>
      </c>
      <c r="AJ92" s="11"/>
    </row>
    <row r="93" spans="2:37" ht="17.25" thickTop="1" x14ac:dyDescent="0.3">
      <c r="B93" s="106" t="s">
        <v>12</v>
      </c>
      <c r="C93" s="11">
        <v>3.2086499814816651</v>
      </c>
      <c r="D93" s="11">
        <v>2.6245181050899964</v>
      </c>
      <c r="E93" s="11">
        <v>17</v>
      </c>
      <c r="F93" s="11">
        <v>-2.4</v>
      </c>
      <c r="G93" s="11">
        <v>85.518416088433497</v>
      </c>
      <c r="H93" s="11">
        <v>36.764686733907993</v>
      </c>
      <c r="I93" s="11">
        <v>31.92982568362946</v>
      </c>
      <c r="J93" s="11">
        <v>-23.887824036562762</v>
      </c>
      <c r="K93" s="11">
        <v>67.873709021202089</v>
      </c>
      <c r="L93" s="11">
        <v>-60.22173237894058</v>
      </c>
      <c r="M93" s="11">
        <v>67.33242031236783</v>
      </c>
      <c r="N93" s="11">
        <v>35.920603045370655</v>
      </c>
      <c r="O93" s="11">
        <v>-101.10599999999999</v>
      </c>
      <c r="P93" s="11">
        <v>86.325000000000003</v>
      </c>
      <c r="Q93" s="11">
        <v>42.331000000000003</v>
      </c>
      <c r="R93" s="11">
        <v>-15.051000000000011</v>
      </c>
      <c r="S93" s="11">
        <v>-9.2821119999999997</v>
      </c>
      <c r="T93" s="11">
        <v>-34.958557120905041</v>
      </c>
      <c r="U93" s="11">
        <v>48.530944173762201</v>
      </c>
      <c r="V93" s="11">
        <v>-20.868148965852498</v>
      </c>
      <c r="W93" s="11">
        <v>12.997613472826668</v>
      </c>
      <c r="X93" s="11">
        <v>16.135624250651674</v>
      </c>
      <c r="Y93" s="11">
        <v>18.532829020897783</v>
      </c>
      <c r="Z93" s="11">
        <v>22.328327771219449</v>
      </c>
      <c r="AA93" s="11">
        <v>6.9060387267246313</v>
      </c>
      <c r="AC93" s="11">
        <v>20.433168086571662</v>
      </c>
      <c r="AD93" s="11">
        <v>130.32510446940819</v>
      </c>
      <c r="AE93" s="11">
        <v>110.905</v>
      </c>
      <c r="AF93" s="11">
        <v>12.499000000000001</v>
      </c>
      <c r="AG93" s="11">
        <v>-16.577873912995337</v>
      </c>
      <c r="AH93" s="11">
        <v>69.994394515595573</v>
      </c>
      <c r="AI93" s="11">
        <v>6.9060387267246313</v>
      </c>
      <c r="AJ93" s="11"/>
    </row>
    <row r="94" spans="2:37" x14ac:dyDescent="0.3">
      <c r="B94" s="106" t="s">
        <v>20</v>
      </c>
      <c r="C94" s="11">
        <v>4.471213355345097</v>
      </c>
      <c r="D94" s="11">
        <v>-1.1219512932273594</v>
      </c>
      <c r="E94" s="11">
        <v>-0.54884239443332428</v>
      </c>
      <c r="F94" s="11">
        <v>3.9044276055370668</v>
      </c>
      <c r="G94" s="11">
        <v>2.2952569799956555</v>
      </c>
      <c r="H94" s="11">
        <v>-1.8202890779513992</v>
      </c>
      <c r="I94" s="11">
        <v>1.8185403064436614</v>
      </c>
      <c r="J94" s="11">
        <v>3.0688321274950328</v>
      </c>
      <c r="K94" s="11">
        <v>2.8320784849821008</v>
      </c>
      <c r="L94" s="11">
        <v>-4.7925959405916183</v>
      </c>
      <c r="M94" s="11">
        <v>-1.1503724741762518</v>
      </c>
      <c r="N94" s="11">
        <v>4.1918899297857699</v>
      </c>
      <c r="O94" s="11">
        <v>-1.78</v>
      </c>
      <c r="P94" s="11">
        <v>-13.125</v>
      </c>
      <c r="Q94" s="11">
        <v>-4.7325048813797785</v>
      </c>
      <c r="R94" s="11">
        <v>0.93025007587221964</v>
      </c>
      <c r="S94" s="11">
        <v>0.21664676606339256</v>
      </c>
      <c r="T94" s="11">
        <v>-7.7051166801903248</v>
      </c>
      <c r="U94" s="11">
        <v>-3.2926840600403549</v>
      </c>
      <c r="V94" s="11">
        <v>0.89203644943918292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C94" s="11">
        <v>6.7048472732214801</v>
      </c>
      <c r="AD94" s="11">
        <v>5.3623403359829505</v>
      </c>
      <c r="AE94" s="11">
        <v>1.0810000000000004</v>
      </c>
      <c r="AF94" s="11">
        <v>-18.707254805507556</v>
      </c>
      <c r="AG94" s="11">
        <v>-9.8891175247281033</v>
      </c>
      <c r="AH94" s="11">
        <v>0</v>
      </c>
      <c r="AI94" s="11">
        <v>0</v>
      </c>
      <c r="AJ94" s="11"/>
    </row>
    <row r="95" spans="2:37" x14ac:dyDescent="0.3">
      <c r="B95" s="106" t="s">
        <v>34</v>
      </c>
      <c r="C95" s="11">
        <v>0</v>
      </c>
      <c r="D95" s="11">
        <v>0</v>
      </c>
      <c r="E95" s="11">
        <v>0</v>
      </c>
      <c r="F95" s="11">
        <v>0</v>
      </c>
      <c r="G95" s="11">
        <v>1.0282575160929213</v>
      </c>
      <c r="H95" s="11">
        <v>0.33944925360000866</v>
      </c>
      <c r="I95" s="11">
        <v>1.6282513800000515</v>
      </c>
      <c r="J95" s="11">
        <v>0.34781481000000269</v>
      </c>
      <c r="K95" s="11">
        <v>0</v>
      </c>
      <c r="L95" s="11">
        <v>6.9421023948878791</v>
      </c>
      <c r="M95" s="11">
        <v>8.1755031007932839</v>
      </c>
      <c r="N95" s="11">
        <v>56.092068376237755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34">
        <v>-0.20554919999999946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C95" s="11">
        <v>0</v>
      </c>
      <c r="AD95" s="11">
        <v>3.3437729596929842</v>
      </c>
      <c r="AE95" s="11">
        <v>71.209673871918923</v>
      </c>
      <c r="AF95" s="11">
        <v>0</v>
      </c>
      <c r="AG95" s="11">
        <v>-0.20554919999999946</v>
      </c>
      <c r="AH95" s="11">
        <v>0</v>
      </c>
      <c r="AI95" s="11">
        <v>0</v>
      </c>
      <c r="AJ95" s="11"/>
    </row>
    <row r="96" spans="2:37" x14ac:dyDescent="0.3">
      <c r="B96" s="109" t="s">
        <v>27</v>
      </c>
      <c r="C96" s="7">
        <v>53.486883405916998</v>
      </c>
      <c r="D96" s="7">
        <v>70.895973335372119</v>
      </c>
      <c r="E96" s="7">
        <v>61.978455198361004</v>
      </c>
      <c r="F96" s="7">
        <v>47.503027253527662</v>
      </c>
      <c r="G96" s="7">
        <v>47.404075322057167</v>
      </c>
      <c r="H96" s="7">
        <v>55.412525891097005</v>
      </c>
      <c r="I96" s="7">
        <v>74.213592619783185</v>
      </c>
      <c r="J96" s="7">
        <v>74.877848053336749</v>
      </c>
      <c r="K96" s="7">
        <f>K91+SUM(K93:K95)</f>
        <v>29.646303976978942</v>
      </c>
      <c r="L96" s="7">
        <f t="shared" ref="L96:N96" si="45">L91+SUM(L93:L95)</f>
        <v>86.619250265556801</v>
      </c>
      <c r="M96" s="7">
        <f t="shared" si="45"/>
        <v>60.63844989223476</v>
      </c>
      <c r="N96" s="7">
        <f t="shared" si="45"/>
        <v>-2.103330262851614</v>
      </c>
      <c r="O96" s="7">
        <f t="shared" ref="O96:P96" si="46">O91+SUM(O93:O95)</f>
        <v>29.040999999999997</v>
      </c>
      <c r="P96" s="7">
        <f t="shared" si="46"/>
        <v>109.86</v>
      </c>
      <c r="Q96" s="7">
        <f t="shared" ref="Q96" si="47">Q91+SUM(Q93:Q95)</f>
        <v>62.332465730101177</v>
      </c>
      <c r="R96" s="7">
        <v>46.357386675779438</v>
      </c>
      <c r="S96" s="7">
        <v>54.567281856016464</v>
      </c>
      <c r="T96" s="7">
        <v>139.85429949311907</v>
      </c>
      <c r="U96" s="7">
        <v>107.62293618763312</v>
      </c>
      <c r="V96" s="7">
        <v>33.59561133830374</v>
      </c>
      <c r="W96" s="7">
        <v>-10.784874552089853</v>
      </c>
      <c r="X96" s="7">
        <v>68.775969889779248</v>
      </c>
      <c r="Y96" s="7">
        <v>6.1371182977478931</v>
      </c>
      <c r="Z96" s="7">
        <v>-116.39386459627644</v>
      </c>
      <c r="AA96" s="7">
        <v>92.174130608393995</v>
      </c>
      <c r="AC96" s="7">
        <v>233.86433919317778</v>
      </c>
      <c r="AD96" s="7">
        <v>251.90804188627411</v>
      </c>
      <c r="AE96" s="7">
        <v>174.80067387191889</v>
      </c>
      <c r="AF96" s="7">
        <v>247.59085240588064</v>
      </c>
      <c r="AG96" s="7">
        <v>335.64012887507238</v>
      </c>
      <c r="AH96" s="7">
        <v>-52.265650960839153</v>
      </c>
      <c r="AI96" s="7">
        <v>92.174130608393995</v>
      </c>
      <c r="AJ96" s="11"/>
    </row>
    <row r="97" spans="2:37" ht="17.25" thickBot="1" x14ac:dyDescent="0.35">
      <c r="B97" s="116" t="s">
        <v>25</v>
      </c>
      <c r="C97" s="117">
        <v>0.57358788349027368</v>
      </c>
      <c r="D97" s="117">
        <v>0.69088845662367382</v>
      </c>
      <c r="E97" s="117">
        <v>0.59196232281147088</v>
      </c>
      <c r="F97" s="117">
        <v>0.61294228714229237</v>
      </c>
      <c r="G97" s="117">
        <v>0.51712878076125335</v>
      </c>
      <c r="H97" s="117">
        <v>0.42354758974234669</v>
      </c>
      <c r="I97" s="117">
        <v>0.56276129511953299</v>
      </c>
      <c r="J97" s="117">
        <v>0.57670916152111829</v>
      </c>
      <c r="K97" s="117">
        <f>K96/K83</f>
        <v>0.35299177963515443</v>
      </c>
      <c r="L97" s="117">
        <f t="shared" ref="L97:N97" si="48">L96/L83</f>
        <v>0.51859378064287132</v>
      </c>
      <c r="M97" s="117">
        <f t="shared" si="48"/>
        <v>0.51251488643776</v>
      </c>
      <c r="N97" s="117">
        <f t="shared" si="48"/>
        <v>-3.9269426123306583E-2</v>
      </c>
      <c r="O97" s="117">
        <f t="shared" ref="O97:P97" si="49">O96/O83</f>
        <v>0.23192167322850366</v>
      </c>
      <c r="P97" s="117">
        <f t="shared" si="49"/>
        <v>0.4489358919873157</v>
      </c>
      <c r="Q97" s="117">
        <f t="shared" ref="Q97" si="50">Q96/Q83</f>
        <v>0.29542025987184517</v>
      </c>
      <c r="R97" s="117">
        <v>0.23093268418376103</v>
      </c>
      <c r="S97" s="117">
        <v>0.31629505311504691</v>
      </c>
      <c r="T97" s="117">
        <v>0.54422467274514086</v>
      </c>
      <c r="U97" s="117">
        <v>0.48002225137466931</v>
      </c>
      <c r="V97" s="117">
        <v>0.19625705352123221</v>
      </c>
      <c r="W97" s="117">
        <f>W96/W83</f>
        <v>-0.10023017623910217</v>
      </c>
      <c r="X97" s="117">
        <f t="shared" ref="X97:AA97" si="51">X96/X83</f>
        <v>0.35884436454672747</v>
      </c>
      <c r="Y97" s="117">
        <f t="shared" si="51"/>
        <v>4.4153860504943382E-2</v>
      </c>
      <c r="Z97" s="117">
        <f t="shared" si="51"/>
        <v>-1.446953124111992</v>
      </c>
      <c r="AA97" s="117">
        <f t="shared" si="51"/>
        <v>0.44169235311764338</v>
      </c>
      <c r="AC97" s="117">
        <v>0.61858181467068563</v>
      </c>
      <c r="AD97" s="117">
        <v>0.52024782183372731</v>
      </c>
      <c r="AE97" s="117">
        <f>AE96/AE83</f>
        <v>0.41334785374901012</v>
      </c>
      <c r="AF97" s="117">
        <f>AF96/AF83</f>
        <v>0.31674733249282455</v>
      </c>
      <c r="AG97" s="117">
        <v>0.40689328907896088</v>
      </c>
      <c r="AH97" s="117">
        <f>AH96/AH83</f>
        <v>-0.10076369421502425</v>
      </c>
      <c r="AI97" s="117">
        <v>0.44169235311764338</v>
      </c>
      <c r="AJ97" s="11"/>
    </row>
    <row r="98" spans="2:37" ht="17.25" thickTop="1" x14ac:dyDescent="0.3">
      <c r="B98" s="106" t="s">
        <v>52</v>
      </c>
      <c r="C98" s="118">
        <v>1.0196810636826248</v>
      </c>
      <c r="D98" s="118">
        <v>6.7258377262303117</v>
      </c>
      <c r="E98" s="118">
        <v>5.439838109816387</v>
      </c>
      <c r="F98" s="118">
        <v>2.7141657039745191</v>
      </c>
      <c r="G98" s="118">
        <v>1.1678373576068588</v>
      </c>
      <c r="H98" s="118">
        <v>10.112350264303581</v>
      </c>
      <c r="I98" s="118">
        <v>3.9096253856970669</v>
      </c>
      <c r="J98" s="118">
        <v>1.6221843921398116</v>
      </c>
      <c r="K98" s="118">
        <v>1.8014492772745676</v>
      </c>
      <c r="L98" s="118">
        <v>9.5300425719969279</v>
      </c>
      <c r="M98" s="118">
        <v>4.4068167344816249</v>
      </c>
      <c r="N98" s="118">
        <v>2.7991423704100526</v>
      </c>
      <c r="O98" s="118">
        <v>5.9167185151557469</v>
      </c>
      <c r="P98" s="118">
        <v>16.532050383567416</v>
      </c>
      <c r="Q98" s="118">
        <v>9.1379893026679415</v>
      </c>
      <c r="R98" s="118">
        <v>1.5649298948173058</v>
      </c>
      <c r="S98" s="118">
        <v>3.1138932178903351</v>
      </c>
      <c r="T98" s="118">
        <v>10.994145795093171</v>
      </c>
      <c r="U98" s="118">
        <v>6.2646105619208354</v>
      </c>
      <c r="V98" s="118">
        <v>4.2694406785143171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C98" s="118">
        <v>15.899522603703844</v>
      </c>
      <c r="AD98" s="118">
        <v>16.81199739974732</v>
      </c>
      <c r="AE98" s="118">
        <v>18.537450954163173</v>
      </c>
      <c r="AF98" s="118">
        <v>33.15168809620841</v>
      </c>
      <c r="AG98" s="11">
        <v>24.642090253418662</v>
      </c>
      <c r="AH98" s="11">
        <v>0</v>
      </c>
      <c r="AI98" s="118">
        <v>0</v>
      </c>
      <c r="AJ98" s="11"/>
    </row>
    <row r="99" spans="2:37" x14ac:dyDescent="0.3">
      <c r="B99" s="109" t="s">
        <v>54</v>
      </c>
      <c r="C99" s="119">
        <v>54.506564469599624</v>
      </c>
      <c r="D99" s="119">
        <v>77.621811061602429</v>
      </c>
      <c r="E99" s="119">
        <v>67.418293308177397</v>
      </c>
      <c r="F99" s="119">
        <v>50.217192957502178</v>
      </c>
      <c r="G99" s="119">
        <v>48.571912679664024</v>
      </c>
      <c r="H99" s="119">
        <v>65.524876155400591</v>
      </c>
      <c r="I99" s="119">
        <v>78.123218005480254</v>
      </c>
      <c r="J99" s="119">
        <v>76.500032445476563</v>
      </c>
      <c r="K99" s="119">
        <f>K96+K98</f>
        <v>31.447753254253509</v>
      </c>
      <c r="L99" s="119">
        <f t="shared" ref="L99:N99" si="52">L96+L98</f>
        <v>96.14929283755373</v>
      </c>
      <c r="M99" s="119">
        <f t="shared" si="52"/>
        <v>65.045266626716383</v>
      </c>
      <c r="N99" s="119">
        <f t="shared" si="52"/>
        <v>0.6958121075584387</v>
      </c>
      <c r="O99" s="119">
        <f t="shared" ref="O99:P99" si="53">O96+O98</f>
        <v>34.957718515155747</v>
      </c>
      <c r="P99" s="119">
        <f t="shared" si="53"/>
        <v>126.39205038356741</v>
      </c>
      <c r="Q99" s="119">
        <f t="shared" ref="Q99" si="54">Q96+Q98</f>
        <v>71.470455032769124</v>
      </c>
      <c r="R99" s="119">
        <v>47.922316570596742</v>
      </c>
      <c r="S99" s="119">
        <v>57.6811750739068</v>
      </c>
      <c r="T99" s="119">
        <v>150.84844528821225</v>
      </c>
      <c r="U99" s="119">
        <v>113.88754674955395</v>
      </c>
      <c r="V99" s="119">
        <v>37.865052016818055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C99" s="119">
        <v>249.7638617968816</v>
      </c>
      <c r="AD99" s="119">
        <v>268.72003928602146</v>
      </c>
      <c r="AE99" s="119">
        <v>193.33812482608204</v>
      </c>
      <c r="AF99" s="119">
        <v>280.74254050208901</v>
      </c>
      <c r="AG99" s="7">
        <v>360.28221912849108</v>
      </c>
      <c r="AH99" s="7">
        <v>0</v>
      </c>
      <c r="AI99" s="119">
        <v>0</v>
      </c>
      <c r="AJ99" s="11"/>
    </row>
    <row r="100" spans="2:37" ht="17.25" thickBot="1" x14ac:dyDescent="0.35">
      <c r="B100" s="116" t="s">
        <v>25</v>
      </c>
      <c r="C100" s="117">
        <v>0.58452283923847348</v>
      </c>
      <c r="D100" s="117">
        <v>0.75643242798852006</v>
      </c>
      <c r="E100" s="117">
        <v>0.64391875174954527</v>
      </c>
      <c r="F100" s="117">
        <v>0.64796378009680233</v>
      </c>
      <c r="G100" s="117">
        <v>0.5298686624014648</v>
      </c>
      <c r="H100" s="117">
        <v>0.50084169449934202</v>
      </c>
      <c r="I100" s="117">
        <v>0.59240796452090871</v>
      </c>
      <c r="J100" s="117">
        <v>0.58920322518541057</v>
      </c>
      <c r="K100" s="117">
        <f>K99/K83</f>
        <v>0.37444122529965956</v>
      </c>
      <c r="L100" s="117">
        <f t="shared" ref="L100:N100" si="55">L99/L83</f>
        <v>0.57565062184096027</v>
      </c>
      <c r="M100" s="117">
        <f t="shared" si="55"/>
        <v>0.54976120757952285</v>
      </c>
      <c r="N100" s="117">
        <f t="shared" si="55"/>
        <v>1.2990894790066562E-2</v>
      </c>
      <c r="O100" s="117">
        <f t="shared" ref="O100:P100" si="56">O99/O83</f>
        <v>0.27917263766006556</v>
      </c>
      <c r="P100" s="117">
        <f t="shared" si="56"/>
        <v>0.51649306279858531</v>
      </c>
      <c r="Q100" s="117">
        <f t="shared" ref="Q100" si="57">Q99/Q83</f>
        <v>0.33872910611882845</v>
      </c>
      <c r="R100" s="117">
        <v>0.23872849596446241</v>
      </c>
      <c r="S100" s="117">
        <v>0.3343444956976192</v>
      </c>
      <c r="T100" s="117">
        <v>0.58700694986591917</v>
      </c>
      <c r="U100" s="117">
        <v>0.50796380893147119</v>
      </c>
      <c r="V100" s="117">
        <v>0.22119804475104729</v>
      </c>
      <c r="W100" s="166">
        <v>0</v>
      </c>
      <c r="X100" s="166">
        <v>0</v>
      </c>
      <c r="Y100" s="166">
        <v>0</v>
      </c>
      <c r="Z100" s="166">
        <v>0</v>
      </c>
      <c r="AA100" s="166">
        <v>0</v>
      </c>
      <c r="AC100" s="117">
        <v>0.66063677515986308</v>
      </c>
      <c r="AD100" s="117">
        <v>0.55496844830678571</v>
      </c>
      <c r="AE100" s="117">
        <f>AE99/AE83</f>
        <v>0.45718301408423478</v>
      </c>
      <c r="AF100" s="117">
        <f>AF99/AF83</f>
        <v>0.35915887019735215</v>
      </c>
      <c r="AG100" s="117">
        <v>0.43676665728019332</v>
      </c>
      <c r="AH100" s="166">
        <v>0</v>
      </c>
      <c r="AI100" s="117">
        <v>0</v>
      </c>
      <c r="AJ100" s="11"/>
    </row>
    <row r="101" spans="2:37" ht="17.25" thickTop="1" x14ac:dyDescent="0.3">
      <c r="B101" s="106" t="s">
        <v>34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90.322430608410002</v>
      </c>
      <c r="AA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90.322430608410002</v>
      </c>
      <c r="AI101" s="11">
        <v>0</v>
      </c>
      <c r="AJ101" s="11"/>
    </row>
    <row r="102" spans="2:37" x14ac:dyDescent="0.3">
      <c r="B102" s="109" t="s">
        <v>250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-10.784874552089853</v>
      </c>
      <c r="X102" s="7">
        <v>68.775969889779248</v>
      </c>
      <c r="Y102" s="7">
        <v>6.1371182977478931</v>
      </c>
      <c r="Z102" s="7">
        <v>-26.071433987866442</v>
      </c>
      <c r="AA102" s="7">
        <v>92.174130608393995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38.056779647570849</v>
      </c>
      <c r="AI102" s="7">
        <v>92.174130608393995</v>
      </c>
      <c r="AJ102" s="11"/>
    </row>
    <row r="103" spans="2:37" ht="17.25" thickBot="1" x14ac:dyDescent="0.35">
      <c r="B103" s="116" t="s">
        <v>25</v>
      </c>
      <c r="C103" s="165" t="s">
        <v>226</v>
      </c>
      <c r="D103" s="165" t="s">
        <v>226</v>
      </c>
      <c r="E103" s="165" t="s">
        <v>226</v>
      </c>
      <c r="F103" s="165" t="s">
        <v>226</v>
      </c>
      <c r="G103" s="165" t="s">
        <v>226</v>
      </c>
      <c r="H103" s="165" t="s">
        <v>226</v>
      </c>
      <c r="I103" s="165" t="s">
        <v>226</v>
      </c>
      <c r="J103" s="165" t="s">
        <v>226</v>
      </c>
      <c r="K103" s="165" t="s">
        <v>226</v>
      </c>
      <c r="L103" s="165" t="s">
        <v>226</v>
      </c>
      <c r="M103" s="165" t="s">
        <v>226</v>
      </c>
      <c r="N103" s="165" t="s">
        <v>226</v>
      </c>
      <c r="O103" s="165" t="s">
        <v>226</v>
      </c>
      <c r="P103" s="165" t="s">
        <v>226</v>
      </c>
      <c r="Q103" s="165" t="s">
        <v>226</v>
      </c>
      <c r="R103" s="165" t="s">
        <v>226</v>
      </c>
      <c r="S103" s="165" t="s">
        <v>226</v>
      </c>
      <c r="T103" s="165" t="s">
        <v>226</v>
      </c>
      <c r="U103" s="165" t="s">
        <v>226</v>
      </c>
      <c r="V103" s="165" t="s">
        <v>226</v>
      </c>
      <c r="W103" s="117">
        <f>W102/W83</f>
        <v>-0.10023017623910217</v>
      </c>
      <c r="X103" s="117">
        <f t="shared" ref="X103:Z103" si="58">X102/X83</f>
        <v>0.35884436454672747</v>
      </c>
      <c r="Y103" s="117">
        <f t="shared" si="58"/>
        <v>4.4153860504943382E-2</v>
      </c>
      <c r="Z103" s="117">
        <f t="shared" si="58"/>
        <v>-0.32410765799101876</v>
      </c>
      <c r="AA103" s="117">
        <f>AA102/AA83</f>
        <v>0.44169235311764338</v>
      </c>
      <c r="AC103" s="165" t="s">
        <v>226</v>
      </c>
      <c r="AD103" s="165" t="s">
        <v>226</v>
      </c>
      <c r="AE103" s="165" t="s">
        <v>226</v>
      </c>
      <c r="AF103" s="165" t="s">
        <v>226</v>
      </c>
      <c r="AG103" s="165" t="s">
        <v>226</v>
      </c>
      <c r="AH103" s="117">
        <f>AH102/AH83</f>
        <v>7.3370208477641016E-2</v>
      </c>
      <c r="AI103" s="117">
        <v>0.44169235311764338</v>
      </c>
      <c r="AJ103" s="11"/>
    </row>
    <row r="104" spans="2:37" ht="17.25" thickTop="1" x14ac:dyDescent="0.3">
      <c r="AJ104" s="11"/>
    </row>
    <row r="105" spans="2:37" x14ac:dyDescent="0.3">
      <c r="AJ105" s="11"/>
    </row>
    <row r="106" spans="2:37" x14ac:dyDescent="0.3">
      <c r="AJ106" s="11"/>
    </row>
    <row r="107" spans="2:37" s="109" customFormat="1" ht="17.25" thickBot="1" x14ac:dyDescent="0.35">
      <c r="B107" s="111" t="s">
        <v>148</v>
      </c>
      <c r="C107" s="112" t="str">
        <f>C$6</f>
        <v>1T19</v>
      </c>
      <c r="D107" s="112" t="str">
        <f t="shared" ref="D107:T107" si="59">D$6</f>
        <v>2T19</v>
      </c>
      <c r="E107" s="112" t="str">
        <f t="shared" si="59"/>
        <v>3T19</v>
      </c>
      <c r="F107" s="112" t="str">
        <f t="shared" si="59"/>
        <v>4T19</v>
      </c>
      <c r="G107" s="112" t="str">
        <f t="shared" si="59"/>
        <v>1T20</v>
      </c>
      <c r="H107" s="112" t="str">
        <f t="shared" si="59"/>
        <v>2T20</v>
      </c>
      <c r="I107" s="112" t="str">
        <f t="shared" si="59"/>
        <v>3T20</v>
      </c>
      <c r="J107" s="112" t="str">
        <f t="shared" si="59"/>
        <v>4T20</v>
      </c>
      <c r="K107" s="112" t="str">
        <f t="shared" si="59"/>
        <v>1T21</v>
      </c>
      <c r="L107" s="112" t="str">
        <f t="shared" si="59"/>
        <v>2T21</v>
      </c>
      <c r="M107" s="112" t="str">
        <f t="shared" si="59"/>
        <v>3T21</v>
      </c>
      <c r="N107" s="112" t="str">
        <f t="shared" si="59"/>
        <v>4T21</v>
      </c>
      <c r="O107" s="112" t="str">
        <f t="shared" si="59"/>
        <v>1T22</v>
      </c>
      <c r="P107" s="112" t="str">
        <f t="shared" si="59"/>
        <v>2T22</v>
      </c>
      <c r="Q107" s="112" t="str">
        <f t="shared" si="59"/>
        <v>3T22</v>
      </c>
      <c r="R107" s="112" t="s">
        <v>202</v>
      </c>
      <c r="S107" s="112" t="str">
        <f t="shared" si="59"/>
        <v>1T23</v>
      </c>
      <c r="T107" s="112" t="str">
        <f t="shared" si="59"/>
        <v>2T23</v>
      </c>
      <c r="U107" s="112" t="s">
        <v>225</v>
      </c>
      <c r="V107" s="112" t="s">
        <v>228</v>
      </c>
      <c r="W107" s="112" t="s">
        <v>231</v>
      </c>
      <c r="X107" s="112" t="s">
        <v>233</v>
      </c>
      <c r="Y107" s="112" t="s">
        <v>235</v>
      </c>
      <c r="Z107" s="112" t="s">
        <v>240</v>
      </c>
      <c r="AA107" s="112" t="s">
        <v>249</v>
      </c>
      <c r="AC107" s="113">
        <f>AC$6</f>
        <v>2019</v>
      </c>
      <c r="AD107" s="113">
        <f>AD$6</f>
        <v>2020</v>
      </c>
      <c r="AE107" s="113">
        <f>AE$6</f>
        <v>2021</v>
      </c>
      <c r="AF107" s="113">
        <f>AF$6</f>
        <v>2022</v>
      </c>
      <c r="AG107" s="113">
        <v>2023</v>
      </c>
      <c r="AH107" s="113">
        <v>2024</v>
      </c>
      <c r="AI107" s="113">
        <v>2025</v>
      </c>
      <c r="AJ107" s="11"/>
      <c r="AK107" s="106"/>
    </row>
    <row r="108" spans="2:37" x14ac:dyDescent="0.3">
      <c r="B108" s="109" t="s">
        <v>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7.2582894000000007</v>
      </c>
      <c r="I108" s="7">
        <v>17.787665489999995</v>
      </c>
      <c r="J108" s="7">
        <v>14.715172440000003</v>
      </c>
      <c r="K108" s="7">
        <f t="shared" ref="K108:Q108" si="60">K109</f>
        <v>18.037736770000002</v>
      </c>
      <c r="L108" s="7">
        <f t="shared" si="60"/>
        <v>5.2385967099999977</v>
      </c>
      <c r="M108" s="7">
        <f t="shared" si="60"/>
        <v>-4.475000000093132E-5</v>
      </c>
      <c r="N108" s="7">
        <f t="shared" si="60"/>
        <v>-2.8872999999762783E-4</v>
      </c>
      <c r="O108" s="7">
        <f t="shared" si="60"/>
        <v>0</v>
      </c>
      <c r="P108" s="7">
        <f t="shared" si="60"/>
        <v>-0.13</v>
      </c>
      <c r="Q108" s="7">
        <f t="shared" si="60"/>
        <v>9.9</v>
      </c>
      <c r="R108" s="7">
        <v>21.6291765</v>
      </c>
      <c r="S108" s="7">
        <v>27.60182734</v>
      </c>
      <c r="T108" s="7">
        <v>25.966536910000006</v>
      </c>
      <c r="U108" s="7">
        <v>30.246613130000018</v>
      </c>
      <c r="V108" s="7">
        <v>38.151835259999977</v>
      </c>
      <c r="W108" s="7">
        <v>30.71453970999999</v>
      </c>
      <c r="X108" s="7">
        <v>28.610476370000004</v>
      </c>
      <c r="Y108" s="7">
        <v>37.479171939999965</v>
      </c>
      <c r="Z108" s="7">
        <v>39.750659880000057</v>
      </c>
      <c r="AA108" s="7">
        <v>33.97204121</v>
      </c>
      <c r="AC108" s="7">
        <v>0</v>
      </c>
      <c r="AD108" s="7">
        <v>39.761127330000001</v>
      </c>
      <c r="AE108" s="7">
        <v>23.276</v>
      </c>
      <c r="AF108" s="7">
        <v>31.399176499999999</v>
      </c>
      <c r="AG108" s="7">
        <v>121.96681264</v>
      </c>
      <c r="AH108" s="7">
        <v>136.55484790000003</v>
      </c>
      <c r="AI108" s="7">
        <v>33.97204121</v>
      </c>
      <c r="AJ108" s="11"/>
    </row>
    <row r="109" spans="2:37" x14ac:dyDescent="0.3">
      <c r="B109" s="114" t="s">
        <v>10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7.2582894000000007</v>
      </c>
      <c r="I109" s="9">
        <v>17.787665489999995</v>
      </c>
      <c r="J109" s="9">
        <v>14.715172440000003</v>
      </c>
      <c r="K109" s="9">
        <v>18.037736770000002</v>
      </c>
      <c r="L109" s="9">
        <v>5.2385967099999977</v>
      </c>
      <c r="M109" s="9">
        <v>-4.475000000093132E-5</v>
      </c>
      <c r="N109" s="9">
        <v>-2.8872999999762783E-4</v>
      </c>
      <c r="O109" s="9">
        <v>0</v>
      </c>
      <c r="P109" s="9">
        <v>-0.13</v>
      </c>
      <c r="Q109" s="9">
        <v>9.9</v>
      </c>
      <c r="R109" s="9">
        <v>21.6291765</v>
      </c>
      <c r="S109" s="9">
        <v>27.60182734</v>
      </c>
      <c r="T109" s="9">
        <v>25.966536910000006</v>
      </c>
      <c r="U109" s="9">
        <v>30.246613130000018</v>
      </c>
      <c r="V109" s="9">
        <v>38.151835259999977</v>
      </c>
      <c r="W109" s="9">
        <v>30.71453970999999</v>
      </c>
      <c r="X109" s="9">
        <v>28.610476370000004</v>
      </c>
      <c r="Y109" s="9">
        <v>37.479171939999965</v>
      </c>
      <c r="Z109" s="9">
        <v>39.750659880000057</v>
      </c>
      <c r="AA109" s="9">
        <v>33.97204121</v>
      </c>
      <c r="AC109" s="9">
        <v>0</v>
      </c>
      <c r="AD109" s="9">
        <v>39.761127330000001</v>
      </c>
      <c r="AE109" s="9">
        <v>23.276</v>
      </c>
      <c r="AF109" s="9">
        <v>31.399176499999999</v>
      </c>
      <c r="AG109" s="9">
        <v>121.96681264</v>
      </c>
      <c r="AH109" s="9">
        <v>136.55484790000003</v>
      </c>
      <c r="AI109" s="9">
        <v>33.97204121</v>
      </c>
      <c r="AJ109" s="11"/>
    </row>
    <row r="110" spans="2:37" x14ac:dyDescent="0.3">
      <c r="B110" s="106" t="s">
        <v>14</v>
      </c>
      <c r="C110" s="11">
        <v>0</v>
      </c>
      <c r="D110" s="11">
        <v>0</v>
      </c>
      <c r="E110" s="11">
        <v>0</v>
      </c>
      <c r="F110" s="11">
        <v>0</v>
      </c>
      <c r="G110" s="11">
        <v>-1.05855393</v>
      </c>
      <c r="H110" s="11">
        <v>-10.680014130000002</v>
      </c>
      <c r="I110" s="11">
        <v>-13.963676699999997</v>
      </c>
      <c r="J110" s="11">
        <v>-5.318349419999997</v>
      </c>
      <c r="K110" s="11">
        <f t="shared" ref="K110:Q110" si="61">K111</f>
        <v>-11.124896969999998</v>
      </c>
      <c r="L110" s="11">
        <f t="shared" si="61"/>
        <v>-5.2120999899999987</v>
      </c>
      <c r="M110" s="11">
        <f t="shared" si="61"/>
        <v>1.1126612000000005</v>
      </c>
      <c r="N110" s="11">
        <f t="shared" si="61"/>
        <v>2.3357599999975776E-3</v>
      </c>
      <c r="O110" s="11">
        <f t="shared" si="61"/>
        <v>-5.6000000000000001E-2</v>
      </c>
      <c r="P110" s="11">
        <f t="shared" si="61"/>
        <v>-0.81200000000000006</v>
      </c>
      <c r="Q110" s="11">
        <f t="shared" si="61"/>
        <v>-5.0999999999999996</v>
      </c>
      <c r="R110" s="11">
        <v>-10.219173749999996</v>
      </c>
      <c r="S110" s="11">
        <v>-10.852299140000003</v>
      </c>
      <c r="T110" s="11">
        <v>-11.75550046</v>
      </c>
      <c r="U110" s="11">
        <v>-13.439999969999992</v>
      </c>
      <c r="V110" s="11">
        <v>-16.707458730000003</v>
      </c>
      <c r="W110" s="11">
        <v>-14.756114809999998</v>
      </c>
      <c r="X110" s="11">
        <v>-14.481685899999995</v>
      </c>
      <c r="Y110" s="11">
        <v>-17.176060489999983</v>
      </c>
      <c r="Z110" s="11">
        <v>-19.462713130000026</v>
      </c>
      <c r="AA110" s="11">
        <v>-19.904899140000005</v>
      </c>
      <c r="AC110" s="11">
        <v>0</v>
      </c>
      <c r="AD110" s="11">
        <v>-31.020594179999996</v>
      </c>
      <c r="AE110" s="11">
        <v>-15.222</v>
      </c>
      <c r="AF110" s="11">
        <v>-16.187173749999996</v>
      </c>
      <c r="AG110" s="11">
        <v>-52.755258299999994</v>
      </c>
      <c r="AH110" s="11">
        <v>-65.876574330000011</v>
      </c>
      <c r="AI110" s="11">
        <v>-19.904899140000005</v>
      </c>
      <c r="AJ110" s="11"/>
    </row>
    <row r="111" spans="2:37" x14ac:dyDescent="0.3">
      <c r="B111" s="114" t="s">
        <v>14</v>
      </c>
      <c r="C111" s="9">
        <v>0</v>
      </c>
      <c r="D111" s="9">
        <v>0</v>
      </c>
      <c r="E111" s="9">
        <v>0</v>
      </c>
      <c r="F111" s="9">
        <v>0</v>
      </c>
      <c r="G111" s="9">
        <v>-1.05855393</v>
      </c>
      <c r="H111" s="9">
        <v>-10.680014130000002</v>
      </c>
      <c r="I111" s="9">
        <v>-13.963676699999997</v>
      </c>
      <c r="J111" s="9">
        <v>-5.318349419999997</v>
      </c>
      <c r="K111" s="9">
        <v>-11.124896969999998</v>
      </c>
      <c r="L111" s="9">
        <v>-5.2120999899999987</v>
      </c>
      <c r="M111" s="9">
        <v>1.1126612000000005</v>
      </c>
      <c r="N111" s="9">
        <v>2.3357599999975776E-3</v>
      </c>
      <c r="O111" s="9">
        <v>-5.6000000000000001E-2</v>
      </c>
      <c r="P111" s="9">
        <v>-0.81200000000000006</v>
      </c>
      <c r="Q111" s="9">
        <v>-5.0999999999999996</v>
      </c>
      <c r="R111" s="9">
        <v>-10.219173749999996</v>
      </c>
      <c r="S111" s="9">
        <v>-10.852299140000003</v>
      </c>
      <c r="T111" s="9">
        <v>-11.75550046</v>
      </c>
      <c r="U111" s="9">
        <v>-13.439999969999992</v>
      </c>
      <c r="V111" s="9">
        <v>-16.707458730000003</v>
      </c>
      <c r="W111" s="9">
        <v>-14.756114809999998</v>
      </c>
      <c r="X111" s="9">
        <v>-14.481685899999995</v>
      </c>
      <c r="Y111" s="9">
        <v>-17.176060489999983</v>
      </c>
      <c r="Z111" s="9">
        <v>-19.462713130000026</v>
      </c>
      <c r="AA111" s="9">
        <v>-19.904899140000005</v>
      </c>
      <c r="AC111" s="9">
        <v>0</v>
      </c>
      <c r="AD111" s="9">
        <v>-31.020594179999996</v>
      </c>
      <c r="AE111" s="9">
        <v>-15.222</v>
      </c>
      <c r="AF111" s="9">
        <v>-16.187173749999996</v>
      </c>
      <c r="AG111" s="9">
        <v>-52.755258299999994</v>
      </c>
      <c r="AH111" s="9">
        <v>-65.876574330000011</v>
      </c>
      <c r="AI111" s="9">
        <v>-19.904899140000005</v>
      </c>
      <c r="AJ111" s="11"/>
    </row>
    <row r="112" spans="2:37" x14ac:dyDescent="0.3">
      <c r="B112" s="106" t="s">
        <v>16</v>
      </c>
      <c r="C112" s="11">
        <v>0</v>
      </c>
      <c r="D112" s="11">
        <v>0</v>
      </c>
      <c r="E112" s="11">
        <v>0</v>
      </c>
      <c r="F112" s="11">
        <v>0</v>
      </c>
      <c r="G112" s="11">
        <v>-0.38728736000000002</v>
      </c>
      <c r="H112" s="11">
        <v>-0.39478116999999985</v>
      </c>
      <c r="I112" s="11">
        <v>0.10181374999999993</v>
      </c>
      <c r="J112" s="11">
        <v>-0.25108763999999995</v>
      </c>
      <c r="K112" s="11">
        <v>-0.22901638999999996</v>
      </c>
      <c r="L112" s="11">
        <v>-0.60814523000000009</v>
      </c>
      <c r="M112" s="11">
        <v>-0.47052469999999996</v>
      </c>
      <c r="N112" s="11">
        <v>0.23168631999999989</v>
      </c>
      <c r="O112" s="11">
        <v>-0.41299999999999998</v>
      </c>
      <c r="P112" s="11">
        <v>-1.6830000000000001</v>
      </c>
      <c r="Q112" s="11">
        <v>-0.9</v>
      </c>
      <c r="R112" s="11">
        <v>-4.0575507600000016</v>
      </c>
      <c r="S112" s="11">
        <v>-3.6772381799999998</v>
      </c>
      <c r="T112" s="11">
        <v>-3.0089989300000006</v>
      </c>
      <c r="U112" s="11">
        <v>-2.7377625399999945</v>
      </c>
      <c r="V112" s="11">
        <v>-3.7242698499999976</v>
      </c>
      <c r="W112" s="11">
        <v>-2.2591266300000008</v>
      </c>
      <c r="X112" s="11">
        <v>-16.124249240000001</v>
      </c>
      <c r="Y112" s="11">
        <v>-4.7008163200000004</v>
      </c>
      <c r="Z112" s="11">
        <v>-3.727705769999996</v>
      </c>
      <c r="AA112" s="11">
        <v>-3.3941381800000001</v>
      </c>
      <c r="AC112" s="11">
        <v>0</v>
      </c>
      <c r="AD112" s="11">
        <v>-0.93134241999999989</v>
      </c>
      <c r="AE112" s="11">
        <v>-1.0760000000000001</v>
      </c>
      <c r="AF112" s="11">
        <v>-7.053550760000002</v>
      </c>
      <c r="AG112" s="11">
        <v>-13.148269499999993</v>
      </c>
      <c r="AH112" s="11">
        <v>-26.81189796</v>
      </c>
      <c r="AI112" s="11">
        <v>-3.3941381800000001</v>
      </c>
      <c r="AJ112" s="11"/>
    </row>
    <row r="113" spans="2:37" x14ac:dyDescent="0.3">
      <c r="B113" s="106" t="s">
        <v>18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3.2049999999999999E-3</v>
      </c>
      <c r="I113" s="11">
        <v>0</v>
      </c>
      <c r="J113" s="11">
        <v>0</v>
      </c>
      <c r="K113" s="11">
        <v>0</v>
      </c>
      <c r="L113" s="11">
        <v>0</v>
      </c>
      <c r="M113" s="11">
        <v>4.08896E-3</v>
      </c>
      <c r="N113" s="11">
        <v>0.17991103999999999</v>
      </c>
      <c r="O113" s="11">
        <v>0</v>
      </c>
      <c r="P113" s="11">
        <v>0.61699999999999999</v>
      </c>
      <c r="Q113" s="11">
        <v>0</v>
      </c>
      <c r="R113" s="11">
        <v>-4.5557350000000024E-2</v>
      </c>
      <c r="S113" s="11">
        <v>4.0887799999999993E-3</v>
      </c>
      <c r="T113" s="11">
        <v>4.0898899999999997E-3</v>
      </c>
      <c r="U113" s="11">
        <v>4.0895600000000016E-3</v>
      </c>
      <c r="V113" s="11">
        <v>-3.2961710000000005E-2</v>
      </c>
      <c r="W113" s="11">
        <v>1.7363139999999999E-2</v>
      </c>
      <c r="X113" s="11">
        <v>0.67149724</v>
      </c>
      <c r="Y113" s="11">
        <v>0.65939747999999998</v>
      </c>
      <c r="Z113" s="11">
        <v>-2.6381968199999997</v>
      </c>
      <c r="AA113" s="11">
        <v>9.079091000000003E-2</v>
      </c>
      <c r="AC113" s="11">
        <v>0</v>
      </c>
      <c r="AD113" s="11">
        <v>3.2049999999999999E-3</v>
      </c>
      <c r="AE113" s="11">
        <v>0.184</v>
      </c>
      <c r="AF113" s="11">
        <v>0.57144264999999994</v>
      </c>
      <c r="AG113" s="11">
        <v>-2.0693480000000004E-2</v>
      </c>
      <c r="AH113" s="11">
        <v>-1.2899389599999997</v>
      </c>
      <c r="AI113" s="11">
        <v>9.079091000000003E-2</v>
      </c>
      <c r="AJ113" s="11"/>
    </row>
    <row r="114" spans="2:37" x14ac:dyDescent="0.3">
      <c r="B114" s="106" t="s">
        <v>22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/>
    </row>
    <row r="115" spans="2:37" x14ac:dyDescent="0.3">
      <c r="B115" s="109" t="s">
        <v>23</v>
      </c>
      <c r="C115" s="7">
        <v>0</v>
      </c>
      <c r="D115" s="7">
        <v>0</v>
      </c>
      <c r="E115" s="7">
        <v>0</v>
      </c>
      <c r="F115" s="7">
        <v>0</v>
      </c>
      <c r="G115" s="7">
        <v>-1.4458412899999999</v>
      </c>
      <c r="H115" s="7">
        <v>-3.8133009000000011</v>
      </c>
      <c r="I115" s="7">
        <v>3.9258025399999976</v>
      </c>
      <c r="J115" s="7">
        <v>9.1457353800000067</v>
      </c>
      <c r="K115" s="7">
        <v>6.683823410000004</v>
      </c>
      <c r="L115" s="7">
        <v>-0.58164851000000106</v>
      </c>
      <c r="M115" s="7">
        <v>0.64618070999999955</v>
      </c>
      <c r="N115" s="7">
        <v>0.41364438999999986</v>
      </c>
      <c r="O115" s="7">
        <v>-0.46899999999999997</v>
      </c>
      <c r="P115" s="7">
        <v>-2.008</v>
      </c>
      <c r="Q115" s="7">
        <v>3.9000000000000008</v>
      </c>
      <c r="R115" s="7">
        <v>7.3068946400000021</v>
      </c>
      <c r="S115" s="7">
        <v>13.076378799999997</v>
      </c>
      <c r="T115" s="7">
        <v>11.206127410000004</v>
      </c>
      <c r="U115" s="7">
        <v>14.072940180000032</v>
      </c>
      <c r="V115" s="7">
        <v>17.687144969999977</v>
      </c>
      <c r="W115" s="7">
        <v>13.716661409999992</v>
      </c>
      <c r="X115" s="7">
        <v>-1.3239615299999921</v>
      </c>
      <c r="Y115" s="7">
        <v>16.261692609999979</v>
      </c>
      <c r="Z115" s="7">
        <v>13.922044160000036</v>
      </c>
      <c r="AA115" s="7">
        <v>10.763794799999996</v>
      </c>
      <c r="AC115" s="7">
        <v>0</v>
      </c>
      <c r="AD115" s="7">
        <v>7.8123957300000031</v>
      </c>
      <c r="AE115" s="7">
        <v>7.1620000000000026</v>
      </c>
      <c r="AF115" s="7">
        <v>8.729894640000003</v>
      </c>
      <c r="AG115" s="7">
        <v>56.04259136000001</v>
      </c>
      <c r="AH115" s="7">
        <v>42.576436650000012</v>
      </c>
      <c r="AI115" s="7">
        <v>10.763794799999996</v>
      </c>
      <c r="AJ115" s="11"/>
    </row>
    <row r="116" spans="2:37" ht="17.25" thickBot="1" x14ac:dyDescent="0.35">
      <c r="B116" s="116" t="s">
        <v>25</v>
      </c>
      <c r="C116" s="117" t="s">
        <v>44</v>
      </c>
      <c r="D116" s="117" t="s">
        <v>44</v>
      </c>
      <c r="E116" s="117" t="s">
        <v>44</v>
      </c>
      <c r="F116" s="117" t="s">
        <v>44</v>
      </c>
      <c r="G116" s="117" t="s">
        <v>44</v>
      </c>
      <c r="H116" s="117">
        <v>-0.52537184587872743</v>
      </c>
      <c r="I116" s="117">
        <v>0.22070364108247004</v>
      </c>
      <c r="J116" s="117">
        <v>0.62151737720309075</v>
      </c>
      <c r="K116" s="117">
        <f>K115/K109</f>
        <v>0.37054667640545702</v>
      </c>
      <c r="L116" s="117">
        <f>L115/L109</f>
        <v>-0.111031358625047</v>
      </c>
      <c r="M116" s="117" t="s">
        <v>44</v>
      </c>
      <c r="N116" s="117" t="s">
        <v>44</v>
      </c>
      <c r="O116" s="117" t="s">
        <v>44</v>
      </c>
      <c r="P116" s="117" t="s">
        <v>44</v>
      </c>
      <c r="Q116" s="117">
        <f>Q115/Q109</f>
        <v>0.39393939393939403</v>
      </c>
      <c r="R116" s="117">
        <v>0.33782583631882618</v>
      </c>
      <c r="S116" s="117">
        <v>0.47375047452202479</v>
      </c>
      <c r="T116" s="117">
        <v>0.43156033663019572</v>
      </c>
      <c r="U116" s="117">
        <v>0.46527325619944621</v>
      </c>
      <c r="V116" s="117">
        <v>0.46359879805163501</v>
      </c>
      <c r="W116" s="117">
        <v>0.44658528304541523</v>
      </c>
      <c r="X116" s="117">
        <v>-4.6275410198631094E-2</v>
      </c>
      <c r="Y116" s="117">
        <v>0.4338861230988017</v>
      </c>
      <c r="Z116" s="117">
        <v>0.35023429050053839</v>
      </c>
      <c r="AA116" s="117">
        <v>0.31684274528760337</v>
      </c>
      <c r="AC116" s="117" t="s">
        <v>44</v>
      </c>
      <c r="AD116" s="117">
        <v>0.19648325524476529</v>
      </c>
      <c r="AE116" s="117">
        <f>AE115/AE109</f>
        <v>0.30769891733974919</v>
      </c>
      <c r="AF116" s="117">
        <f>AF115/AF109</f>
        <v>0.27802941392427927</v>
      </c>
      <c r="AG116" s="117">
        <v>0.45949049702082967</v>
      </c>
      <c r="AH116" s="117">
        <f>AH115/AH109</f>
        <v>0.31179000456416606</v>
      </c>
      <c r="AI116" s="117">
        <v>0.31684274528760337</v>
      </c>
      <c r="AJ116" s="11"/>
    </row>
    <row r="117" spans="2:37" ht="17.25" thickTop="1" x14ac:dyDescent="0.3">
      <c r="B117" s="106" t="s">
        <v>34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0.29970000000000008</v>
      </c>
      <c r="I117" s="11">
        <v>0</v>
      </c>
      <c r="J117" s="11">
        <v>0</v>
      </c>
      <c r="K117" s="11">
        <v>0</v>
      </c>
      <c r="L117" s="11">
        <v>0.15</v>
      </c>
      <c r="M117" s="11">
        <v>0.53446371999999998</v>
      </c>
      <c r="N117" s="11">
        <v>9.1035300000000041E-2</v>
      </c>
      <c r="O117" s="11">
        <v>3.8428259999999992E-2</v>
      </c>
      <c r="P117" s="11">
        <v>6.9491410000000003E-2</v>
      </c>
      <c r="Q117" s="11">
        <v>0.3</v>
      </c>
      <c r="R117" s="11">
        <v>1.3851863799999999</v>
      </c>
      <c r="S117" s="11">
        <v>1.0820399000000003</v>
      </c>
      <c r="T117" s="11">
        <v>1.3434829699999999</v>
      </c>
      <c r="U117" s="11">
        <v>1.3284198300000001</v>
      </c>
      <c r="V117" s="11">
        <v>1.6614443000000296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C117" s="11">
        <v>0</v>
      </c>
      <c r="AD117" s="11">
        <v>0.29970000000000008</v>
      </c>
      <c r="AE117" s="11">
        <v>0.77549902000000004</v>
      </c>
      <c r="AF117" s="11">
        <v>1.79310605</v>
      </c>
      <c r="AG117" s="11">
        <v>5.3371310000000296</v>
      </c>
      <c r="AH117" s="11">
        <v>0</v>
      </c>
      <c r="AI117" s="11">
        <v>0</v>
      </c>
      <c r="AJ117" s="11"/>
    </row>
    <row r="118" spans="2:37" x14ac:dyDescent="0.3">
      <c r="B118" s="109" t="s">
        <v>27</v>
      </c>
      <c r="C118" s="7">
        <v>0</v>
      </c>
      <c r="D118" s="7">
        <v>0</v>
      </c>
      <c r="E118" s="7">
        <v>0</v>
      </c>
      <c r="F118" s="7">
        <v>0</v>
      </c>
      <c r="G118" s="7">
        <v>-1.4458412899999999</v>
      </c>
      <c r="H118" s="7">
        <v>-3.513600900000001</v>
      </c>
      <c r="I118" s="7">
        <v>3.9258025399999976</v>
      </c>
      <c r="J118" s="7">
        <v>9.1457353800000067</v>
      </c>
      <c r="K118" s="7">
        <f>K115+K117</f>
        <v>6.683823410000004</v>
      </c>
      <c r="L118" s="7">
        <f t="shared" ref="L118:N118" si="62">L115+L117</f>
        <v>-0.43164851000000104</v>
      </c>
      <c r="M118" s="7">
        <f t="shared" si="62"/>
        <v>1.1806444299999996</v>
      </c>
      <c r="N118" s="7">
        <f t="shared" si="62"/>
        <v>0.5046796899999999</v>
      </c>
      <c r="O118" s="7">
        <f t="shared" ref="O118:P118" si="63">O115+O117</f>
        <v>-0.43057173999999998</v>
      </c>
      <c r="P118" s="7">
        <f t="shared" si="63"/>
        <v>-1.9385085900000001</v>
      </c>
      <c r="Q118" s="7">
        <f t="shared" ref="Q118" si="64">Q115+Q117</f>
        <v>4.2000000000000011</v>
      </c>
      <c r="R118" s="7">
        <v>8.6920810200000016</v>
      </c>
      <c r="S118" s="7">
        <v>14.158418699999997</v>
      </c>
      <c r="T118" s="7">
        <v>12.471354379999999</v>
      </c>
      <c r="U118" s="7">
        <v>15.401360010000031</v>
      </c>
      <c r="V118" s="7">
        <v>19.348589270000005</v>
      </c>
      <c r="W118" s="7">
        <v>13.716661409999992</v>
      </c>
      <c r="X118" s="7">
        <v>-1.3239615299999921</v>
      </c>
      <c r="Y118" s="7">
        <v>16.261692609999979</v>
      </c>
      <c r="Z118" s="7">
        <v>13.922044160000036</v>
      </c>
      <c r="AA118" s="7">
        <v>10.763794799999996</v>
      </c>
      <c r="AC118" s="7">
        <v>0</v>
      </c>
      <c r="AD118" s="7">
        <v>8.1120957300000036</v>
      </c>
      <c r="AE118" s="7">
        <v>7.9374990200000024</v>
      </c>
      <c r="AF118" s="7">
        <v>10.523000690000003</v>
      </c>
      <c r="AG118" s="7">
        <v>61.379722360000031</v>
      </c>
      <c r="AH118" s="7">
        <v>42.576436650000012</v>
      </c>
      <c r="AI118" s="7">
        <v>10.763794799999996</v>
      </c>
      <c r="AJ118" s="11"/>
    </row>
    <row r="119" spans="2:37" ht="17.25" thickBot="1" x14ac:dyDescent="0.35">
      <c r="B119" s="116" t="s">
        <v>25</v>
      </c>
      <c r="C119" s="117" t="s">
        <v>44</v>
      </c>
      <c r="D119" s="117" t="s">
        <v>44</v>
      </c>
      <c r="E119" s="117" t="s">
        <v>44</v>
      </c>
      <c r="F119" s="117" t="s">
        <v>44</v>
      </c>
      <c r="G119" s="117" t="s">
        <v>44</v>
      </c>
      <c r="H119" s="117">
        <v>-0.48408112523041597</v>
      </c>
      <c r="I119" s="117">
        <v>0.22070364108247004</v>
      </c>
      <c r="J119" s="117">
        <v>0.62151737720309075</v>
      </c>
      <c r="K119" s="117">
        <f>K118/K109</f>
        <v>0.37054667640545702</v>
      </c>
      <c r="L119" s="117">
        <f>L118/L109</f>
        <v>-8.2397736244140318E-2</v>
      </c>
      <c r="M119" s="117" t="s">
        <v>44</v>
      </c>
      <c r="N119" s="117" t="s">
        <v>44</v>
      </c>
      <c r="O119" s="117" t="s">
        <v>44</v>
      </c>
      <c r="P119" s="117" t="s">
        <v>44</v>
      </c>
      <c r="Q119" s="117">
        <f>Q118/Q109</f>
        <v>0.42424242424242431</v>
      </c>
      <c r="R119" s="117">
        <v>0.4018683291062885</v>
      </c>
      <c r="S119" s="117">
        <v>0.51295222325667944</v>
      </c>
      <c r="T119" s="117">
        <v>0.48028562388683976</v>
      </c>
      <c r="U119" s="117">
        <v>0.50919287868049712</v>
      </c>
      <c r="V119" s="117">
        <v>0.50714701240823135</v>
      </c>
      <c r="W119" s="117">
        <v>0.44658528304541523</v>
      </c>
      <c r="X119" s="117">
        <v>-4.6275410198631094E-2</v>
      </c>
      <c r="Y119" s="117">
        <v>0.4338861230988017</v>
      </c>
      <c r="Z119" s="117">
        <v>0.35023429050053839</v>
      </c>
      <c r="AA119" s="117">
        <v>0.31684274528760337</v>
      </c>
      <c r="AC119" s="117" t="s">
        <v>44</v>
      </c>
      <c r="AD119" s="117">
        <v>0.20402076788902765</v>
      </c>
      <c r="AE119" s="117">
        <f>AE118/AE109</f>
        <v>0.34101645557655963</v>
      </c>
      <c r="AF119" s="117">
        <f>AF118/AF109</f>
        <v>0.33513619982995424</v>
      </c>
      <c r="AG119" s="117">
        <v>0.50324937605092468</v>
      </c>
      <c r="AH119" s="117">
        <f>AH118/AH109</f>
        <v>0.31179000456416606</v>
      </c>
      <c r="AI119" s="117">
        <v>0.31684274528760337</v>
      </c>
      <c r="AJ119" s="11"/>
    </row>
    <row r="120" spans="2:37" ht="17.25" thickTop="1" x14ac:dyDescent="0.3">
      <c r="B120" s="106" t="s">
        <v>34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13.106089990000001</v>
      </c>
      <c r="Y120" s="11">
        <v>0</v>
      </c>
      <c r="Z120" s="11">
        <v>0</v>
      </c>
      <c r="AA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13.106089990000001</v>
      </c>
      <c r="AI120" s="11">
        <v>0</v>
      </c>
      <c r="AJ120" s="11"/>
    </row>
    <row r="121" spans="2:37" x14ac:dyDescent="0.3">
      <c r="B121" s="109" t="s">
        <v>250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13.71666140999999</v>
      </c>
      <c r="X121" s="7">
        <v>11.782128459999999</v>
      </c>
      <c r="Y121" s="7">
        <v>16.261692609999983</v>
      </c>
      <c r="Z121" s="7">
        <v>13.922044160000011</v>
      </c>
      <c r="AA121" s="7">
        <v>10.763794799999994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55.682526639999985</v>
      </c>
      <c r="AI121" s="7">
        <v>10.763794799999994</v>
      </c>
      <c r="AJ121" s="11"/>
    </row>
    <row r="122" spans="2:37" ht="17.25" thickBot="1" x14ac:dyDescent="0.35">
      <c r="B122" s="116" t="s">
        <v>25</v>
      </c>
      <c r="C122" s="165" t="s">
        <v>226</v>
      </c>
      <c r="D122" s="165" t="s">
        <v>226</v>
      </c>
      <c r="E122" s="165" t="s">
        <v>226</v>
      </c>
      <c r="F122" s="165" t="s">
        <v>226</v>
      </c>
      <c r="G122" s="165" t="s">
        <v>226</v>
      </c>
      <c r="H122" s="165" t="s">
        <v>226</v>
      </c>
      <c r="I122" s="165" t="s">
        <v>226</v>
      </c>
      <c r="J122" s="165" t="s">
        <v>226</v>
      </c>
      <c r="K122" s="165" t="s">
        <v>226</v>
      </c>
      <c r="L122" s="165" t="s">
        <v>226</v>
      </c>
      <c r="M122" s="165" t="s">
        <v>226</v>
      </c>
      <c r="N122" s="165" t="s">
        <v>226</v>
      </c>
      <c r="O122" s="165" t="s">
        <v>226</v>
      </c>
      <c r="P122" s="165" t="s">
        <v>226</v>
      </c>
      <c r="Q122" s="165" t="s">
        <v>226</v>
      </c>
      <c r="R122" s="165" t="s">
        <v>226</v>
      </c>
      <c r="S122" s="165" t="s">
        <v>226</v>
      </c>
      <c r="T122" s="165" t="s">
        <v>226</v>
      </c>
      <c r="U122" s="165" t="s">
        <v>226</v>
      </c>
      <c r="V122" s="165" t="s">
        <v>226</v>
      </c>
      <c r="W122" s="117">
        <f>W121/W109</f>
        <v>0.44658528304541517</v>
      </c>
      <c r="X122" s="117">
        <f t="shared" ref="X122:AA122" si="65">X121/X109</f>
        <v>0.41181168421069519</v>
      </c>
      <c r="Y122" s="117">
        <f t="shared" si="65"/>
        <v>0.43388612309880181</v>
      </c>
      <c r="Z122" s="117">
        <f t="shared" si="65"/>
        <v>0.35023429050053773</v>
      </c>
      <c r="AA122" s="117">
        <f t="shared" si="65"/>
        <v>0.31684274528760337</v>
      </c>
      <c r="AC122" s="165" t="s">
        <v>226</v>
      </c>
      <c r="AD122" s="165" t="s">
        <v>226</v>
      </c>
      <c r="AE122" s="165" t="s">
        <v>226</v>
      </c>
      <c r="AF122" s="165" t="s">
        <v>226</v>
      </c>
      <c r="AG122" s="165" t="s">
        <v>226</v>
      </c>
      <c r="AH122" s="117">
        <f>AH121/AH109</f>
        <v>0.40776675084268449</v>
      </c>
      <c r="AI122" s="117">
        <v>0.31684274528760337</v>
      </c>
      <c r="AJ122" s="11"/>
    </row>
    <row r="123" spans="2:37" ht="17.25" thickTop="1" x14ac:dyDescent="0.3">
      <c r="AJ123" s="11"/>
    </row>
    <row r="124" spans="2:37" x14ac:dyDescent="0.3">
      <c r="AJ124" s="11"/>
    </row>
    <row r="125" spans="2:37" x14ac:dyDescent="0.3">
      <c r="AJ125" s="11"/>
    </row>
    <row r="126" spans="2:37" s="109" customFormat="1" ht="17.25" thickBot="1" x14ac:dyDescent="0.35">
      <c r="B126" s="111" t="s">
        <v>236</v>
      </c>
      <c r="C126" s="112" t="str">
        <f>C$6</f>
        <v>1T19</v>
      </c>
      <c r="D126" s="112" t="str">
        <f t="shared" ref="D126:T126" si="66">D$6</f>
        <v>2T19</v>
      </c>
      <c r="E126" s="112" t="str">
        <f t="shared" si="66"/>
        <v>3T19</v>
      </c>
      <c r="F126" s="112" t="str">
        <f t="shared" si="66"/>
        <v>4T19</v>
      </c>
      <c r="G126" s="112" t="str">
        <f t="shared" si="66"/>
        <v>1T20</v>
      </c>
      <c r="H126" s="112" t="str">
        <f t="shared" si="66"/>
        <v>2T20</v>
      </c>
      <c r="I126" s="112" t="str">
        <f t="shared" si="66"/>
        <v>3T20</v>
      </c>
      <c r="J126" s="112" t="str">
        <f t="shared" si="66"/>
        <v>4T20</v>
      </c>
      <c r="K126" s="112" t="str">
        <f t="shared" si="66"/>
        <v>1T21</v>
      </c>
      <c r="L126" s="112" t="str">
        <f t="shared" si="66"/>
        <v>2T21</v>
      </c>
      <c r="M126" s="112" t="str">
        <f t="shared" si="66"/>
        <v>3T21</v>
      </c>
      <c r="N126" s="112" t="str">
        <f t="shared" si="66"/>
        <v>4T21</v>
      </c>
      <c r="O126" s="112" t="str">
        <f t="shared" si="66"/>
        <v>1T22</v>
      </c>
      <c r="P126" s="112" t="str">
        <f t="shared" si="66"/>
        <v>2T22</v>
      </c>
      <c r="Q126" s="112" t="str">
        <f t="shared" si="66"/>
        <v>3T22</v>
      </c>
      <c r="R126" s="112" t="s">
        <v>202</v>
      </c>
      <c r="S126" s="112" t="str">
        <f t="shared" si="66"/>
        <v>1T23</v>
      </c>
      <c r="T126" s="112" t="str">
        <f t="shared" si="66"/>
        <v>2T23</v>
      </c>
      <c r="U126" s="112" t="s">
        <v>225</v>
      </c>
      <c r="V126" s="112" t="s">
        <v>228</v>
      </c>
      <c r="W126" s="112" t="s">
        <v>231</v>
      </c>
      <c r="X126" s="112" t="s">
        <v>233</v>
      </c>
      <c r="Y126" s="112" t="s">
        <v>235</v>
      </c>
      <c r="Z126" s="112" t="s">
        <v>240</v>
      </c>
      <c r="AA126" s="112" t="s">
        <v>249</v>
      </c>
      <c r="AC126" s="113">
        <f>AC$6</f>
        <v>2019</v>
      </c>
      <c r="AD126" s="113">
        <f>AD$6</f>
        <v>2020</v>
      </c>
      <c r="AE126" s="113">
        <f>AE$6</f>
        <v>2021</v>
      </c>
      <c r="AF126" s="113">
        <f>AF$6</f>
        <v>2022</v>
      </c>
      <c r="AG126" s="113">
        <v>2023</v>
      </c>
      <c r="AH126" s="113">
        <v>2024</v>
      </c>
      <c r="AI126" s="113">
        <v>2025</v>
      </c>
      <c r="AJ126" s="11"/>
      <c r="AK126" s="106"/>
    </row>
    <row r="127" spans="2:37" x14ac:dyDescent="0.3">
      <c r="B127" s="109" t="s">
        <v>8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11"/>
    </row>
    <row r="128" spans="2:37" x14ac:dyDescent="0.3">
      <c r="B128" s="114" t="s">
        <v>10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11"/>
    </row>
    <row r="129" spans="2:36" x14ac:dyDescent="0.3">
      <c r="B129" s="106" t="s">
        <v>14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11"/>
    </row>
    <row r="130" spans="2:36" x14ac:dyDescent="0.3">
      <c r="B130" s="114" t="s">
        <v>14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11"/>
    </row>
    <row r="131" spans="2:36" x14ac:dyDescent="0.3">
      <c r="B131" s="106" t="s">
        <v>16</v>
      </c>
      <c r="C131" s="11">
        <v>-12.8686077</v>
      </c>
      <c r="D131" s="11">
        <v>-19.960864779999998</v>
      </c>
      <c r="E131" s="11">
        <v>-15.558930709999998</v>
      </c>
      <c r="F131" s="11">
        <v>-20.098681860000003</v>
      </c>
      <c r="G131" s="11">
        <v>-23.013713159999991</v>
      </c>
      <c r="H131" s="11">
        <v>-19.808889410000003</v>
      </c>
      <c r="I131" s="11">
        <v>-40.551502530000015</v>
      </c>
      <c r="J131" s="11">
        <v>-18.886104119230851</v>
      </c>
      <c r="K131" s="11">
        <v>-18.174802398131011</v>
      </c>
      <c r="L131" s="11">
        <v>-19.872719342318813</v>
      </c>
      <c r="M131" s="11">
        <v>-8.4007598521547706</v>
      </c>
      <c r="N131" s="11">
        <v>-15.082718407395404</v>
      </c>
      <c r="O131" s="11">
        <v>-17.074000000000002</v>
      </c>
      <c r="P131" s="11">
        <v>-20.361000000000001</v>
      </c>
      <c r="Q131" s="11">
        <v>-21.844471045293862</v>
      </c>
      <c r="R131" s="11">
        <v>-17.047528954706138</v>
      </c>
      <c r="S131" s="11">
        <v>-18.492962311138633</v>
      </c>
      <c r="T131" s="11">
        <v>-19.651897528450384</v>
      </c>
      <c r="U131" s="11">
        <v>-23.014929798002726</v>
      </c>
      <c r="V131" s="11">
        <v>-25.031293471205963</v>
      </c>
      <c r="W131" s="11">
        <v>-21.721770242801995</v>
      </c>
      <c r="X131" s="11">
        <v>-27.016884162769013</v>
      </c>
      <c r="Y131" s="11">
        <v>-25.316726232302003</v>
      </c>
      <c r="Z131" s="11">
        <v>-19.88023200689997</v>
      </c>
      <c r="AA131" s="11">
        <v>-20.000699964498001</v>
      </c>
      <c r="AC131" s="11">
        <v>-68.487085050000005</v>
      </c>
      <c r="AD131" s="11">
        <v>-102.26020921923086</v>
      </c>
      <c r="AE131" s="11">
        <v>-61.530999999999999</v>
      </c>
      <c r="AF131" s="11">
        <v>-76.326999999999998</v>
      </c>
      <c r="AG131" s="11">
        <v>-86.191083108797699</v>
      </c>
      <c r="AH131" s="11">
        <v>-93.935612644772988</v>
      </c>
      <c r="AI131" s="11">
        <v>-20.000699964498001</v>
      </c>
      <c r="AJ131" s="11"/>
    </row>
    <row r="132" spans="2:36" x14ac:dyDescent="0.3">
      <c r="B132" s="106" t="s">
        <v>18</v>
      </c>
      <c r="C132" s="11">
        <v>0</v>
      </c>
      <c r="D132" s="11">
        <v>-9.8321099999996719E-3</v>
      </c>
      <c r="E132" s="11">
        <v>-3.6082248300317588E-16</v>
      </c>
      <c r="F132" s="11">
        <v>-7.2164496600635175E-16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32.429000000000002</v>
      </c>
      <c r="O132" s="11">
        <v>-0.14799999999999999</v>
      </c>
      <c r="P132" s="11">
        <v>4.5999999999999999E-2</v>
      </c>
      <c r="Q132" s="11">
        <v>0.61699999999999999</v>
      </c>
      <c r="R132" s="11">
        <v>-1.3260000000000001</v>
      </c>
      <c r="S132" s="11">
        <v>4.1998779999999999E-2</v>
      </c>
      <c r="T132" s="11">
        <v>4.0676199999999996E-2</v>
      </c>
      <c r="U132" s="11">
        <v>4.0676180000000006E-2</v>
      </c>
      <c r="V132" s="11">
        <v>-5.8399555300000001</v>
      </c>
      <c r="W132" s="11">
        <v>4.7214449999999998E-2</v>
      </c>
      <c r="X132" s="11">
        <v>4.7551110000000001E-2</v>
      </c>
      <c r="Y132" s="11">
        <v>6.0136509999999997E-2</v>
      </c>
      <c r="Z132" s="11">
        <v>-0.37937733200000018</v>
      </c>
      <c r="AA132" s="11">
        <v>5.6747620000002996E-2</v>
      </c>
      <c r="AC132" s="11">
        <v>-9.8321100000007544E-3</v>
      </c>
      <c r="AD132" s="11">
        <v>0</v>
      </c>
      <c r="AE132" s="11">
        <v>32.429000000000002</v>
      </c>
      <c r="AF132" s="11">
        <v>-0.81100000000000005</v>
      </c>
      <c r="AG132" s="11">
        <v>-5.7166043699999998</v>
      </c>
      <c r="AH132" s="11">
        <v>-0.22447526200000018</v>
      </c>
      <c r="AI132" s="11">
        <v>5.6747620000002996E-2</v>
      </c>
      <c r="AJ132" s="11"/>
    </row>
    <row r="133" spans="2:36" x14ac:dyDescent="0.3">
      <c r="B133" s="106" t="s">
        <v>20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-0.13115727186271897</v>
      </c>
      <c r="L133" s="11">
        <v>-0.41955803557237914</v>
      </c>
      <c r="M133" s="11">
        <v>-1.4724369036528486</v>
      </c>
      <c r="N133" s="11">
        <v>1.9311522110879054</v>
      </c>
      <c r="O133" s="11">
        <v>-0.49599999999999511</v>
      </c>
      <c r="P133" s="11">
        <v>-1.0649999999999977</v>
      </c>
      <c r="Q133" s="11">
        <v>-0.66890459751390852</v>
      </c>
      <c r="R133" s="11">
        <v>-1.2910954024860986</v>
      </c>
      <c r="S133" s="11">
        <v>-1.1607947228907645</v>
      </c>
      <c r="T133" s="11">
        <v>-1.0832364241651931</v>
      </c>
      <c r="U133" s="11">
        <v>-2.3826859500356363</v>
      </c>
      <c r="V133" s="11">
        <v>0.56870428748209179</v>
      </c>
      <c r="W133" s="11">
        <v>-1.4224216243981758</v>
      </c>
      <c r="X133" s="11">
        <v>-1.1761338642352674</v>
      </c>
      <c r="Y133" s="11">
        <v>-0.34955635824787379</v>
      </c>
      <c r="Z133" s="11">
        <v>7.044045886275228</v>
      </c>
      <c r="AA133" s="11">
        <v>0.27976411906800536</v>
      </c>
      <c r="AC133" s="11">
        <v>0</v>
      </c>
      <c r="AD133" s="11">
        <v>0</v>
      </c>
      <c r="AE133" s="11">
        <v>-9.2000000000041382E-2</v>
      </c>
      <c r="AF133" s="11">
        <v>-3.5209999999999999</v>
      </c>
      <c r="AG133" s="11">
        <v>-4.0580128096095018</v>
      </c>
      <c r="AH133" s="11">
        <v>4.095934039393911</v>
      </c>
      <c r="AI133" s="11">
        <v>0.27976411906800536</v>
      </c>
      <c r="AJ133" s="11"/>
    </row>
    <row r="134" spans="2:36" x14ac:dyDescent="0.3">
      <c r="B134" s="106" t="s">
        <v>22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-1.699999999999946E-2</v>
      </c>
      <c r="L134" s="11">
        <v>6.9421023948878791</v>
      </c>
      <c r="M134" s="11">
        <v>2.9493962707932844</v>
      </c>
      <c r="N134" s="11">
        <v>-9.8744986656811644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34" t="s">
        <v>226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/>
    </row>
    <row r="135" spans="2:36" x14ac:dyDescent="0.3">
      <c r="B135" s="109" t="s">
        <v>23</v>
      </c>
      <c r="C135" s="7">
        <v>-12.8686077</v>
      </c>
      <c r="D135" s="7">
        <v>-19.970696889999999</v>
      </c>
      <c r="E135" s="7">
        <v>-15.558930709999998</v>
      </c>
      <c r="F135" s="7">
        <v>-20.098681860000003</v>
      </c>
      <c r="G135" s="7">
        <v>-23.013713159999991</v>
      </c>
      <c r="H135" s="7">
        <v>-19.808889410000003</v>
      </c>
      <c r="I135" s="7">
        <v>-40.551502530000015</v>
      </c>
      <c r="J135" s="7">
        <v>-18.886104119230851</v>
      </c>
      <c r="K135" s="7">
        <v>-18.322959669993729</v>
      </c>
      <c r="L135" s="7">
        <v>-13.350174983003313</v>
      </c>
      <c r="M135" s="7">
        <v>-6.9238004850143344</v>
      </c>
      <c r="N135" s="7">
        <v>9.4029351380113386</v>
      </c>
      <c r="O135" s="7">
        <v>-17.717999999999996</v>
      </c>
      <c r="P135" s="7">
        <v>-21.38</v>
      </c>
      <c r="Q135" s="7">
        <v>-21.896375642807769</v>
      </c>
      <c r="R135" s="7">
        <v>-19.664624357192238</v>
      </c>
      <c r="S135" s="7">
        <v>-19.611758254029397</v>
      </c>
      <c r="T135" s="7">
        <v>-20.694457752615577</v>
      </c>
      <c r="U135" s="7">
        <v>-25.356939568038364</v>
      </c>
      <c r="V135" s="7">
        <v>-30.302544713723872</v>
      </c>
      <c r="W135" s="7">
        <v>-23.096610873700172</v>
      </c>
      <c r="X135" s="7">
        <v>-28.145466917004278</v>
      </c>
      <c r="Y135" s="7">
        <v>-25.606146080549877</v>
      </c>
      <c r="Z135" s="7">
        <v>-13.215563452624735</v>
      </c>
      <c r="AA135" s="7">
        <v>-19.664188225429996</v>
      </c>
      <c r="AC135" s="7">
        <v>-68.496917159999995</v>
      </c>
      <c r="AD135" s="7">
        <v>-102.26020921923086</v>
      </c>
      <c r="AE135" s="7">
        <v>-29.194000000000038</v>
      </c>
      <c r="AF135" s="7">
        <v>-80.659000000000006</v>
      </c>
      <c r="AG135" s="7">
        <v>-95.96570028840722</v>
      </c>
      <c r="AH135" s="7">
        <v>-90.063787323879069</v>
      </c>
      <c r="AI135" s="7">
        <v>-19.664188225429996</v>
      </c>
      <c r="AJ135" s="11"/>
    </row>
    <row r="136" spans="2:36" ht="17.25" thickBot="1" x14ac:dyDescent="0.35">
      <c r="B136" s="116" t="s">
        <v>25</v>
      </c>
      <c r="C136" s="117" t="s">
        <v>44</v>
      </c>
      <c r="D136" s="117" t="s">
        <v>44</v>
      </c>
      <c r="E136" s="117" t="s">
        <v>44</v>
      </c>
      <c r="F136" s="117" t="s">
        <v>44</v>
      </c>
      <c r="G136" s="117" t="s">
        <v>44</v>
      </c>
      <c r="H136" s="117" t="s">
        <v>44</v>
      </c>
      <c r="I136" s="117" t="s">
        <v>44</v>
      </c>
      <c r="J136" s="117" t="s">
        <v>44</v>
      </c>
      <c r="K136" s="117" t="s">
        <v>44</v>
      </c>
      <c r="L136" s="117" t="s">
        <v>44</v>
      </c>
      <c r="M136" s="117" t="s">
        <v>44</v>
      </c>
      <c r="N136" s="117" t="s">
        <v>44</v>
      </c>
      <c r="O136" s="117" t="s">
        <v>44</v>
      </c>
      <c r="P136" s="117" t="s">
        <v>44</v>
      </c>
      <c r="Q136" s="117" t="s">
        <v>44</v>
      </c>
      <c r="R136" s="117" t="s">
        <v>44</v>
      </c>
      <c r="S136" s="117" t="s">
        <v>44</v>
      </c>
      <c r="T136" s="117" t="s">
        <v>44</v>
      </c>
      <c r="U136" s="117" t="s">
        <v>44</v>
      </c>
      <c r="V136" s="117" t="s">
        <v>44</v>
      </c>
      <c r="W136" s="117" t="s">
        <v>44</v>
      </c>
      <c r="X136" s="117" t="s">
        <v>44</v>
      </c>
      <c r="Y136" s="117" t="s">
        <v>44</v>
      </c>
      <c r="Z136" s="117" t="s">
        <v>44</v>
      </c>
      <c r="AA136" s="117" t="s">
        <v>44</v>
      </c>
      <c r="AC136" s="117" t="s">
        <v>44</v>
      </c>
      <c r="AD136" s="117" t="s">
        <v>44</v>
      </c>
      <c r="AE136" s="117" t="s">
        <v>44</v>
      </c>
      <c r="AF136" s="117" t="s">
        <v>44</v>
      </c>
      <c r="AG136" s="117" t="s">
        <v>44</v>
      </c>
      <c r="AH136" s="117" t="s">
        <v>44</v>
      </c>
      <c r="AI136" s="117" t="s">
        <v>44</v>
      </c>
      <c r="AJ136" s="11"/>
    </row>
    <row r="137" spans="2:36" ht="17.25" thickTop="1" x14ac:dyDescent="0.3">
      <c r="B137" s="106" t="s">
        <v>20</v>
      </c>
      <c r="K137" s="11">
        <v>0.13115727186271897</v>
      </c>
      <c r="L137" s="11">
        <v>0.41955803557237914</v>
      </c>
      <c r="M137" s="11">
        <v>1.4724369036528486</v>
      </c>
      <c r="N137" s="11">
        <v>-1.9311522110879054</v>
      </c>
      <c r="O137" s="11">
        <v>0.49599999999999511</v>
      </c>
      <c r="P137" s="11">
        <v>1.0649999999999977</v>
      </c>
      <c r="Q137" s="11">
        <v>0.66890459751390852</v>
      </c>
      <c r="R137" s="11">
        <v>1.2910954024860986</v>
      </c>
      <c r="S137" s="11">
        <v>1.1607947228907645</v>
      </c>
      <c r="T137" s="11">
        <v>1.0832364241651646</v>
      </c>
      <c r="U137" s="11">
        <v>2.3826859500356363</v>
      </c>
      <c r="V137" s="11">
        <v>-0.56870428748209179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E137" s="11">
        <v>9.2000000000041382E-2</v>
      </c>
      <c r="AF137" s="11">
        <v>3.5209999999999999</v>
      </c>
      <c r="AG137" s="11">
        <v>4.0580128096094734</v>
      </c>
      <c r="AH137" s="11">
        <v>0</v>
      </c>
      <c r="AI137" s="11">
        <v>0</v>
      </c>
      <c r="AJ137" s="11"/>
    </row>
    <row r="138" spans="2:36" x14ac:dyDescent="0.3">
      <c r="B138" s="106" t="s">
        <v>34</v>
      </c>
      <c r="C138" s="11">
        <v>0.30978749128409078</v>
      </c>
      <c r="D138" s="11">
        <v>6.7610852401067891</v>
      </c>
      <c r="E138" s="11">
        <v>-0.23201273540860967</v>
      </c>
      <c r="F138" s="11">
        <v>6.3371471585707564</v>
      </c>
      <c r="G138" s="11">
        <v>6.2970138099999993</v>
      </c>
      <c r="H138" s="11">
        <v>5.7359959400000005</v>
      </c>
      <c r="I138" s="11">
        <v>24.452063899999999</v>
      </c>
      <c r="J138" s="11">
        <v>0.78384065000000192</v>
      </c>
      <c r="K138" s="11">
        <v>0.16183062999999959</v>
      </c>
      <c r="L138" s="11">
        <v>-6.2188969948878796</v>
      </c>
      <c r="M138" s="11">
        <v>-17.649328460793285</v>
      </c>
      <c r="N138" s="11">
        <v>-23.250671674318831</v>
      </c>
      <c r="O138" s="11">
        <v>-2.2392928499999973</v>
      </c>
      <c r="P138" s="11">
        <v>-5.9855706899999968</v>
      </c>
      <c r="Q138" s="11">
        <v>-1.9850535499999982</v>
      </c>
      <c r="R138" s="11">
        <v>-5.6422888199999965</v>
      </c>
      <c r="S138" s="11">
        <v>-7.9088154099999972</v>
      </c>
      <c r="T138" s="11">
        <v>-10.355758259999998</v>
      </c>
      <c r="U138" s="11">
        <v>-7.3129090700000008</v>
      </c>
      <c r="V138" s="11">
        <v>-2.8025954530209516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C138" s="11">
        <v>13.176007154553027</v>
      </c>
      <c r="AD138" s="11">
        <v>37.268914299999999</v>
      </c>
      <c r="AE138" s="11">
        <v>-46.957066500000003</v>
      </c>
      <c r="AF138" s="11">
        <v>-15.852205909999991</v>
      </c>
      <c r="AG138" s="11">
        <v>-28.390225749999999</v>
      </c>
      <c r="AH138" s="11">
        <v>0</v>
      </c>
      <c r="AI138" s="11">
        <v>0</v>
      </c>
      <c r="AJ138" s="11"/>
    </row>
    <row r="139" spans="2:36" x14ac:dyDescent="0.3">
      <c r="B139" s="109" t="s">
        <v>27</v>
      </c>
      <c r="C139" s="7">
        <v>-12.558820208715909</v>
      </c>
      <c r="D139" s="7">
        <v>-13.20961164989321</v>
      </c>
      <c r="E139" s="7">
        <v>-15.790943445408608</v>
      </c>
      <c r="F139" s="7">
        <v>-13.761534701429246</v>
      </c>
      <c r="G139" s="7">
        <v>-16.716699349999992</v>
      </c>
      <c r="H139" s="7">
        <v>-14.072893470000002</v>
      </c>
      <c r="I139" s="7">
        <v>-16.099438630000016</v>
      </c>
      <c r="J139" s="7">
        <v>-18.102263469230849</v>
      </c>
      <c r="K139" s="7">
        <v>-18.029971768131009</v>
      </c>
      <c r="L139" s="7">
        <v>-19.149513942318812</v>
      </c>
      <c r="M139" s="7">
        <v>-23.100692042154769</v>
      </c>
      <c r="N139" s="7">
        <v>-15.778888747395397</v>
      </c>
      <c r="O139" s="7">
        <v>-19.46129285</v>
      </c>
      <c r="P139" s="7">
        <v>-26.300570689999997</v>
      </c>
      <c r="Q139" s="7">
        <v>-23.212524645293858</v>
      </c>
      <c r="R139" s="7">
        <v>-24.015817724706135</v>
      </c>
      <c r="S139" s="7">
        <v>-26.359778941138629</v>
      </c>
      <c r="T139" s="7">
        <v>-29.966979588450382</v>
      </c>
      <c r="U139" s="7">
        <v>-30.287162688002727</v>
      </c>
      <c r="V139" s="7">
        <v>-33.673844454226916</v>
      </c>
      <c r="W139" s="7">
        <v>-23.096610873700172</v>
      </c>
      <c r="X139" s="7">
        <v>-28.145466917004278</v>
      </c>
      <c r="Y139" s="7">
        <v>-25.606146080549877</v>
      </c>
      <c r="Z139" s="7">
        <v>-13.215563452624735</v>
      </c>
      <c r="AA139" s="7">
        <v>-19.664188225429996</v>
      </c>
      <c r="AC139" s="7">
        <v>-55.320910005446976</v>
      </c>
      <c r="AD139" s="7">
        <v>-64.991294919230853</v>
      </c>
      <c r="AE139" s="7">
        <v>-76.059066499999986</v>
      </c>
      <c r="AF139" s="7">
        <v>-92.990205909999986</v>
      </c>
      <c r="AG139" s="7">
        <v>-120.28776567181865</v>
      </c>
      <c r="AH139" s="7">
        <v>-90.063787323879069</v>
      </c>
      <c r="AI139" s="7">
        <v>-19.664188225429996</v>
      </c>
      <c r="AJ139" s="11"/>
    </row>
    <row r="140" spans="2:36" ht="17.25" thickBot="1" x14ac:dyDescent="0.35">
      <c r="B140" s="116" t="s">
        <v>25</v>
      </c>
      <c r="C140" s="117" t="s">
        <v>44</v>
      </c>
      <c r="D140" s="117" t="s">
        <v>44</v>
      </c>
      <c r="E140" s="117" t="s">
        <v>44</v>
      </c>
      <c r="F140" s="117" t="s">
        <v>44</v>
      </c>
      <c r="G140" s="117" t="s">
        <v>44</v>
      </c>
      <c r="H140" s="117" t="s">
        <v>44</v>
      </c>
      <c r="I140" s="117" t="s">
        <v>44</v>
      </c>
      <c r="J140" s="117" t="s">
        <v>44</v>
      </c>
      <c r="K140" s="117" t="s">
        <v>44</v>
      </c>
      <c r="L140" s="117" t="s">
        <v>44</v>
      </c>
      <c r="M140" s="117" t="s">
        <v>44</v>
      </c>
      <c r="N140" s="117" t="s">
        <v>44</v>
      </c>
      <c r="O140" s="117" t="s">
        <v>44</v>
      </c>
      <c r="P140" s="117" t="s">
        <v>44</v>
      </c>
      <c r="Q140" s="117" t="s">
        <v>44</v>
      </c>
      <c r="R140" s="117" t="s">
        <v>44</v>
      </c>
      <c r="S140" s="117" t="s">
        <v>44</v>
      </c>
      <c r="T140" s="117" t="s">
        <v>44</v>
      </c>
      <c r="U140" s="117" t="s">
        <v>44</v>
      </c>
      <c r="V140" s="117" t="s">
        <v>44</v>
      </c>
      <c r="W140" s="117" t="s">
        <v>44</v>
      </c>
      <c r="X140" s="117" t="s">
        <v>44</v>
      </c>
      <c r="Y140" s="117" t="s">
        <v>44</v>
      </c>
      <c r="Z140" s="117" t="s">
        <v>44</v>
      </c>
      <c r="AA140" s="117" t="s">
        <v>44</v>
      </c>
      <c r="AC140" s="117" t="s">
        <v>44</v>
      </c>
      <c r="AD140" s="117" t="s">
        <v>44</v>
      </c>
      <c r="AE140" s="117" t="s">
        <v>44</v>
      </c>
      <c r="AF140" s="117" t="s">
        <v>44</v>
      </c>
      <c r="AG140" s="117" t="s">
        <v>44</v>
      </c>
      <c r="AH140" s="117" t="s">
        <v>44</v>
      </c>
      <c r="AI140" s="117" t="s">
        <v>44</v>
      </c>
      <c r="AJ140" s="11"/>
    </row>
    <row r="141" spans="2:36" ht="17.25" thickTop="1" x14ac:dyDescent="0.3">
      <c r="AB141" s="118"/>
    </row>
    <row r="142" spans="2:36" x14ac:dyDescent="0.3">
      <c r="AB142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O20"/>
  <sheetViews>
    <sheetView showGridLines="0" tabSelected="1" zoomScale="90" zoomScaleNormal="90" workbookViewId="0">
      <pane xSplit="2" topLeftCell="AC1" activePane="topRight" state="frozen"/>
      <selection pane="topRight" activeCell="AT8" sqref="AT8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31" width="9.5703125" style="2" customWidth="1"/>
    <col min="32" max="32" width="8.85546875" style="2"/>
    <col min="33" max="37" width="10.140625" style="2" customWidth="1"/>
    <col min="38" max="16384" width="8.85546875" style="2"/>
  </cols>
  <sheetData>
    <row r="1" spans="1:41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41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G2" s="16"/>
      <c r="AH2" s="16"/>
      <c r="AI2" s="16"/>
      <c r="AJ2" s="16"/>
      <c r="AK2" s="16"/>
      <c r="AL2" s="16"/>
      <c r="AM2" s="16"/>
      <c r="AN2" s="16"/>
    </row>
    <row r="3" spans="1:41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41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1T18</v>
      </c>
      <c r="D4" s="18" t="str">
        <f>IF(LEFT($G$4,2)="1T","2T18","2Q18")</f>
        <v>2T18</v>
      </c>
      <c r="E4" s="18" t="str">
        <f>IF(LEFT($G$4,2)="1T","3T18","3Q18")</f>
        <v>3T18</v>
      </c>
      <c r="F4" s="18" t="str">
        <f>IF(LEFT($G$4,2)="1T","4T18","4Q18")</f>
        <v>4T18</v>
      </c>
      <c r="G4" s="18" t="str">
        <f>EBITDA!C6</f>
        <v>1T19</v>
      </c>
      <c r="H4" s="18" t="str">
        <f>EBITDA!D6</f>
        <v>2T19</v>
      </c>
      <c r="I4" s="18" t="str">
        <f>EBITDA!E6</f>
        <v>3T19</v>
      </c>
      <c r="J4" s="18" t="str">
        <f>EBITDA!F6</f>
        <v>4T19</v>
      </c>
      <c r="K4" s="18" t="str">
        <f>EBITDA!G6</f>
        <v>1T20</v>
      </c>
      <c r="L4" s="18" t="str">
        <f>EBITDA!H6</f>
        <v>2T20</v>
      </c>
      <c r="M4" s="18" t="str">
        <f>EBITDA!I6</f>
        <v>3T20</v>
      </c>
      <c r="N4" s="18" t="str">
        <f>EBITDA!J6</f>
        <v>4T20</v>
      </c>
      <c r="O4" s="18" t="str">
        <f>EBITDA!K6</f>
        <v>1T21</v>
      </c>
      <c r="P4" s="18" t="str">
        <f>EBITDA!L6</f>
        <v>2T21</v>
      </c>
      <c r="Q4" s="18" t="str">
        <f>EBITDA!M6</f>
        <v>3T21</v>
      </c>
      <c r="R4" s="18" t="str">
        <f>EBITDA!N6</f>
        <v>4T21</v>
      </c>
      <c r="S4" s="18" t="str">
        <f>EBITDA!O6</f>
        <v>1T22</v>
      </c>
      <c r="T4" s="18" t="str">
        <f>EBITDA!P6</f>
        <v>2T22</v>
      </c>
      <c r="U4" s="18" t="str">
        <f>EBITDA!Q6</f>
        <v>3T22</v>
      </c>
      <c r="V4" s="18" t="s">
        <v>202</v>
      </c>
      <c r="W4" s="18" t="s">
        <v>203</v>
      </c>
      <c r="X4" s="18" t="s">
        <v>205</v>
      </c>
      <c r="Y4" s="18" t="s">
        <v>225</v>
      </c>
      <c r="Z4" s="18" t="s">
        <v>228</v>
      </c>
      <c r="AA4" s="18" t="s">
        <v>231</v>
      </c>
      <c r="AB4" s="18" t="s">
        <v>233</v>
      </c>
      <c r="AC4" s="18" t="s">
        <v>235</v>
      </c>
      <c r="AD4" s="18" t="s">
        <v>240</v>
      </c>
      <c r="AE4" s="18" t="s">
        <v>249</v>
      </c>
      <c r="AG4" s="66">
        <v>2018</v>
      </c>
      <c r="AH4" s="66">
        <v>2019</v>
      </c>
      <c r="AI4" s="66">
        <v>2020</v>
      </c>
      <c r="AJ4" s="64">
        <v>2021</v>
      </c>
      <c r="AK4" s="64">
        <v>2022</v>
      </c>
      <c r="AL4" s="64">
        <v>2023</v>
      </c>
      <c r="AM4" s="64">
        <v>2024</v>
      </c>
      <c r="AN4" s="64">
        <v>2025</v>
      </c>
    </row>
    <row r="5" spans="1:41" x14ac:dyDescent="0.3">
      <c r="B5" s="6" t="str">
        <f>INDEX(Control!$E$3:$F$116,ROW(B5)-2,MATCH(EBITDA!$C$4,Control!$B$3:$C$3,0))</f>
        <v>Corredor Norte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C5" s="13">
        <v>1962.1290059999999</v>
      </c>
      <c r="AD5" s="13">
        <v>506.41845900000101</v>
      </c>
      <c r="AE5" s="13">
        <v>1867.3244599999996</v>
      </c>
      <c r="AG5" s="13">
        <v>3560.4319860000005</v>
      </c>
      <c r="AH5" s="13">
        <v>4337.4387420000003</v>
      </c>
      <c r="AI5" s="13">
        <v>6331.0911840000008</v>
      </c>
      <c r="AJ5" s="13">
        <v>5369.1864480000004</v>
      </c>
      <c r="AK5" s="13">
        <v>7733.8012959999996</v>
      </c>
      <c r="AL5" s="13">
        <v>7425.1823180000001</v>
      </c>
      <c r="AM5" s="13">
        <v>6626.6819090000017</v>
      </c>
      <c r="AN5" s="13">
        <v>1867.3244599999996</v>
      </c>
    </row>
    <row r="6" spans="1:41" x14ac:dyDescent="0.3">
      <c r="B6" s="8" t="str">
        <f>INDEX(Control!$E$3:$F$116,ROW(B6)-2,MATCH(EBITDA!$C$4,Control!$B$3:$C$3,0))</f>
        <v>Grãos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C6" s="14">
        <v>1378.754412</v>
      </c>
      <c r="AD6" s="14">
        <v>344.93293</v>
      </c>
      <c r="AE6" s="14">
        <v>1333.8719479999995</v>
      </c>
      <c r="AG6" s="14">
        <v>2921.1474700000003</v>
      </c>
      <c r="AH6" s="14">
        <v>3527.2346000000007</v>
      </c>
      <c r="AI6" s="14">
        <v>5144.7331690000001</v>
      </c>
      <c r="AJ6" s="14">
        <v>3854.8091700000004</v>
      </c>
      <c r="AK6" s="14">
        <v>5683.0756019999999</v>
      </c>
      <c r="AL6" s="14">
        <v>5382.7511770000001</v>
      </c>
      <c r="AM6" s="14">
        <v>4880.6455379999998</v>
      </c>
      <c r="AN6" s="14">
        <v>1333.8719479999995</v>
      </c>
    </row>
    <row r="7" spans="1:41" x14ac:dyDescent="0.3">
      <c r="B7" s="8" t="str">
        <f>INDEX(Control!$E$3:$F$116,ROW(B7)-2,MATCH(EBITDA!$C$4,Control!$B$3:$C$3,0))</f>
        <v>Fertilizantes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C7" s="14">
        <v>136.07077699999999</v>
      </c>
      <c r="AD7" s="14">
        <v>114.609677</v>
      </c>
      <c r="AE7" s="14">
        <v>121.297162</v>
      </c>
      <c r="AG7" s="14">
        <v>372.70988599999998</v>
      </c>
      <c r="AH7" s="14">
        <v>341.36425199999996</v>
      </c>
      <c r="AI7" s="14">
        <v>241.78286</v>
      </c>
      <c r="AJ7" s="14">
        <v>434.14043800000002</v>
      </c>
      <c r="AK7" s="14">
        <v>279.10925299999997</v>
      </c>
      <c r="AL7" s="14">
        <v>409.89306700000003</v>
      </c>
      <c r="AM7" s="14">
        <v>503.23845400000005</v>
      </c>
      <c r="AN7" s="14">
        <v>121.297162</v>
      </c>
    </row>
    <row r="8" spans="1:41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C8" s="14">
        <v>447.30381699999998</v>
      </c>
      <c r="AD8" s="14">
        <v>46.875852000001402</v>
      </c>
      <c r="AE8" s="14">
        <v>412.15535</v>
      </c>
      <c r="AG8" s="14">
        <v>266.57463000000001</v>
      </c>
      <c r="AH8" s="14">
        <v>468.83989000000003</v>
      </c>
      <c r="AI8" s="14">
        <v>944.575155</v>
      </c>
      <c r="AJ8" s="14">
        <v>1080.23684</v>
      </c>
      <c r="AK8" s="14">
        <v>1771.6164409999999</v>
      </c>
      <c r="AL8" s="14">
        <v>1632.6085040000003</v>
      </c>
      <c r="AM8" s="14">
        <v>1242.7979170000015</v>
      </c>
      <c r="AN8" s="14">
        <v>412.15535</v>
      </c>
      <c r="AO8" s="151"/>
    </row>
    <row r="9" spans="1:41" x14ac:dyDescent="0.3">
      <c r="B9" s="6" t="str">
        <f>INDEX(Control!$E$3:$F$116,ROW(B9)-2,MATCH(EBITDA!$C$4,Control!$B$3:$C$3,0))</f>
        <v>Corredor Sul</v>
      </c>
      <c r="C9" s="13">
        <f>SUM(C10:C14)</f>
        <v>609.39061889999994</v>
      </c>
      <c r="D9" s="13">
        <f t="shared" ref="D9:R9" si="4">SUM(D10:D14)</f>
        <v>846.70262159999993</v>
      </c>
      <c r="E9" s="13">
        <f t="shared" si="4"/>
        <v>774.66526440000007</v>
      </c>
      <c r="F9" s="13">
        <f t="shared" si="4"/>
        <v>628.58779625</v>
      </c>
      <c r="G9" s="13">
        <f t="shared" si="4"/>
        <v>747.47679560000006</v>
      </c>
      <c r="H9" s="13">
        <f t="shared" si="4"/>
        <v>943.58641599999999</v>
      </c>
      <c r="I9" s="13">
        <f t="shared" si="4"/>
        <v>969.10443880000003</v>
      </c>
      <c r="J9" s="13">
        <f t="shared" si="4"/>
        <v>418.66261709999992</v>
      </c>
      <c r="K9" s="13">
        <f t="shared" si="4"/>
        <v>631.82336948163265</v>
      </c>
      <c r="L9" s="13">
        <f t="shared" si="4"/>
        <v>945.68604952247188</v>
      </c>
      <c r="M9" s="13">
        <f t="shared" si="4"/>
        <v>797.61185579999994</v>
      </c>
      <c r="N9" s="13">
        <f t="shared" si="4"/>
        <v>423.75352039999996</v>
      </c>
      <c r="O9" s="13">
        <f t="shared" si="4"/>
        <v>675.81521700000008</v>
      </c>
      <c r="P9" s="13">
        <f t="shared" si="4"/>
        <v>1274.7288606499999</v>
      </c>
      <c r="Q9" s="13">
        <f t="shared" si="4"/>
        <v>1087.9682829999999</v>
      </c>
      <c r="R9" s="13">
        <f t="shared" si="4"/>
        <v>515.76132010000003</v>
      </c>
      <c r="S9" s="13">
        <f t="shared" ref="S9:T9" si="5">SUM(S10:S14)</f>
        <v>1051.5826966000002</v>
      </c>
      <c r="T9" s="13">
        <f t="shared" si="5"/>
        <v>1705.9783428000001</v>
      </c>
      <c r="U9" s="13">
        <f t="shared" ref="U9" si="6">SUM(U10:U14)</f>
        <v>1429.484901533333</v>
      </c>
      <c r="V9" s="13">
        <f t="shared" ref="V9" si="7">SUM(V10:V14)</f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702.68754700000011</v>
      </c>
      <c r="AB9" s="13">
        <v>1010.1791820000001</v>
      </c>
      <c r="AC9" s="13">
        <v>608.75918200000001</v>
      </c>
      <c r="AD9" s="13">
        <v>446.158208</v>
      </c>
      <c r="AE9" s="13">
        <v>1085.039055</v>
      </c>
      <c r="AG9" s="13">
        <v>2859.3463011499998</v>
      </c>
      <c r="AH9" s="13">
        <v>3078.8302675</v>
      </c>
      <c r="AI9" s="13">
        <v>2798.8747952041044</v>
      </c>
      <c r="AJ9" s="13">
        <v>3554.27368075</v>
      </c>
      <c r="AK9" s="13">
        <v>5113.1133643333333</v>
      </c>
      <c r="AL9" s="13">
        <v>5915.8622113047095</v>
      </c>
      <c r="AM9" s="13">
        <v>2767.7841189999999</v>
      </c>
      <c r="AN9" s="13">
        <v>1085.039055</v>
      </c>
    </row>
    <row r="10" spans="1:41" x14ac:dyDescent="0.3">
      <c r="B10" s="8" t="str">
        <f>INDEX(Control!$E$3:$F$116,ROW(B10)-2,MATCH(EBITDA!$C$4,Control!$B$3:$C$3,0))</f>
        <v>Minério de Ferro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C10" s="14">
        <v>240.046751</v>
      </c>
      <c r="AD10" s="14">
        <v>200.500112</v>
      </c>
      <c r="AE10" s="14">
        <v>853.62280999999996</v>
      </c>
      <c r="AG10" s="14">
        <v>674.13200000000006</v>
      </c>
      <c r="AH10" s="14">
        <v>424.44200000000001</v>
      </c>
      <c r="AI10" s="14">
        <v>561.40300000000002</v>
      </c>
      <c r="AJ10" s="14">
        <v>1647.5610000000004</v>
      </c>
      <c r="AK10" s="14">
        <v>3152.8406380000001</v>
      </c>
      <c r="AL10" s="14">
        <v>3395.4802</v>
      </c>
      <c r="AM10" s="14">
        <v>1528.563748</v>
      </c>
      <c r="AN10" s="14">
        <v>853.62280999999996</v>
      </c>
    </row>
    <row r="11" spans="1:41" x14ac:dyDescent="0.3">
      <c r="B11" s="8" t="str">
        <f>INDEX(Control!$E$3:$F$116,ROW(B11)-2,MATCH(EBITDA!$C$4,Control!$B$3:$C$3,0))</f>
        <v>Grãos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205.19430700000004</v>
      </c>
      <c r="AB11" s="14">
        <v>344.532399</v>
      </c>
      <c r="AC11" s="14">
        <v>309.28070399999996</v>
      </c>
      <c r="AD11" s="14">
        <v>143.86092699999998</v>
      </c>
      <c r="AE11" s="14">
        <v>185.04304500000003</v>
      </c>
      <c r="AG11" s="14">
        <v>872.35763199999997</v>
      </c>
      <c r="AH11" s="14">
        <v>948.65655140000001</v>
      </c>
      <c r="AI11" s="14">
        <v>1058.0132630000001</v>
      </c>
      <c r="AJ11" s="14">
        <v>858.77085399999987</v>
      </c>
      <c r="AK11" s="14">
        <v>700.89115100000004</v>
      </c>
      <c r="AL11" s="14">
        <v>1051.5744129999998</v>
      </c>
      <c r="AM11" s="14">
        <v>1002.8683369999999</v>
      </c>
      <c r="AN11" s="14">
        <v>185.04304500000003</v>
      </c>
    </row>
    <row r="12" spans="1:41" x14ac:dyDescent="0.3">
      <c r="B12" s="8" t="str">
        <f>INDEX(Control!$E$3:$F$116,ROW(B12)-2,MATCH(EBITDA!$C$4,Control!$B$3:$C$3,0))</f>
        <v>Fertilizantes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29.624240000000004</v>
      </c>
      <c r="AB12" s="14">
        <v>45.498898000000004</v>
      </c>
      <c r="AC12" s="14">
        <v>59.431727000000002</v>
      </c>
      <c r="AD12" s="14">
        <v>101.79716900000001</v>
      </c>
      <c r="AE12" s="14">
        <v>46.373199999999997</v>
      </c>
      <c r="AG12" s="14">
        <v>237.95156</v>
      </c>
      <c r="AH12" s="14">
        <v>183.56224700000001</v>
      </c>
      <c r="AI12" s="14">
        <v>144.398619</v>
      </c>
      <c r="AJ12" s="14">
        <v>102.56434400000001</v>
      </c>
      <c r="AK12" s="14">
        <v>133.163152</v>
      </c>
      <c r="AL12" s="14">
        <v>257.74141900000001</v>
      </c>
      <c r="AM12" s="14">
        <v>236.352034</v>
      </c>
      <c r="AN12" s="14">
        <v>46.373199999999997</v>
      </c>
    </row>
    <row r="13" spans="1:41" x14ac:dyDescent="0.3">
      <c r="B13" s="8" t="str">
        <f>INDEX(Control!$E$3:$F$116,ROW(B13)-2,MATCH(EBITDA!$C$4,Control!$B$3:$C$3,0))</f>
        <v>Outros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G13" s="14">
        <v>293.667372</v>
      </c>
      <c r="AH13" s="14">
        <v>623.43042500000013</v>
      </c>
      <c r="AI13" s="14">
        <v>125.57613108163267</v>
      </c>
      <c r="AJ13" s="14">
        <v>0</v>
      </c>
      <c r="AK13" s="14">
        <v>14.820075000000003</v>
      </c>
      <c r="AL13" s="14">
        <v>0</v>
      </c>
      <c r="AM13" s="14">
        <v>0</v>
      </c>
      <c r="AN13" s="14">
        <v>0</v>
      </c>
    </row>
    <row r="14" spans="1:41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G14" s="14">
        <v>781.23773715000004</v>
      </c>
      <c r="AH14" s="14">
        <v>898.7390441</v>
      </c>
      <c r="AI14" s="14">
        <v>909.48378212247189</v>
      </c>
      <c r="AJ14" s="14">
        <v>945.37748275000001</v>
      </c>
      <c r="AK14" s="14">
        <v>1111.3983483333329</v>
      </c>
      <c r="AL14" s="14">
        <v>1211.0661793047061</v>
      </c>
      <c r="AM14" s="14">
        <v>0</v>
      </c>
      <c r="AN14" s="14">
        <v>0</v>
      </c>
    </row>
    <row r="15" spans="1:41" x14ac:dyDescent="0.3">
      <c r="B15" s="6" t="str">
        <f>INDEX(Control!$E$3:$F$116,ROW(B15)-2,MATCH(EBITDA!$C$4,Control!$B$3:$C$3,0))</f>
        <v>Navegação Costeira</v>
      </c>
      <c r="C15" s="13">
        <f>SUM(C16:C17)</f>
        <v>854.26400000000001</v>
      </c>
      <c r="D15" s="13">
        <f t="shared" ref="D15:R15" si="8">SUM(D16:D17)</f>
        <v>467.31200000000001</v>
      </c>
      <c r="E15" s="13">
        <f t="shared" si="8"/>
        <v>779.32299999999998</v>
      </c>
      <c r="F15" s="13">
        <f t="shared" si="8"/>
        <v>735.47399999999993</v>
      </c>
      <c r="G15" s="13">
        <f t="shared" si="8"/>
        <v>681.69042000000013</v>
      </c>
      <c r="H15" s="13">
        <f t="shared" si="8"/>
        <v>820.16552999999999</v>
      </c>
      <c r="I15" s="13">
        <f t="shared" si="8"/>
        <v>972.25004999999987</v>
      </c>
      <c r="J15" s="13">
        <f t="shared" si="8"/>
        <v>1198.7721899999999</v>
      </c>
      <c r="K15" s="13">
        <f t="shared" si="8"/>
        <v>1040.6108299999999</v>
      </c>
      <c r="L15" s="13">
        <f t="shared" si="8"/>
        <v>817.57574</v>
      </c>
      <c r="M15" s="13">
        <f t="shared" si="8"/>
        <v>1039.6507000000001</v>
      </c>
      <c r="N15" s="13">
        <f t="shared" si="8"/>
        <v>460.66030000000001</v>
      </c>
      <c r="O15" s="13">
        <f t="shared" si="8"/>
        <v>405.00799999999998</v>
      </c>
      <c r="P15" s="13">
        <f t="shared" si="8"/>
        <v>594.21451999999999</v>
      </c>
      <c r="Q15" s="13">
        <f t="shared" si="8"/>
        <v>819.44511</v>
      </c>
      <c r="R15" s="13">
        <f t="shared" si="8"/>
        <v>744.61001999999996</v>
      </c>
      <c r="S15" s="13">
        <f t="shared" ref="S15:T15" si="9">SUM(S16:S17)</f>
        <v>819.03551000000004</v>
      </c>
      <c r="T15" s="13">
        <f t="shared" si="9"/>
        <v>745.05200000000002</v>
      </c>
      <c r="U15" s="13">
        <f t="shared" ref="U15" si="10">SUM(U16:U17)</f>
        <v>821</v>
      </c>
      <c r="V15" s="13">
        <f t="shared" ref="V15" si="11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C15" s="13">
        <v>912.16800000000001</v>
      </c>
      <c r="AD15" s="13">
        <v>710.42</v>
      </c>
      <c r="AE15" s="13">
        <v>769.35599999999999</v>
      </c>
      <c r="AG15" s="13">
        <v>2836.373</v>
      </c>
      <c r="AH15" s="13">
        <v>3672.8781899999999</v>
      </c>
      <c r="AI15" s="13">
        <v>3358.49757</v>
      </c>
      <c r="AJ15" s="13">
        <v>2563.27765</v>
      </c>
      <c r="AK15" s="13">
        <v>3304.2620900000002</v>
      </c>
      <c r="AL15" s="13">
        <v>3395.49388</v>
      </c>
      <c r="AM15" s="13">
        <v>3555.5250000000001</v>
      </c>
      <c r="AN15" s="13">
        <v>769.35599999999999</v>
      </c>
    </row>
    <row r="16" spans="1:41" x14ac:dyDescent="0.3">
      <c r="B16" s="8" t="str">
        <f>INDEX(Control!$E$3:$F$116,ROW(B16)-2,MATCH(EBITDA!$C$4,Control!$B$3:$C$3,0))</f>
        <v>Bauxita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C16" s="14">
        <v>912.16800000000001</v>
      </c>
      <c r="AD16" s="14">
        <v>710.42</v>
      </c>
      <c r="AE16" s="14">
        <v>769.35599999999999</v>
      </c>
      <c r="AG16" s="14">
        <v>2377.1930000000002</v>
      </c>
      <c r="AH16" s="14">
        <v>3200.4921899999999</v>
      </c>
      <c r="AI16" s="14">
        <v>3358.49757</v>
      </c>
      <c r="AJ16" s="14">
        <v>2563.27765</v>
      </c>
      <c r="AK16" s="14">
        <v>3304.2620900000002</v>
      </c>
      <c r="AL16" s="14">
        <v>3395.49388</v>
      </c>
      <c r="AM16" s="14">
        <v>3555.5250000000001</v>
      </c>
      <c r="AN16" s="14">
        <v>769.35599999999999</v>
      </c>
    </row>
    <row r="17" spans="2:40" x14ac:dyDescent="0.3">
      <c r="B17" s="8" t="str">
        <f>INDEX(Control!$E$3:$F$116,ROW(B17)-2,MATCH(EBITDA!$C$4,Control!$B$3:$C$3,0))</f>
        <v>Outros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G17" s="14">
        <v>459.18</v>
      </c>
      <c r="AH17" s="14">
        <v>472.38599999999997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</row>
    <row r="18" spans="2:40" x14ac:dyDescent="0.3">
      <c r="B18" s="6" t="str">
        <f>INDEX(Control!$E$3:$F$116,ROW(B18)-2,MATCH(EBITDA!$C$4,Control!$B$3:$C$3,0))</f>
        <v>Terminal de Santos</v>
      </c>
      <c r="C18" s="13">
        <f>SUM(C19:C20)</f>
        <v>0</v>
      </c>
      <c r="D18" s="13">
        <f t="shared" ref="D18:R18" si="12">SUM(D19:D20)</f>
        <v>0</v>
      </c>
      <c r="E18" s="13">
        <f t="shared" si="12"/>
        <v>0</v>
      </c>
      <c r="F18" s="13">
        <f t="shared" si="12"/>
        <v>0</v>
      </c>
      <c r="G18" s="13">
        <f t="shared" si="12"/>
        <v>0</v>
      </c>
      <c r="H18" s="13">
        <f t="shared" si="12"/>
        <v>0</v>
      </c>
      <c r="I18" s="13">
        <f t="shared" si="12"/>
        <v>0</v>
      </c>
      <c r="J18" s="13">
        <f t="shared" si="12"/>
        <v>0</v>
      </c>
      <c r="K18" s="13">
        <f t="shared" si="12"/>
        <v>0</v>
      </c>
      <c r="L18" s="13">
        <f t="shared" si="12"/>
        <v>151.243065</v>
      </c>
      <c r="M18" s="13">
        <f t="shared" si="12"/>
        <v>249.22849600000001</v>
      </c>
      <c r="N18" s="13">
        <f t="shared" si="12"/>
        <v>227.53673800000001</v>
      </c>
      <c r="O18" s="13">
        <f t="shared" si="12"/>
        <v>269.41987700000004</v>
      </c>
      <c r="P18" s="13">
        <f t="shared" si="12"/>
        <v>62.697000000000003</v>
      </c>
      <c r="Q18" s="13">
        <f t="shared" si="12"/>
        <v>0</v>
      </c>
      <c r="R18" s="13">
        <f t="shared" si="12"/>
        <v>0</v>
      </c>
      <c r="S18" s="13">
        <f t="shared" ref="S18:T18" si="13">SUM(S19:S20)</f>
        <v>0</v>
      </c>
      <c r="T18" s="13">
        <f t="shared" si="13"/>
        <v>0</v>
      </c>
      <c r="U18" s="13">
        <f t="shared" ref="U18" si="14">SUM(U19:U20)</f>
        <v>128.34899100000001</v>
      </c>
      <c r="V18" s="13">
        <f t="shared" ref="V18" si="15">SUM(V19:V20)</f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C18" s="13">
        <v>497.63397650000002</v>
      </c>
      <c r="AD18" s="13">
        <v>510.55800149999999</v>
      </c>
      <c r="AE18" s="13">
        <v>439.71692999999999</v>
      </c>
      <c r="AG18" s="13">
        <v>0</v>
      </c>
      <c r="AH18" s="13">
        <v>0</v>
      </c>
      <c r="AI18" s="13">
        <v>628.00829900000008</v>
      </c>
      <c r="AJ18" s="13">
        <v>332.11687700000004</v>
      </c>
      <c r="AK18" s="13">
        <v>393.96972300000004</v>
      </c>
      <c r="AL18" s="13">
        <v>1452.0948389999999</v>
      </c>
      <c r="AM18" s="13">
        <v>1713.4654760000001</v>
      </c>
      <c r="AN18" s="13">
        <v>439.71692999999999</v>
      </c>
    </row>
    <row r="19" spans="2:40" x14ac:dyDescent="0.3">
      <c r="B19" s="8" t="str">
        <f>INDEX(Control!$E$3:$F$116,ROW(B19)-2,MATCH(EBITDA!$C$4,Control!$B$3:$C$3,0))</f>
        <v>Fertilizantes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C19" s="14">
        <v>363.30397649999998</v>
      </c>
      <c r="AD19" s="14">
        <v>400.11600149999998</v>
      </c>
      <c r="AE19" s="14">
        <v>300.36192999999997</v>
      </c>
      <c r="AG19" s="14">
        <v>0</v>
      </c>
      <c r="AH19" s="14">
        <v>0</v>
      </c>
      <c r="AI19" s="14">
        <v>628.00829900000008</v>
      </c>
      <c r="AJ19" s="14">
        <v>332.11687700000004</v>
      </c>
      <c r="AK19" s="14">
        <v>393.96972300000004</v>
      </c>
      <c r="AL19" s="14">
        <v>1452.0948389999999</v>
      </c>
      <c r="AM19" s="14">
        <v>1458.6934759999999</v>
      </c>
      <c r="AN19" s="14">
        <v>300.36192999999997</v>
      </c>
    </row>
    <row r="20" spans="2:40" x14ac:dyDescent="0.3">
      <c r="B20" s="8" t="str">
        <f>INDEX(Control!$E$3:$F$116,ROW(B20)-2,MATCH(EBITDA!$C$4,Control!$B$3:$C$3,0))</f>
        <v>Sal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14">
        <v>134.33000000000001</v>
      </c>
      <c r="AD20" s="14">
        <v>110.44199999999999</v>
      </c>
      <c r="AE20" s="14">
        <v>139.35499999999999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254.77199999999999</v>
      </c>
      <c r="AN20" s="14">
        <v>139.35499999999999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O87"/>
  <sheetViews>
    <sheetView showGridLines="0" zoomScale="90" zoomScaleNormal="90" workbookViewId="0">
      <pane xSplit="3" ySplit="2" topLeftCell="AA3" activePane="bottomRight" state="frozen"/>
      <selection activeCell="T78" sqref="T78"/>
      <selection pane="topRight" activeCell="T78" sqref="T78"/>
      <selection pane="bottomLeft" activeCell="T78" sqref="T78"/>
      <selection pane="bottomRight" activeCell="AI14" sqref="AI14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32" width="13.5703125" style="41" customWidth="1"/>
    <col min="33" max="33" width="9.140625" style="22"/>
    <col min="34" max="38" width="13.5703125" style="41" bestFit="1" customWidth="1"/>
    <col min="39" max="39" width="14.7109375" style="23" bestFit="1" customWidth="1"/>
    <col min="40" max="41" width="14.7109375" style="23" customWidth="1"/>
    <col min="42" max="16384" width="9.140625" style="23"/>
  </cols>
  <sheetData>
    <row r="1" spans="2:41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H1" s="21"/>
      <c r="AI1" s="21"/>
      <c r="AJ1" s="21"/>
      <c r="AK1" s="21"/>
      <c r="AL1" s="21"/>
      <c r="AM1" s="20"/>
    </row>
    <row r="2" spans="2:41" ht="15.75" customHeight="1" x14ac:dyDescent="0.25">
      <c r="B2" s="27" t="s">
        <v>0</v>
      </c>
      <c r="C2" s="27"/>
      <c r="D2" s="74" t="s">
        <v>161</v>
      </c>
      <c r="E2" s="74" t="s">
        <v>160</v>
      </c>
      <c r="F2" s="74" t="s">
        <v>159</v>
      </c>
      <c r="G2" s="74" t="s">
        <v>150</v>
      </c>
      <c r="H2" s="74" t="s">
        <v>151</v>
      </c>
      <c r="I2" s="74" t="s">
        <v>152</v>
      </c>
      <c r="J2" s="74" t="s">
        <v>153</v>
      </c>
      <c r="K2" s="74" t="s">
        <v>154</v>
      </c>
      <c r="L2" s="74" t="s">
        <v>155</v>
      </c>
      <c r="M2" s="74" t="s">
        <v>156</v>
      </c>
      <c r="N2" s="74" t="s">
        <v>157</v>
      </c>
      <c r="O2" s="74" t="s">
        <v>158</v>
      </c>
      <c r="P2" s="74" t="s">
        <v>168</v>
      </c>
      <c r="Q2" s="74" t="s">
        <v>169</v>
      </c>
      <c r="R2" s="74" t="s">
        <v>172</v>
      </c>
      <c r="S2" s="74" t="s">
        <v>173</v>
      </c>
      <c r="T2" s="74" t="s">
        <v>195</v>
      </c>
      <c r="U2" s="74" t="s">
        <v>196</v>
      </c>
      <c r="V2" s="74" t="s">
        <v>197</v>
      </c>
      <c r="W2" s="74" t="s">
        <v>202</v>
      </c>
      <c r="X2" s="74" t="s">
        <v>203</v>
      </c>
      <c r="Y2" s="74" t="s">
        <v>205</v>
      </c>
      <c r="Z2" s="74" t="s">
        <v>225</v>
      </c>
      <c r="AA2" s="74" t="s">
        <v>228</v>
      </c>
      <c r="AB2" s="74" t="s">
        <v>231</v>
      </c>
      <c r="AC2" s="74" t="s">
        <v>233</v>
      </c>
      <c r="AD2" s="74" t="s">
        <v>235</v>
      </c>
      <c r="AE2" s="74" t="s">
        <v>240</v>
      </c>
      <c r="AF2" s="74" t="s">
        <v>249</v>
      </c>
      <c r="AG2" s="104"/>
      <c r="AH2" s="74">
        <v>2018</v>
      </c>
      <c r="AI2" s="74">
        <v>2019</v>
      </c>
      <c r="AJ2" s="74">
        <v>2020</v>
      </c>
      <c r="AK2" s="74">
        <v>2021</v>
      </c>
      <c r="AL2" s="74">
        <v>2022</v>
      </c>
      <c r="AM2" s="74">
        <v>2023</v>
      </c>
      <c r="AN2" s="74">
        <v>2024</v>
      </c>
      <c r="AO2" s="74">
        <v>2025</v>
      </c>
    </row>
    <row r="3" spans="2:41" ht="15" x14ac:dyDescent="0.25">
      <c r="B3" s="28" t="s">
        <v>61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2:41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2:41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2:41" x14ac:dyDescent="0.2">
      <c r="B6" s="31" t="s">
        <v>62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>
        <v>652963</v>
      </c>
      <c r="AC6" s="35">
        <v>779184</v>
      </c>
      <c r="AD6" s="35">
        <v>686989</v>
      </c>
      <c r="AE6" s="35">
        <v>988450</v>
      </c>
      <c r="AF6" s="35">
        <v>396378</v>
      </c>
      <c r="AG6" s="35"/>
      <c r="AH6" s="35">
        <v>135667</v>
      </c>
      <c r="AI6" s="35">
        <v>45166</v>
      </c>
      <c r="AJ6" s="35">
        <v>214848</v>
      </c>
      <c r="AK6" s="35">
        <f t="shared" ref="AK6:AK17" si="0">S6</f>
        <v>76454</v>
      </c>
      <c r="AL6" s="35">
        <f t="shared" ref="AL6:AL17" si="1">W6</f>
        <v>401545</v>
      </c>
      <c r="AM6" s="136">
        <v>663919</v>
      </c>
      <c r="AN6" s="136">
        <v>988450</v>
      </c>
      <c r="AO6" s="136">
        <v>396378</v>
      </c>
    </row>
    <row r="7" spans="2:41" x14ac:dyDescent="0.2">
      <c r="B7" s="31" t="s">
        <v>63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6">
        <v>333015</v>
      </c>
      <c r="X7" s="126">
        <v>273591</v>
      </c>
      <c r="Y7" s="126">
        <v>321897</v>
      </c>
      <c r="Z7" s="126">
        <v>148318</v>
      </c>
      <c r="AA7" s="144">
        <v>150001</v>
      </c>
      <c r="AB7" s="144">
        <v>64426</v>
      </c>
      <c r="AC7" s="144">
        <v>51587</v>
      </c>
      <c r="AD7" s="144">
        <v>71397</v>
      </c>
      <c r="AE7" s="144">
        <v>64826</v>
      </c>
      <c r="AF7" s="144">
        <v>836</v>
      </c>
      <c r="AG7" s="35"/>
      <c r="AH7" s="35">
        <v>953036</v>
      </c>
      <c r="AI7" s="35">
        <v>913972</v>
      </c>
      <c r="AJ7" s="35">
        <v>816044</v>
      </c>
      <c r="AK7" s="35">
        <f t="shared" si="0"/>
        <v>582562</v>
      </c>
      <c r="AL7" s="35">
        <f t="shared" si="1"/>
        <v>333015</v>
      </c>
      <c r="AM7" s="136">
        <v>150001</v>
      </c>
      <c r="AN7" s="136">
        <v>64826</v>
      </c>
      <c r="AO7" s="136">
        <v>836</v>
      </c>
    </row>
    <row r="8" spans="2:41" x14ac:dyDescent="0.2">
      <c r="B8" s="31" t="s">
        <v>64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136">
        <v>141835</v>
      </c>
      <c r="AB8" s="136">
        <v>147959</v>
      </c>
      <c r="AC8" s="136">
        <v>189940</v>
      </c>
      <c r="AD8" s="136">
        <v>125086</v>
      </c>
      <c r="AE8" s="136">
        <v>183606</v>
      </c>
      <c r="AF8" s="136">
        <v>135042</v>
      </c>
      <c r="AG8" s="35"/>
      <c r="AH8" s="35">
        <v>130919</v>
      </c>
      <c r="AI8" s="35">
        <v>82350</v>
      </c>
      <c r="AJ8" s="35">
        <v>147852</v>
      </c>
      <c r="AK8" s="35">
        <f t="shared" si="0"/>
        <v>244620</v>
      </c>
      <c r="AL8" s="35">
        <f t="shared" si="1"/>
        <v>212572</v>
      </c>
      <c r="AM8" s="136">
        <v>141835</v>
      </c>
      <c r="AN8" s="136">
        <v>183606</v>
      </c>
      <c r="AO8" s="136">
        <v>135042</v>
      </c>
    </row>
    <row r="9" spans="2:41" x14ac:dyDescent="0.2">
      <c r="B9" s="31" t="s">
        <v>65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136">
        <v>93826</v>
      </c>
      <c r="AB9" s="136">
        <v>99403</v>
      </c>
      <c r="AC9" s="136">
        <v>123576</v>
      </c>
      <c r="AD9" s="136">
        <v>139018</v>
      </c>
      <c r="AE9" s="136">
        <v>162438</v>
      </c>
      <c r="AF9" s="136">
        <v>155947</v>
      </c>
      <c r="AG9" s="35"/>
      <c r="AH9" s="35">
        <v>30873</v>
      </c>
      <c r="AI9" s="35">
        <v>38364</v>
      </c>
      <c r="AJ9" s="35">
        <v>57051</v>
      </c>
      <c r="AK9" s="35">
        <f t="shared" si="0"/>
        <v>94347</v>
      </c>
      <c r="AL9" s="35">
        <f t="shared" si="1"/>
        <v>106443</v>
      </c>
      <c r="AM9" s="136">
        <v>93826</v>
      </c>
      <c r="AN9" s="136">
        <v>162438</v>
      </c>
      <c r="AO9" s="136">
        <v>155947</v>
      </c>
    </row>
    <row r="10" spans="2:41" x14ac:dyDescent="0.2">
      <c r="B10" s="31" t="s">
        <v>66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136">
        <v>181186</v>
      </c>
      <c r="AB10" s="136">
        <v>106673</v>
      </c>
      <c r="AC10" s="136">
        <v>153012</v>
      </c>
      <c r="AD10" s="136">
        <v>200844</v>
      </c>
      <c r="AE10" s="136">
        <v>220046</v>
      </c>
      <c r="AF10" s="136">
        <v>137461</v>
      </c>
      <c r="AG10" s="35"/>
      <c r="AH10" s="35">
        <v>111699</v>
      </c>
      <c r="AI10" s="35">
        <v>55579</v>
      </c>
      <c r="AJ10" s="35">
        <v>87898</v>
      </c>
      <c r="AK10" s="35">
        <f t="shared" si="0"/>
        <v>93148</v>
      </c>
      <c r="AL10" s="35">
        <f t="shared" si="1"/>
        <v>129164</v>
      </c>
      <c r="AM10" s="136">
        <v>181186</v>
      </c>
      <c r="AN10" s="136">
        <v>220046</v>
      </c>
      <c r="AO10" s="136">
        <v>137461</v>
      </c>
    </row>
    <row r="11" spans="2:41" x14ac:dyDescent="0.2">
      <c r="B11" s="31" t="s">
        <v>206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136">
        <v>23161</v>
      </c>
      <c r="AB11" s="136">
        <v>36058</v>
      </c>
      <c r="AC11" s="136">
        <v>26187</v>
      </c>
      <c r="AD11" s="136">
        <v>31383</v>
      </c>
      <c r="AE11" s="136">
        <v>25875</v>
      </c>
      <c r="AF11" s="136">
        <v>13644</v>
      </c>
      <c r="AG11" s="35"/>
      <c r="AH11" s="35">
        <v>38158</v>
      </c>
      <c r="AI11" s="35">
        <v>85383</v>
      </c>
      <c r="AJ11" s="35">
        <v>66742</v>
      </c>
      <c r="AK11" s="35">
        <f t="shared" si="0"/>
        <v>76552</v>
      </c>
      <c r="AL11" s="35">
        <f t="shared" si="1"/>
        <v>36048</v>
      </c>
      <c r="AM11" s="136">
        <v>23161</v>
      </c>
      <c r="AN11" s="136">
        <v>25875</v>
      </c>
      <c r="AO11" s="136">
        <v>13644</v>
      </c>
    </row>
    <row r="12" spans="2:41" x14ac:dyDescent="0.2">
      <c r="B12" s="31" t="s">
        <v>68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204</v>
      </c>
      <c r="Y12" s="35">
        <v>0</v>
      </c>
      <c r="Z12" s="35">
        <v>0</v>
      </c>
      <c r="AA12" s="136">
        <v>0</v>
      </c>
      <c r="AB12" s="136" t="s">
        <v>232</v>
      </c>
      <c r="AC12" s="136">
        <v>0</v>
      </c>
      <c r="AD12" s="136">
        <v>0</v>
      </c>
      <c r="AE12" s="136">
        <v>0</v>
      </c>
      <c r="AF12" s="136">
        <v>0</v>
      </c>
      <c r="AG12" s="35"/>
      <c r="AH12" s="35">
        <v>0</v>
      </c>
      <c r="AI12" s="35">
        <v>0</v>
      </c>
      <c r="AJ12" s="35">
        <v>0</v>
      </c>
      <c r="AK12" s="35">
        <f t="shared" si="0"/>
        <v>0</v>
      </c>
      <c r="AL12" s="35">
        <f t="shared" si="1"/>
        <v>0</v>
      </c>
      <c r="AM12" s="136">
        <v>0</v>
      </c>
      <c r="AN12" s="136">
        <v>0</v>
      </c>
      <c r="AO12" s="136">
        <v>0</v>
      </c>
    </row>
    <row r="13" spans="2:41" x14ac:dyDescent="0.2">
      <c r="B13" s="31" t="s">
        <v>69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204</v>
      </c>
      <c r="Y13" s="35">
        <v>0</v>
      </c>
      <c r="Z13" s="35">
        <v>0</v>
      </c>
      <c r="AA13" s="136">
        <v>0</v>
      </c>
      <c r="AB13" s="136" t="s">
        <v>232</v>
      </c>
      <c r="AC13" s="136">
        <v>0</v>
      </c>
      <c r="AD13" s="136">
        <v>0</v>
      </c>
      <c r="AE13" s="136">
        <v>0</v>
      </c>
      <c r="AF13" s="136">
        <v>0</v>
      </c>
      <c r="AG13" s="35"/>
      <c r="AH13" s="35">
        <v>0</v>
      </c>
      <c r="AI13" s="35">
        <v>0</v>
      </c>
      <c r="AJ13" s="35">
        <v>0</v>
      </c>
      <c r="AK13" s="35">
        <f t="shared" si="0"/>
        <v>0</v>
      </c>
      <c r="AL13" s="35">
        <f t="shared" si="1"/>
        <v>0</v>
      </c>
      <c r="AM13" s="136">
        <v>0</v>
      </c>
      <c r="AN13" s="136">
        <v>0</v>
      </c>
      <c r="AO13" s="136">
        <v>0</v>
      </c>
    </row>
    <row r="14" spans="2:41" x14ac:dyDescent="0.2">
      <c r="B14" s="23" t="s">
        <v>70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204</v>
      </c>
      <c r="Y14" s="35">
        <v>2491</v>
      </c>
      <c r="Z14" s="35">
        <v>1873</v>
      </c>
      <c r="AA14" s="136">
        <v>0</v>
      </c>
      <c r="AB14" s="136" t="s">
        <v>232</v>
      </c>
      <c r="AC14" s="136">
        <v>2705</v>
      </c>
      <c r="AD14" s="136">
        <v>0</v>
      </c>
      <c r="AE14" s="136">
        <v>0</v>
      </c>
      <c r="AF14" s="136">
        <v>0</v>
      </c>
      <c r="AG14" s="35"/>
      <c r="AH14" s="35">
        <v>0</v>
      </c>
      <c r="AI14" s="35">
        <v>0</v>
      </c>
      <c r="AJ14" s="35">
        <v>0</v>
      </c>
      <c r="AK14" s="35">
        <f t="shared" si="0"/>
        <v>0</v>
      </c>
      <c r="AL14" s="35">
        <f t="shared" si="1"/>
        <v>0</v>
      </c>
      <c r="AM14" s="136">
        <v>0</v>
      </c>
      <c r="AN14" s="136">
        <v>0</v>
      </c>
      <c r="AO14" s="136">
        <v>0</v>
      </c>
    </row>
    <row r="15" spans="2:41" x14ac:dyDescent="0.2">
      <c r="B15" s="23" t="s">
        <v>255</v>
      </c>
      <c r="AA15" s="145"/>
      <c r="AB15" s="145"/>
      <c r="AC15" s="145"/>
      <c r="AD15" s="145"/>
      <c r="AE15" s="145"/>
      <c r="AF15" s="145">
        <v>728850</v>
      </c>
      <c r="AG15" s="41"/>
      <c r="AM15" s="142"/>
      <c r="AN15" s="142"/>
      <c r="AO15" s="145">
        <v>728850</v>
      </c>
    </row>
    <row r="16" spans="2:41" ht="16.5" x14ac:dyDescent="0.2">
      <c r="B16" s="31" t="s">
        <v>207</v>
      </c>
      <c r="C16" s="35"/>
      <c r="D16" s="38">
        <v>5990</v>
      </c>
      <c r="E16" s="38">
        <v>5666</v>
      </c>
      <c r="F16" s="38">
        <v>6074</v>
      </c>
      <c r="G16" s="38">
        <v>19548</v>
      </c>
      <c r="H16" s="38">
        <v>20228.860083665</v>
      </c>
      <c r="I16" s="38">
        <v>35174</v>
      </c>
      <c r="J16" s="38">
        <v>43536</v>
      </c>
      <c r="K16" s="38">
        <v>25580</v>
      </c>
      <c r="L16" s="38">
        <v>28324</v>
      </c>
      <c r="M16" s="38">
        <v>25573</v>
      </c>
      <c r="N16" s="38">
        <v>25258</v>
      </c>
      <c r="O16" s="38">
        <v>37076</v>
      </c>
      <c r="P16" s="38">
        <v>37286</v>
      </c>
      <c r="Q16" s="38">
        <v>36805</v>
      </c>
      <c r="R16" s="38">
        <v>43390</v>
      </c>
      <c r="S16" s="38">
        <v>58698</v>
      </c>
      <c r="T16" s="38">
        <v>46024</v>
      </c>
      <c r="U16" s="38">
        <v>49970</v>
      </c>
      <c r="V16" s="38">
        <v>48712</v>
      </c>
      <c r="W16" s="38">
        <v>70583</v>
      </c>
      <c r="X16" s="38">
        <v>64893</v>
      </c>
      <c r="Y16" s="38">
        <v>67151</v>
      </c>
      <c r="Z16" s="38">
        <v>70944</v>
      </c>
      <c r="AA16" s="137">
        <v>66295</v>
      </c>
      <c r="AB16" s="137">
        <v>70762</v>
      </c>
      <c r="AC16" s="137">
        <v>46124</v>
      </c>
      <c r="AD16" s="137">
        <v>49577</v>
      </c>
      <c r="AE16" s="137">
        <v>61977</v>
      </c>
      <c r="AF16" s="137">
        <v>30290</v>
      </c>
      <c r="AG16" s="38"/>
      <c r="AH16" s="38">
        <v>19548</v>
      </c>
      <c r="AI16" s="38">
        <v>25580</v>
      </c>
      <c r="AJ16" s="38">
        <v>37076</v>
      </c>
      <c r="AK16" s="38">
        <f t="shared" si="0"/>
        <v>58698</v>
      </c>
      <c r="AL16" s="38">
        <f t="shared" si="1"/>
        <v>70583</v>
      </c>
      <c r="AM16" s="141">
        <v>66295</v>
      </c>
      <c r="AN16" s="141">
        <v>61977</v>
      </c>
      <c r="AO16" s="141">
        <v>30290</v>
      </c>
    </row>
    <row r="17" spans="1:41" ht="16.5" x14ac:dyDescent="0.2">
      <c r="B17" s="39" t="s">
        <v>71</v>
      </c>
      <c r="C17" s="35"/>
      <c r="D17" s="40">
        <v>833707</v>
      </c>
      <c r="E17" s="40">
        <v>1209163</v>
      </c>
      <c r="F17" s="40">
        <v>1227065</v>
      </c>
      <c r="G17" s="40">
        <v>1419900.3529099999</v>
      </c>
      <c r="H17" s="40">
        <v>1353078.4952803184</v>
      </c>
      <c r="I17" s="40">
        <v>1214195</v>
      </c>
      <c r="J17" s="40">
        <v>1339757</v>
      </c>
      <c r="K17" s="40">
        <v>1246394</v>
      </c>
      <c r="L17" s="40">
        <v>1447224</v>
      </c>
      <c r="M17" s="40">
        <v>1524173</v>
      </c>
      <c r="N17" s="40">
        <v>1542187.8631833252</v>
      </c>
      <c r="O17" s="40">
        <v>1427511</v>
      </c>
      <c r="P17" s="40">
        <v>1607989</v>
      </c>
      <c r="Q17" s="40">
        <v>1025872</v>
      </c>
      <c r="R17" s="40">
        <v>992476</v>
      </c>
      <c r="S17" s="40">
        <v>1226381</v>
      </c>
      <c r="T17" s="40">
        <v>1068937</v>
      </c>
      <c r="U17" s="40">
        <v>1281661</v>
      </c>
      <c r="V17" s="40">
        <v>1459089</v>
      </c>
      <c r="W17" s="40">
        <v>1289370</v>
      </c>
      <c r="X17" s="40">
        <v>1112902</v>
      </c>
      <c r="Y17" s="40">
        <v>1293810</v>
      </c>
      <c r="Z17" s="40">
        <v>1396148</v>
      </c>
      <c r="AA17" s="138">
        <v>1320223</v>
      </c>
      <c r="AB17" s="138">
        <v>1178244</v>
      </c>
      <c r="AC17" s="138">
        <v>1372315</v>
      </c>
      <c r="AD17" s="138">
        <v>1304294</v>
      </c>
      <c r="AE17" s="138">
        <v>1707218</v>
      </c>
      <c r="AF17" s="138">
        <v>1598448</v>
      </c>
      <c r="AG17" s="40"/>
      <c r="AH17" s="40">
        <v>1419900.3529099999</v>
      </c>
      <c r="AI17" s="40">
        <v>1246394</v>
      </c>
      <c r="AJ17" s="40">
        <v>1427511</v>
      </c>
      <c r="AK17" s="40">
        <f t="shared" si="0"/>
        <v>1226381</v>
      </c>
      <c r="AL17" s="40">
        <f t="shared" si="1"/>
        <v>1289370</v>
      </c>
      <c r="AM17" s="138">
        <v>1320223</v>
      </c>
      <c r="AN17" s="138">
        <v>1707218</v>
      </c>
      <c r="AO17" s="138">
        <v>1598448</v>
      </c>
    </row>
    <row r="18" spans="1:41" x14ac:dyDescent="0.2">
      <c r="AA18" s="145"/>
      <c r="AB18" s="145"/>
      <c r="AC18" s="145"/>
      <c r="AD18" s="145"/>
      <c r="AE18" s="145"/>
      <c r="AF18" s="145"/>
      <c r="AG18" s="41"/>
      <c r="AM18" s="142"/>
      <c r="AN18" s="142"/>
      <c r="AO18" s="142"/>
    </row>
    <row r="20" spans="1:41" x14ac:dyDescent="0.2">
      <c r="AA20" s="145"/>
      <c r="AB20" s="145"/>
      <c r="AC20" s="145"/>
      <c r="AD20" s="145"/>
      <c r="AE20" s="145"/>
      <c r="AF20" s="145"/>
      <c r="AG20" s="41"/>
      <c r="AM20" s="142"/>
      <c r="AN20" s="142"/>
      <c r="AO20" s="142"/>
    </row>
    <row r="21" spans="1:41" ht="14.25" customHeight="1" x14ac:dyDescent="0.2">
      <c r="B21" s="23" t="s">
        <v>72</v>
      </c>
      <c r="C21" s="35"/>
      <c r="D21" s="42">
        <v>3316</v>
      </c>
      <c r="E21" s="42">
        <v>7879</v>
      </c>
      <c r="F21" s="42">
        <v>13747</v>
      </c>
      <c r="G21" s="42">
        <v>13836</v>
      </c>
      <c r="H21" s="42">
        <v>13862.046329999999</v>
      </c>
      <c r="I21" s="42">
        <v>9273</v>
      </c>
      <c r="J21" s="42">
        <v>9409</v>
      </c>
      <c r="K21" s="42">
        <v>15383</v>
      </c>
      <c r="L21" s="42">
        <v>13107</v>
      </c>
      <c r="M21" s="42">
        <v>19987</v>
      </c>
      <c r="N21" s="42">
        <v>20038</v>
      </c>
      <c r="O21" s="42">
        <v>14952</v>
      </c>
      <c r="P21" s="42">
        <v>12874</v>
      </c>
      <c r="Q21" s="42">
        <v>12947</v>
      </c>
      <c r="R21" s="42">
        <v>13108</v>
      </c>
      <c r="S21" s="42">
        <v>13295</v>
      </c>
      <c r="T21" s="42">
        <v>13622</v>
      </c>
      <c r="U21" s="42">
        <v>13883</v>
      </c>
      <c r="V21" s="42">
        <v>19671</v>
      </c>
      <c r="W21" s="42">
        <v>18877</v>
      </c>
      <c r="X21" s="42">
        <v>19113</v>
      </c>
      <c r="Y21" s="42">
        <v>18459</v>
      </c>
      <c r="Z21" s="42">
        <v>16247</v>
      </c>
      <c r="AA21" s="143">
        <v>16547</v>
      </c>
      <c r="AB21" s="143">
        <v>16971</v>
      </c>
      <c r="AC21" s="143">
        <v>17263</v>
      </c>
      <c r="AD21" s="143">
        <v>17708</v>
      </c>
      <c r="AE21" s="143">
        <v>18031</v>
      </c>
      <c r="AF21" s="143">
        <v>0</v>
      </c>
      <c r="AG21" s="42"/>
      <c r="AH21" s="42">
        <v>13836</v>
      </c>
      <c r="AI21" s="42">
        <v>15383</v>
      </c>
      <c r="AJ21" s="42">
        <v>14952</v>
      </c>
      <c r="AK21" s="42">
        <f t="shared" ref="AK21:AK26" si="2">S21</f>
        <v>13295</v>
      </c>
      <c r="AL21" s="42">
        <f t="shared" ref="AL21:AL26" si="3">W21</f>
        <v>18877</v>
      </c>
      <c r="AM21" s="143">
        <v>16547</v>
      </c>
      <c r="AN21" s="143">
        <v>18031</v>
      </c>
      <c r="AO21" s="143">
        <v>0</v>
      </c>
    </row>
    <row r="22" spans="1:41" x14ac:dyDescent="0.2">
      <c r="A22" s="23"/>
      <c r="B22" s="31" t="s">
        <v>64</v>
      </c>
      <c r="C22" s="43"/>
      <c r="D22" s="35">
        <v>0</v>
      </c>
      <c r="E22" s="35"/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7200</v>
      </c>
      <c r="N22" s="35">
        <v>7200</v>
      </c>
      <c r="O22" s="35">
        <v>6400</v>
      </c>
      <c r="P22" s="35">
        <v>6400</v>
      </c>
      <c r="Q22" s="35">
        <v>6400</v>
      </c>
      <c r="R22" s="35">
        <v>6400</v>
      </c>
      <c r="S22" s="35">
        <v>6400</v>
      </c>
      <c r="T22" s="35">
        <v>5600</v>
      </c>
      <c r="U22" s="35">
        <v>5600</v>
      </c>
      <c r="V22" s="35">
        <v>4800</v>
      </c>
      <c r="W22" s="35">
        <v>4800</v>
      </c>
      <c r="X22" s="35">
        <v>4800</v>
      </c>
      <c r="Y22" s="35">
        <v>4000</v>
      </c>
      <c r="Z22" s="35">
        <v>4000</v>
      </c>
      <c r="AA22" s="136">
        <v>4000</v>
      </c>
      <c r="AB22" s="136">
        <v>3200</v>
      </c>
      <c r="AC22" s="136">
        <v>3200</v>
      </c>
      <c r="AD22" s="136">
        <v>3200</v>
      </c>
      <c r="AE22" s="136">
        <v>3200</v>
      </c>
      <c r="AF22" s="136">
        <v>2400</v>
      </c>
      <c r="AG22" s="35"/>
      <c r="AH22" s="35">
        <v>0</v>
      </c>
      <c r="AI22" s="35">
        <v>0</v>
      </c>
      <c r="AJ22" s="35">
        <v>6400</v>
      </c>
      <c r="AK22" s="35">
        <f t="shared" si="2"/>
        <v>6400</v>
      </c>
      <c r="AL22" s="35">
        <f t="shared" si="3"/>
        <v>4800</v>
      </c>
      <c r="AM22" s="143">
        <v>4000</v>
      </c>
      <c r="AN22" s="143">
        <v>3200</v>
      </c>
      <c r="AO22" s="143">
        <v>2400</v>
      </c>
    </row>
    <row r="23" spans="1:41" x14ac:dyDescent="0.2">
      <c r="A23" s="23"/>
      <c r="B23" s="23" t="s">
        <v>208</v>
      </c>
      <c r="C23" s="43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4145</v>
      </c>
      <c r="O23" s="42">
        <v>3820</v>
      </c>
      <c r="P23" s="42">
        <v>2607</v>
      </c>
      <c r="Q23" s="42">
        <v>3155</v>
      </c>
      <c r="R23" s="42">
        <v>5509</v>
      </c>
      <c r="S23" s="42">
        <v>5778</v>
      </c>
      <c r="T23" s="42">
        <v>4875</v>
      </c>
      <c r="U23" s="42">
        <v>5390</v>
      </c>
      <c r="V23" s="42">
        <v>5563</v>
      </c>
      <c r="W23" s="42">
        <v>5369</v>
      </c>
      <c r="X23" s="42">
        <v>5228</v>
      </c>
      <c r="Y23" s="42">
        <v>4959</v>
      </c>
      <c r="Z23" s="42">
        <v>5208</v>
      </c>
      <c r="AA23" s="143">
        <v>4982</v>
      </c>
      <c r="AB23" s="143">
        <v>5141</v>
      </c>
      <c r="AC23" s="143">
        <v>5720</v>
      </c>
      <c r="AD23" s="143">
        <v>5606</v>
      </c>
      <c r="AE23" s="143">
        <v>6372</v>
      </c>
      <c r="AF23" s="143">
        <v>5909</v>
      </c>
      <c r="AG23" s="42"/>
      <c r="AH23" s="35">
        <v>0</v>
      </c>
      <c r="AI23" s="35">
        <v>0</v>
      </c>
      <c r="AJ23" s="42">
        <v>3820</v>
      </c>
      <c r="AK23" s="42">
        <f t="shared" si="2"/>
        <v>5778</v>
      </c>
      <c r="AL23" s="42">
        <f t="shared" si="3"/>
        <v>5369</v>
      </c>
      <c r="AM23" s="143">
        <v>4982</v>
      </c>
      <c r="AN23" s="143">
        <v>6372</v>
      </c>
      <c r="AO23" s="143">
        <v>5909</v>
      </c>
    </row>
    <row r="24" spans="1:41" x14ac:dyDescent="0.2">
      <c r="A24" s="23"/>
      <c r="B24" s="23" t="s">
        <v>73</v>
      </c>
      <c r="D24" s="42">
        <v>5280</v>
      </c>
      <c r="E24" s="42">
        <v>5357</v>
      </c>
      <c r="F24" s="42">
        <v>5343</v>
      </c>
      <c r="G24" s="42">
        <v>5343</v>
      </c>
      <c r="H24" s="42">
        <v>5342.75245</v>
      </c>
      <c r="I24" s="42">
        <v>5348</v>
      </c>
      <c r="J24" s="42">
        <v>10230</v>
      </c>
      <c r="K24" s="42">
        <v>11756</v>
      </c>
      <c r="L24" s="42">
        <v>12383</v>
      </c>
      <c r="M24" s="42">
        <v>12695</v>
      </c>
      <c r="N24" s="42">
        <v>13260</v>
      </c>
      <c r="O24" s="42">
        <v>40774</v>
      </c>
      <c r="P24" s="42">
        <v>41029</v>
      </c>
      <c r="Q24" s="42">
        <v>41827</v>
      </c>
      <c r="R24" s="42">
        <v>42388</v>
      </c>
      <c r="S24" s="42">
        <v>45944</v>
      </c>
      <c r="T24" s="42">
        <v>45771</v>
      </c>
      <c r="U24" s="42">
        <v>46728</v>
      </c>
      <c r="V24" s="42">
        <v>58704</v>
      </c>
      <c r="W24" s="42">
        <v>68761</v>
      </c>
      <c r="X24" s="42">
        <v>92194</v>
      </c>
      <c r="Y24" s="42">
        <v>92797</v>
      </c>
      <c r="Z24" s="42">
        <v>93457</v>
      </c>
      <c r="AA24" s="143">
        <v>93580</v>
      </c>
      <c r="AB24" s="143">
        <v>93835</v>
      </c>
      <c r="AC24" s="143">
        <v>91088</v>
      </c>
      <c r="AD24" s="143">
        <v>84754</v>
      </c>
      <c r="AE24" s="143">
        <v>85475</v>
      </c>
      <c r="AF24" s="143">
        <v>67358</v>
      </c>
      <c r="AG24" s="42"/>
      <c r="AH24" s="42">
        <v>5343</v>
      </c>
      <c r="AI24" s="42">
        <v>11756</v>
      </c>
      <c r="AJ24" s="42">
        <v>40774</v>
      </c>
      <c r="AK24" s="42">
        <f t="shared" si="2"/>
        <v>45944</v>
      </c>
      <c r="AL24" s="42">
        <f t="shared" si="3"/>
        <v>68761</v>
      </c>
      <c r="AM24" s="143">
        <v>93580</v>
      </c>
      <c r="AN24" s="143">
        <v>85475</v>
      </c>
      <c r="AO24" s="143">
        <v>67358</v>
      </c>
    </row>
    <row r="25" spans="1:41" x14ac:dyDescent="0.2">
      <c r="B25" s="23" t="s">
        <v>69</v>
      </c>
      <c r="C25" s="43"/>
      <c r="D25" s="42">
        <v>303</v>
      </c>
      <c r="E25" s="42">
        <v>5483</v>
      </c>
      <c r="F25" s="42">
        <v>6662</v>
      </c>
      <c r="G25" s="42">
        <v>6458</v>
      </c>
      <c r="H25" s="42">
        <v>6491.2942399999993</v>
      </c>
      <c r="I25" s="42">
        <v>6389</v>
      </c>
      <c r="J25" s="42">
        <v>6916</v>
      </c>
      <c r="K25" s="42">
        <v>6704</v>
      </c>
      <c r="L25" s="42">
        <v>8559</v>
      </c>
      <c r="M25" s="42">
        <v>8999</v>
      </c>
      <c r="N25" s="42">
        <v>9261</v>
      </c>
      <c r="O25" s="42">
        <v>9491</v>
      </c>
      <c r="P25" s="42">
        <v>9381</v>
      </c>
      <c r="Q25" s="42">
        <v>8277</v>
      </c>
      <c r="R25" s="42">
        <v>8976</v>
      </c>
      <c r="S25" s="42">
        <v>2210</v>
      </c>
      <c r="T25" s="42">
        <v>2072</v>
      </c>
      <c r="U25" s="42">
        <v>2255</v>
      </c>
      <c r="V25" s="42">
        <v>2023</v>
      </c>
      <c r="W25" s="42">
        <v>26</v>
      </c>
      <c r="X25" s="42">
        <v>12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12490</v>
      </c>
      <c r="AF25" s="42">
        <v>5204</v>
      </c>
      <c r="AG25" s="42"/>
      <c r="AH25" s="42">
        <v>6458</v>
      </c>
      <c r="AI25" s="42">
        <v>6704</v>
      </c>
      <c r="AJ25" s="42">
        <v>9491</v>
      </c>
      <c r="AK25" s="42">
        <f t="shared" si="2"/>
        <v>2210</v>
      </c>
      <c r="AL25" s="42">
        <f t="shared" si="3"/>
        <v>26</v>
      </c>
      <c r="AM25" s="143">
        <v>0</v>
      </c>
      <c r="AN25" s="143">
        <v>12490</v>
      </c>
      <c r="AO25" s="143">
        <v>5204</v>
      </c>
    </row>
    <row r="26" spans="1:41" x14ac:dyDescent="0.2">
      <c r="B26" s="23" t="s">
        <v>74</v>
      </c>
      <c r="D26" s="42">
        <v>42756</v>
      </c>
      <c r="E26" s="42">
        <v>18608</v>
      </c>
      <c r="F26" s="42">
        <v>25937</v>
      </c>
      <c r="G26" s="42">
        <v>37690</v>
      </c>
      <c r="H26" s="42">
        <v>33388.946100000001</v>
      </c>
      <c r="I26" s="42">
        <v>30163</v>
      </c>
      <c r="J26" s="42">
        <v>52356</v>
      </c>
      <c r="K26" s="42">
        <v>46718</v>
      </c>
      <c r="L26" s="42">
        <v>151549</v>
      </c>
      <c r="M26" s="42">
        <v>171410</v>
      </c>
      <c r="N26" s="42">
        <v>180234</v>
      </c>
      <c r="O26" s="42">
        <v>148862</v>
      </c>
      <c r="P26" s="42">
        <v>195232</v>
      </c>
      <c r="Q26" s="42">
        <v>139236</v>
      </c>
      <c r="R26" s="42">
        <v>181215</v>
      </c>
      <c r="S26" s="42">
        <v>177885</v>
      </c>
      <c r="T26" s="42">
        <v>117612</v>
      </c>
      <c r="U26" s="42">
        <v>167478</v>
      </c>
      <c r="V26" s="42">
        <v>172444</v>
      </c>
      <c r="W26" s="42">
        <v>131100</v>
      </c>
      <c r="X26" s="42">
        <v>139195</v>
      </c>
      <c r="Y26" s="42">
        <v>143881</v>
      </c>
      <c r="Z26" s="42">
        <v>172641</v>
      </c>
      <c r="AA26" s="143">
        <v>117961</v>
      </c>
      <c r="AB26" s="143">
        <v>116173</v>
      </c>
      <c r="AC26" s="143">
        <v>136506</v>
      </c>
      <c r="AD26" s="143">
        <v>122613</v>
      </c>
      <c r="AE26" s="143">
        <v>164331</v>
      </c>
      <c r="AF26" s="143">
        <v>72323</v>
      </c>
      <c r="AG26" s="42"/>
      <c r="AH26" s="42">
        <v>37690</v>
      </c>
      <c r="AI26" s="42">
        <v>46718</v>
      </c>
      <c r="AJ26" s="42">
        <v>148862</v>
      </c>
      <c r="AK26" s="42">
        <f t="shared" si="2"/>
        <v>177885</v>
      </c>
      <c r="AL26" s="42">
        <f t="shared" si="3"/>
        <v>131100</v>
      </c>
      <c r="AM26" s="143">
        <v>117961</v>
      </c>
      <c r="AN26" s="143">
        <v>164331</v>
      </c>
      <c r="AO26" s="143">
        <v>72323</v>
      </c>
    </row>
    <row r="27" spans="1:41" x14ac:dyDescent="0.2">
      <c r="B27" s="23" t="s">
        <v>66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39923</v>
      </c>
      <c r="J27" s="42">
        <v>39923</v>
      </c>
      <c r="K27" s="42">
        <v>80817</v>
      </c>
      <c r="L27" s="42">
        <v>65329</v>
      </c>
      <c r="M27" s="42">
        <v>88698</v>
      </c>
      <c r="N27" s="42">
        <v>116457.085705776</v>
      </c>
      <c r="O27" s="42">
        <v>114961</v>
      </c>
      <c r="P27" s="42">
        <v>114462</v>
      </c>
      <c r="Q27" s="42">
        <v>121581</v>
      </c>
      <c r="R27" s="42">
        <v>121703</v>
      </c>
      <c r="S27" s="42">
        <v>91596</v>
      </c>
      <c r="T27" s="42">
        <v>83292</v>
      </c>
      <c r="U27" s="42">
        <v>44669</v>
      </c>
      <c r="V27" s="42">
        <v>83409</v>
      </c>
      <c r="W27" s="42">
        <v>82454</v>
      </c>
      <c r="X27" s="42">
        <v>81845</v>
      </c>
      <c r="Y27" s="42">
        <v>46548</v>
      </c>
      <c r="Z27" s="42">
        <v>46178</v>
      </c>
      <c r="AA27" s="143">
        <v>45230</v>
      </c>
      <c r="AB27" s="143">
        <v>41838</v>
      </c>
      <c r="AC27" s="143">
        <v>31251</v>
      </c>
      <c r="AD27" s="143">
        <v>30696</v>
      </c>
      <c r="AE27" s="143">
        <v>30696</v>
      </c>
      <c r="AF27" s="143">
        <v>30697</v>
      </c>
      <c r="AG27" s="42"/>
      <c r="AH27" s="42">
        <v>0</v>
      </c>
      <c r="AI27" s="42">
        <v>80817</v>
      </c>
      <c r="AJ27" s="42">
        <v>114961</v>
      </c>
      <c r="AK27" s="42">
        <v>91596</v>
      </c>
      <c r="AL27" s="42">
        <v>82454</v>
      </c>
      <c r="AM27" s="143">
        <v>45230</v>
      </c>
      <c r="AN27" s="143">
        <v>30696</v>
      </c>
      <c r="AO27" s="143">
        <v>30697</v>
      </c>
    </row>
    <row r="28" spans="1:41" x14ac:dyDescent="0.2">
      <c r="B28" s="23" t="s">
        <v>206</v>
      </c>
      <c r="D28" s="42">
        <v>13289</v>
      </c>
      <c r="E28" s="42">
        <v>12099</v>
      </c>
      <c r="F28" s="42">
        <v>18224</v>
      </c>
      <c r="G28" s="42">
        <v>18990</v>
      </c>
      <c r="H28" s="42">
        <v>28679.142700958</v>
      </c>
      <c r="I28" s="42">
        <v>27582</v>
      </c>
      <c r="J28" s="42">
        <v>30536</v>
      </c>
      <c r="K28" s="42">
        <v>49820</v>
      </c>
      <c r="L28" s="42">
        <v>54662</v>
      </c>
      <c r="M28" s="42">
        <v>45277</v>
      </c>
      <c r="N28" s="42">
        <v>48491</v>
      </c>
      <c r="O28" s="42">
        <v>37614</v>
      </c>
      <c r="P28" s="42">
        <v>59332</v>
      </c>
      <c r="Q28" s="42">
        <v>48433</v>
      </c>
      <c r="R28" s="42">
        <v>51991</v>
      </c>
      <c r="S28" s="42">
        <v>35030</v>
      </c>
      <c r="T28" s="42">
        <v>31104</v>
      </c>
      <c r="U28" s="42">
        <v>38703</v>
      </c>
      <c r="V28" s="42">
        <v>26492</v>
      </c>
      <c r="W28" s="42">
        <v>26099</v>
      </c>
      <c r="X28" s="42">
        <v>24875</v>
      </c>
      <c r="Y28" s="42">
        <v>27128</v>
      </c>
      <c r="Z28" s="42">
        <v>30182</v>
      </c>
      <c r="AA28" s="143">
        <v>17115</v>
      </c>
      <c r="AB28" s="143">
        <v>20028</v>
      </c>
      <c r="AC28" s="143">
        <v>40739</v>
      </c>
      <c r="AD28" s="143">
        <v>41982</v>
      </c>
      <c r="AE28" s="143">
        <v>48851</v>
      </c>
      <c r="AF28" s="143">
        <v>50258</v>
      </c>
      <c r="AG28" s="42"/>
      <c r="AH28" s="42">
        <v>18990</v>
      </c>
      <c r="AI28" s="42">
        <v>49820</v>
      </c>
      <c r="AJ28" s="42">
        <v>37614</v>
      </c>
      <c r="AK28" s="42">
        <v>35030</v>
      </c>
      <c r="AL28" s="42">
        <v>26099</v>
      </c>
      <c r="AM28" s="143">
        <v>17115</v>
      </c>
      <c r="AN28" s="143">
        <v>48851</v>
      </c>
      <c r="AO28" s="143">
        <v>50258</v>
      </c>
    </row>
    <row r="29" spans="1:41" x14ac:dyDescent="0.2">
      <c r="B29" s="23" t="s">
        <v>207</v>
      </c>
      <c r="C29" s="35"/>
      <c r="D29" s="42">
        <v>14</v>
      </c>
      <c r="E29" s="42">
        <v>2975</v>
      </c>
      <c r="F29" s="42">
        <v>15</v>
      </c>
      <c r="G29" s="42">
        <v>14</v>
      </c>
      <c r="H29" s="42">
        <v>6414.7078500000007</v>
      </c>
      <c r="I29" s="42">
        <v>23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30525</v>
      </c>
      <c r="V29" s="42">
        <v>0</v>
      </c>
      <c r="W29" s="42">
        <v>0</v>
      </c>
      <c r="X29" s="42">
        <v>0</v>
      </c>
      <c r="Y29" s="41">
        <v>18856</v>
      </c>
      <c r="Z29" s="41">
        <v>29106</v>
      </c>
      <c r="AA29" s="143">
        <v>48903</v>
      </c>
      <c r="AB29" s="143">
        <v>62532</v>
      </c>
      <c r="AC29" s="143">
        <v>79746</v>
      </c>
      <c r="AD29" s="143">
        <v>90230</v>
      </c>
      <c r="AE29" s="143">
        <v>93474</v>
      </c>
      <c r="AF29" s="143">
        <v>103285</v>
      </c>
      <c r="AG29" s="42"/>
      <c r="AH29" s="42">
        <v>14</v>
      </c>
      <c r="AI29" s="42">
        <v>0</v>
      </c>
      <c r="AJ29" s="42">
        <v>0</v>
      </c>
      <c r="AK29" s="42">
        <f t="shared" ref="AK29:AK34" si="4">S29</f>
        <v>0</v>
      </c>
      <c r="AL29" s="42">
        <f t="shared" ref="AL29:AL34" si="5">W29</f>
        <v>0</v>
      </c>
      <c r="AM29" s="143">
        <v>48903</v>
      </c>
      <c r="AN29" s="143">
        <v>93474</v>
      </c>
      <c r="AO29" s="143">
        <v>103285</v>
      </c>
    </row>
    <row r="30" spans="1:41" x14ac:dyDescent="0.2">
      <c r="B30" s="23" t="s">
        <v>75</v>
      </c>
      <c r="C30" s="35"/>
      <c r="D30" s="42">
        <v>60365</v>
      </c>
      <c r="E30" s="42">
        <v>68922</v>
      </c>
      <c r="F30" s="42">
        <v>68951</v>
      </c>
      <c r="G30" s="42">
        <v>62943</v>
      </c>
      <c r="H30" s="42">
        <v>56927.969685899996</v>
      </c>
      <c r="I30" s="42">
        <v>57026</v>
      </c>
      <c r="J30" s="42">
        <v>62511</v>
      </c>
      <c r="K30" s="42">
        <v>70946</v>
      </c>
      <c r="L30" s="42">
        <v>87833</v>
      </c>
      <c r="M30" s="42">
        <v>88475</v>
      </c>
      <c r="N30" s="42">
        <v>88753</v>
      </c>
      <c r="O30" s="42">
        <v>74479</v>
      </c>
      <c r="P30" s="42">
        <v>77865</v>
      </c>
      <c r="Q30" s="42">
        <v>85141</v>
      </c>
      <c r="R30" s="42">
        <v>88275</v>
      </c>
      <c r="S30" s="42">
        <v>103705</v>
      </c>
      <c r="T30" s="42">
        <v>89899</v>
      </c>
      <c r="U30" s="42">
        <v>111187</v>
      </c>
      <c r="V30" s="42">
        <v>118600</v>
      </c>
      <c r="W30" s="42">
        <v>109592</v>
      </c>
      <c r="X30" s="42">
        <v>105243</v>
      </c>
      <c r="Y30" s="42">
        <v>103733</v>
      </c>
      <c r="Z30" s="42">
        <v>107034</v>
      </c>
      <c r="AA30" s="145">
        <v>102026</v>
      </c>
      <c r="AB30" s="145">
        <v>103743</v>
      </c>
      <c r="AC30" s="145">
        <v>125283</v>
      </c>
      <c r="AD30" s="145">
        <v>128245</v>
      </c>
      <c r="AE30" s="145">
        <v>135146</v>
      </c>
      <c r="AF30" s="145">
        <v>123086</v>
      </c>
      <c r="AG30" s="42"/>
      <c r="AH30" s="42">
        <v>62943</v>
      </c>
      <c r="AI30" s="42">
        <v>70946</v>
      </c>
      <c r="AJ30" s="42">
        <v>74479</v>
      </c>
      <c r="AK30" s="42">
        <f t="shared" si="4"/>
        <v>103705</v>
      </c>
      <c r="AL30" s="42">
        <f t="shared" si="5"/>
        <v>109592</v>
      </c>
      <c r="AM30" s="143">
        <v>102026</v>
      </c>
      <c r="AN30" s="143">
        <v>135146</v>
      </c>
      <c r="AO30" s="143">
        <v>123086</v>
      </c>
    </row>
    <row r="31" spans="1:41" x14ac:dyDescent="0.2">
      <c r="B31" s="23" t="s">
        <v>76</v>
      </c>
      <c r="C31" s="35"/>
      <c r="D31" s="42">
        <v>2822056</v>
      </c>
      <c r="E31" s="42">
        <v>2972406</v>
      </c>
      <c r="F31" s="42">
        <v>3019760</v>
      </c>
      <c r="G31" s="42">
        <v>2942624</v>
      </c>
      <c r="H31" s="42">
        <v>2937264.289771256</v>
      </c>
      <c r="I31" s="42">
        <v>2902559</v>
      </c>
      <c r="J31" s="42">
        <v>2981304</v>
      </c>
      <c r="K31" s="42">
        <v>2928464</v>
      </c>
      <c r="L31" s="42">
        <v>3261604</v>
      </c>
      <c r="M31" s="42">
        <v>3360969</v>
      </c>
      <c r="N31" s="42">
        <v>3411968</v>
      </c>
      <c r="O31" s="42">
        <v>3355604</v>
      </c>
      <c r="P31" s="42">
        <v>3556523</v>
      </c>
      <c r="Q31" s="42">
        <v>3842262.0706600002</v>
      </c>
      <c r="R31" s="42">
        <v>4106486</v>
      </c>
      <c r="S31" s="42">
        <v>4254285</v>
      </c>
      <c r="T31" s="42">
        <v>3906364</v>
      </c>
      <c r="U31" s="42">
        <v>4119085</v>
      </c>
      <c r="V31" s="42">
        <v>4227994</v>
      </c>
      <c r="W31" s="42">
        <v>4091335</v>
      </c>
      <c r="X31" s="42">
        <v>4023190</v>
      </c>
      <c r="Y31" s="42">
        <v>3904297</v>
      </c>
      <c r="Z31" s="42">
        <v>3959580</v>
      </c>
      <c r="AA31" s="143">
        <v>3920610</v>
      </c>
      <c r="AB31" s="143">
        <v>3941789</v>
      </c>
      <c r="AC31" s="143">
        <v>4154345</v>
      </c>
      <c r="AD31" s="143">
        <v>4094706</v>
      </c>
      <c r="AE31" s="143">
        <v>4293070</v>
      </c>
      <c r="AF31" s="143">
        <v>3803234</v>
      </c>
      <c r="AG31" s="156"/>
      <c r="AH31" s="42">
        <v>2942624</v>
      </c>
      <c r="AI31" s="42">
        <v>2928464</v>
      </c>
      <c r="AJ31" s="42">
        <v>3355604</v>
      </c>
      <c r="AK31" s="42">
        <f t="shared" si="4"/>
        <v>4254285</v>
      </c>
      <c r="AL31" s="42">
        <f t="shared" si="5"/>
        <v>4091335</v>
      </c>
      <c r="AM31" s="143">
        <v>3920610</v>
      </c>
      <c r="AN31" s="143">
        <v>4293070</v>
      </c>
      <c r="AO31" s="143">
        <v>3803234</v>
      </c>
    </row>
    <row r="32" spans="1:41" x14ac:dyDescent="0.2">
      <c r="B32" s="23" t="s">
        <v>78</v>
      </c>
      <c r="C32" s="35"/>
      <c r="D32" s="42">
        <v>264008</v>
      </c>
      <c r="E32" s="42">
        <v>264334</v>
      </c>
      <c r="F32" s="42">
        <v>261760</v>
      </c>
      <c r="G32" s="42">
        <v>263748</v>
      </c>
      <c r="H32" s="42">
        <v>260097.49130676201</v>
      </c>
      <c r="I32" s="42">
        <v>256253</v>
      </c>
      <c r="J32" s="42">
        <v>254556</v>
      </c>
      <c r="K32" s="42">
        <v>228129</v>
      </c>
      <c r="L32" s="42">
        <v>340634</v>
      </c>
      <c r="M32" s="42">
        <v>340383</v>
      </c>
      <c r="N32" s="42">
        <v>339765</v>
      </c>
      <c r="O32" s="42">
        <v>322915</v>
      </c>
      <c r="P32" s="42">
        <v>322080</v>
      </c>
      <c r="Q32" s="42">
        <v>323263</v>
      </c>
      <c r="R32" s="42">
        <v>324005</v>
      </c>
      <c r="S32" s="42">
        <v>347441</v>
      </c>
      <c r="T32" s="42">
        <v>346879</v>
      </c>
      <c r="U32" s="42">
        <v>350447</v>
      </c>
      <c r="V32" s="42">
        <v>343241</v>
      </c>
      <c r="W32" s="42">
        <v>342347</v>
      </c>
      <c r="X32" s="42">
        <v>341759</v>
      </c>
      <c r="Y32" s="42">
        <v>342125</v>
      </c>
      <c r="Z32" s="42">
        <v>331995</v>
      </c>
      <c r="AA32" s="143">
        <v>331396</v>
      </c>
      <c r="AB32" s="143">
        <v>319434</v>
      </c>
      <c r="AC32" s="143">
        <v>309004</v>
      </c>
      <c r="AD32" s="143">
        <v>305235</v>
      </c>
      <c r="AE32" s="143">
        <v>305377</v>
      </c>
      <c r="AF32" s="143">
        <v>139056</v>
      </c>
      <c r="AG32" s="156"/>
      <c r="AH32" s="42">
        <v>263748</v>
      </c>
      <c r="AI32" s="42">
        <v>228129</v>
      </c>
      <c r="AJ32" s="42">
        <v>322915</v>
      </c>
      <c r="AK32" s="42">
        <f t="shared" si="4"/>
        <v>347441</v>
      </c>
      <c r="AL32" s="42">
        <f t="shared" si="5"/>
        <v>342347</v>
      </c>
      <c r="AM32" s="143">
        <v>331396</v>
      </c>
      <c r="AN32" s="143">
        <v>305377</v>
      </c>
      <c r="AO32" s="143">
        <v>139056</v>
      </c>
    </row>
    <row r="33" spans="2:41" ht="16.5" x14ac:dyDescent="0.2">
      <c r="B33" s="23" t="s">
        <v>77</v>
      </c>
      <c r="C33" s="35"/>
      <c r="D33" s="38">
        <v>0</v>
      </c>
      <c r="E33" s="38">
        <v>0</v>
      </c>
      <c r="F33" s="38">
        <v>0</v>
      </c>
      <c r="G33" s="38">
        <v>0</v>
      </c>
      <c r="H33" s="38">
        <v>33187.426804963063</v>
      </c>
      <c r="I33" s="38">
        <v>32072</v>
      </c>
      <c r="J33" s="38">
        <v>34355</v>
      </c>
      <c r="K33" s="38">
        <v>32534</v>
      </c>
      <c r="L33" s="38">
        <v>32160</v>
      </c>
      <c r="M33" s="38">
        <v>30651</v>
      </c>
      <c r="N33" s="38">
        <v>31688</v>
      </c>
      <c r="O33" s="38">
        <v>157114</v>
      </c>
      <c r="P33" s="38">
        <v>287339</v>
      </c>
      <c r="Q33" s="38">
        <v>243603</v>
      </c>
      <c r="R33" s="38">
        <v>232012</v>
      </c>
      <c r="S33" s="38">
        <v>207580</v>
      </c>
      <c r="T33" s="38">
        <v>191642</v>
      </c>
      <c r="U33" s="38">
        <v>181673</v>
      </c>
      <c r="V33" s="38">
        <v>175831</v>
      </c>
      <c r="W33" s="38">
        <v>193399</v>
      </c>
      <c r="X33" s="38">
        <v>232703</v>
      </c>
      <c r="Y33" s="38">
        <v>225295</v>
      </c>
      <c r="Z33" s="38">
        <v>216795</v>
      </c>
      <c r="AA33" s="137">
        <v>226474</v>
      </c>
      <c r="AB33" s="137">
        <v>229418</v>
      </c>
      <c r="AC33" s="137">
        <v>217168</v>
      </c>
      <c r="AD33" s="137">
        <v>275860</v>
      </c>
      <c r="AE33" s="137">
        <v>262957</v>
      </c>
      <c r="AF33" s="137">
        <v>262516</v>
      </c>
      <c r="AG33" s="38"/>
      <c r="AH33" s="38">
        <v>0</v>
      </c>
      <c r="AI33" s="38">
        <v>32534</v>
      </c>
      <c r="AJ33" s="38">
        <v>157114</v>
      </c>
      <c r="AK33" s="38">
        <f t="shared" si="4"/>
        <v>207580</v>
      </c>
      <c r="AL33" s="38">
        <f t="shared" si="5"/>
        <v>193399</v>
      </c>
      <c r="AM33" s="137">
        <v>226474</v>
      </c>
      <c r="AN33" s="137">
        <v>262957</v>
      </c>
      <c r="AO33" s="137">
        <v>262516</v>
      </c>
    </row>
    <row r="34" spans="2:41" ht="16.5" x14ac:dyDescent="0.2">
      <c r="B34" s="39" t="s">
        <v>79</v>
      </c>
      <c r="C34" s="35"/>
      <c r="D34" s="37">
        <v>3211387</v>
      </c>
      <c r="E34" s="37">
        <v>3358063</v>
      </c>
      <c r="F34" s="37">
        <v>3420399</v>
      </c>
      <c r="G34" s="37">
        <v>3351646</v>
      </c>
      <c r="H34" s="37">
        <v>3381656.0672398391</v>
      </c>
      <c r="I34" s="37">
        <v>3366611</v>
      </c>
      <c r="J34" s="37">
        <v>3482096</v>
      </c>
      <c r="K34" s="37">
        <v>3471271</v>
      </c>
      <c r="L34" s="37">
        <v>4027820</v>
      </c>
      <c r="M34" s="37">
        <v>4174744</v>
      </c>
      <c r="N34" s="37">
        <v>4271260.0857057758</v>
      </c>
      <c r="O34" s="37">
        <v>4286986</v>
      </c>
      <c r="P34" s="37">
        <v>4685124</v>
      </c>
      <c r="Q34" s="37">
        <v>4876125.0706600007</v>
      </c>
      <c r="R34" s="37">
        <v>5182068</v>
      </c>
      <c r="S34" s="37">
        <f>SUM(S21:S33)</f>
        <v>5291149</v>
      </c>
      <c r="T34" s="37">
        <f>SUM(T21:T33)</f>
        <v>4838732</v>
      </c>
      <c r="U34" s="37">
        <f>SUM(U21:U33)</f>
        <v>5117623</v>
      </c>
      <c r="V34" s="37">
        <f>SUM(V21:V33)</f>
        <v>5238772</v>
      </c>
      <c r="W34" s="37">
        <f>SUM(W21:W33)</f>
        <v>5074159</v>
      </c>
      <c r="X34" s="37">
        <v>5070157</v>
      </c>
      <c r="Y34" s="37">
        <v>4932078</v>
      </c>
      <c r="Z34" s="37">
        <v>5012423</v>
      </c>
      <c r="AA34" s="139">
        <v>4928824</v>
      </c>
      <c r="AB34" s="139">
        <v>4954102</v>
      </c>
      <c r="AC34" s="139">
        <v>5211313</v>
      </c>
      <c r="AD34" s="139">
        <v>5200835</v>
      </c>
      <c r="AE34" s="139">
        <v>5459470</v>
      </c>
      <c r="AF34" s="139">
        <v>4665326</v>
      </c>
      <c r="AG34" s="37"/>
      <c r="AH34" s="37">
        <v>3351646</v>
      </c>
      <c r="AI34" s="37">
        <v>3471271</v>
      </c>
      <c r="AJ34" s="37">
        <v>4286986</v>
      </c>
      <c r="AK34" s="37">
        <f t="shared" si="4"/>
        <v>5291149</v>
      </c>
      <c r="AL34" s="37">
        <f t="shared" si="5"/>
        <v>5074159</v>
      </c>
      <c r="AM34" s="139">
        <v>4928824</v>
      </c>
      <c r="AN34" s="139">
        <v>5459470</v>
      </c>
      <c r="AO34" s="139">
        <v>4665326</v>
      </c>
    </row>
    <row r="35" spans="2:41" x14ac:dyDescent="0.2">
      <c r="AA35" s="145"/>
      <c r="AB35" s="145"/>
      <c r="AC35" s="145"/>
      <c r="AD35" s="145"/>
      <c r="AE35" s="145"/>
      <c r="AF35" s="145"/>
      <c r="AG35" s="41"/>
      <c r="AM35" s="142"/>
      <c r="AN35" s="142"/>
      <c r="AO35" s="142"/>
    </row>
    <row r="36" spans="2:41" x14ac:dyDescent="0.2">
      <c r="AA36" s="145"/>
      <c r="AB36" s="145"/>
      <c r="AC36" s="145"/>
      <c r="AD36" s="145"/>
      <c r="AE36" s="145"/>
      <c r="AF36" s="145"/>
      <c r="AG36" s="41"/>
      <c r="AM36" s="142"/>
      <c r="AN36" s="142"/>
      <c r="AO36" s="142"/>
    </row>
    <row r="37" spans="2:41" ht="16.5" x14ac:dyDescent="0.2">
      <c r="B37" s="45" t="s">
        <v>80</v>
      </c>
      <c r="C37" s="35"/>
      <c r="D37" s="46">
        <v>4045094</v>
      </c>
      <c r="E37" s="46">
        <v>4567226</v>
      </c>
      <c r="F37" s="46">
        <v>4647464</v>
      </c>
      <c r="G37" s="46">
        <v>4771546.3529099999</v>
      </c>
      <c r="H37" s="46">
        <v>4734734.5625201575</v>
      </c>
      <c r="I37" s="46">
        <v>4580806</v>
      </c>
      <c r="J37" s="46">
        <v>4821853</v>
      </c>
      <c r="K37" s="46">
        <v>4717665</v>
      </c>
      <c r="L37" s="46">
        <v>5475044</v>
      </c>
      <c r="M37" s="46">
        <v>5698917</v>
      </c>
      <c r="N37" s="46">
        <v>5813447.9488891009</v>
      </c>
      <c r="O37" s="46">
        <v>5714497</v>
      </c>
      <c r="P37" s="46">
        <v>6293113</v>
      </c>
      <c r="Q37" s="46">
        <v>5901997.0706600007</v>
      </c>
      <c r="R37" s="46">
        <v>6174544</v>
      </c>
      <c r="S37" s="46">
        <f>S17+S34</f>
        <v>6517530</v>
      </c>
      <c r="T37" s="46">
        <f>T17+T34</f>
        <v>5907669</v>
      </c>
      <c r="U37" s="46">
        <f>U17+U34</f>
        <v>6399284</v>
      </c>
      <c r="V37" s="46">
        <f>V17+V34</f>
        <v>6697861</v>
      </c>
      <c r="W37" s="46">
        <f>W17+W34</f>
        <v>6363529</v>
      </c>
      <c r="X37" s="46">
        <v>6183059</v>
      </c>
      <c r="Y37" s="46">
        <v>6225888</v>
      </c>
      <c r="Z37" s="46">
        <v>6408571</v>
      </c>
      <c r="AA37" s="140">
        <v>6249047</v>
      </c>
      <c r="AB37" s="140">
        <v>6132346</v>
      </c>
      <c r="AC37" s="140">
        <v>6583628</v>
      </c>
      <c r="AD37" s="140">
        <v>6505129</v>
      </c>
      <c r="AE37" s="140">
        <v>7166688</v>
      </c>
      <c r="AF37" s="140">
        <v>6263774</v>
      </c>
      <c r="AG37" s="46"/>
      <c r="AH37" s="46">
        <v>4771546.3529099999</v>
      </c>
      <c r="AI37" s="46">
        <v>4717665</v>
      </c>
      <c r="AJ37" s="46">
        <v>5714497</v>
      </c>
      <c r="AK37" s="46">
        <f>S37</f>
        <v>6517530</v>
      </c>
      <c r="AL37" s="46">
        <f>W37</f>
        <v>6363529</v>
      </c>
      <c r="AM37" s="140">
        <v>6249047</v>
      </c>
      <c r="AN37" s="140">
        <v>7166688</v>
      </c>
      <c r="AO37" s="140">
        <v>6263774</v>
      </c>
    </row>
    <row r="38" spans="2:41" x14ac:dyDescent="0.2">
      <c r="AA38" s="145"/>
      <c r="AB38" s="145"/>
      <c r="AC38" s="145"/>
      <c r="AD38" s="145"/>
      <c r="AE38" s="145"/>
      <c r="AF38" s="145"/>
      <c r="AG38" s="41"/>
    </row>
    <row r="39" spans="2:41" x14ac:dyDescent="0.2"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52"/>
      <c r="AB39" s="152"/>
      <c r="AC39" s="152"/>
      <c r="AD39" s="152"/>
      <c r="AE39" s="152"/>
      <c r="AF39" s="152"/>
      <c r="AG39" s="95"/>
      <c r="AH39" s="21"/>
      <c r="AI39" s="21"/>
      <c r="AJ39" s="21"/>
      <c r="AK39" s="21"/>
      <c r="AL39" s="21"/>
      <c r="AN39" s="20"/>
      <c r="AO39" s="20"/>
    </row>
    <row r="40" spans="2:41" x14ac:dyDescent="0.2">
      <c r="B40" s="47"/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46"/>
      <c r="AB40" s="146"/>
      <c r="AC40" s="146"/>
      <c r="AD40" s="146"/>
      <c r="AE40" s="146"/>
      <c r="AF40" s="146"/>
      <c r="AG40" s="47"/>
      <c r="AH40" s="25"/>
      <c r="AI40" s="25"/>
      <c r="AJ40" s="25"/>
      <c r="AK40" s="25"/>
      <c r="AL40" s="25"/>
      <c r="AM40" s="128"/>
    </row>
    <row r="41" spans="2:41" ht="15" x14ac:dyDescent="0.25">
      <c r="B41" s="28" t="s">
        <v>81</v>
      </c>
      <c r="C41" s="29"/>
      <c r="D41" s="74" t="s">
        <v>45</v>
      </c>
      <c r="E41" s="74" t="s">
        <v>46</v>
      </c>
      <c r="F41" s="74" t="s">
        <v>47</v>
      </c>
      <c r="G41" s="74" t="s">
        <v>48</v>
      </c>
      <c r="H41" s="74" t="s">
        <v>2</v>
      </c>
      <c r="I41" s="74" t="s">
        <v>3</v>
      </c>
      <c r="J41" s="74" t="s">
        <v>4</v>
      </c>
      <c r="K41" s="74" t="s">
        <v>5</v>
      </c>
      <c r="L41" s="74" t="s">
        <v>6</v>
      </c>
      <c r="M41" s="74" t="s">
        <v>43</v>
      </c>
      <c r="N41" s="74" t="s">
        <v>157</v>
      </c>
      <c r="O41" s="74" t="s">
        <v>158</v>
      </c>
      <c r="P41" s="74" t="s">
        <v>168</v>
      </c>
      <c r="Q41" s="74" t="s">
        <v>169</v>
      </c>
      <c r="R41" s="74" t="s">
        <v>172</v>
      </c>
      <c r="S41" s="74" t="s">
        <v>173</v>
      </c>
      <c r="T41" s="74" t="s">
        <v>195</v>
      </c>
      <c r="U41" s="74" t="s">
        <v>196</v>
      </c>
      <c r="V41" s="74" t="s">
        <v>197</v>
      </c>
      <c r="W41" s="74" t="s">
        <v>202</v>
      </c>
      <c r="X41" s="74" t="s">
        <v>203</v>
      </c>
      <c r="Y41" s="74" t="s">
        <v>205</v>
      </c>
      <c r="Z41" s="74" t="s">
        <v>225</v>
      </c>
      <c r="AA41" s="74" t="s">
        <v>228</v>
      </c>
      <c r="AB41" s="74" t="s">
        <v>231</v>
      </c>
      <c r="AC41" s="74" t="s">
        <v>233</v>
      </c>
      <c r="AD41" s="74" t="s">
        <v>235</v>
      </c>
      <c r="AE41" s="74" t="s">
        <v>240</v>
      </c>
      <c r="AF41" s="74" t="s">
        <v>249</v>
      </c>
      <c r="AG41" s="104"/>
      <c r="AH41" s="74">
        <v>2018</v>
      </c>
      <c r="AI41" s="74">
        <v>2019</v>
      </c>
      <c r="AJ41" s="74">
        <v>2020</v>
      </c>
      <c r="AK41" s="74">
        <v>2021</v>
      </c>
      <c r="AL41" s="74">
        <v>2022</v>
      </c>
      <c r="AM41" s="74">
        <v>2023</v>
      </c>
      <c r="AN41" s="74">
        <v>2024</v>
      </c>
      <c r="AO41" s="74">
        <v>2025</v>
      </c>
    </row>
    <row r="42" spans="2:41" x14ac:dyDescent="0.2">
      <c r="B42" s="31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2:41" x14ac:dyDescent="0.2">
      <c r="B43" s="34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</row>
    <row r="44" spans="2:41" x14ac:dyDescent="0.2">
      <c r="B44" s="31" t="s">
        <v>82</v>
      </c>
      <c r="C44" s="35"/>
      <c r="D44" s="35">
        <v>51809</v>
      </c>
      <c r="E44" s="35">
        <v>67084</v>
      </c>
      <c r="F44" s="35">
        <v>80279</v>
      </c>
      <c r="G44" s="35">
        <v>77782</v>
      </c>
      <c r="H44" s="35">
        <v>92364.114577625995</v>
      </c>
      <c r="I44" s="35">
        <v>53502</v>
      </c>
      <c r="J44" s="35">
        <v>64860</v>
      </c>
      <c r="K44" s="35">
        <v>49945</v>
      </c>
      <c r="L44" s="35">
        <v>114166.95173854401</v>
      </c>
      <c r="M44" s="35">
        <v>113646</v>
      </c>
      <c r="N44" s="35">
        <v>92794</v>
      </c>
      <c r="O44" s="35">
        <v>68506</v>
      </c>
      <c r="P44" s="35">
        <v>117959</v>
      </c>
      <c r="Q44" s="35">
        <v>99934</v>
      </c>
      <c r="R44" s="35">
        <v>128038</v>
      </c>
      <c r="S44" s="35">
        <v>146142</v>
      </c>
      <c r="T44" s="35">
        <v>165389</v>
      </c>
      <c r="U44" s="35">
        <v>154681</v>
      </c>
      <c r="V44" s="35">
        <v>156462</v>
      </c>
      <c r="W44" s="35">
        <v>190603</v>
      </c>
      <c r="X44" s="35">
        <v>158522</v>
      </c>
      <c r="Y44" s="35">
        <v>135686</v>
      </c>
      <c r="Z44" s="35">
        <v>131704</v>
      </c>
      <c r="AA44" s="35">
        <v>172452</v>
      </c>
      <c r="AB44" s="35">
        <v>129226</v>
      </c>
      <c r="AC44" s="35">
        <v>159396</v>
      </c>
      <c r="AD44" s="35">
        <v>157812</v>
      </c>
      <c r="AE44" s="35">
        <v>163125</v>
      </c>
      <c r="AF44" s="35">
        <v>102030</v>
      </c>
      <c r="AG44" s="35"/>
      <c r="AH44" s="35">
        <v>77782</v>
      </c>
      <c r="AI44" s="35">
        <v>49945</v>
      </c>
      <c r="AJ44" s="35">
        <v>68506</v>
      </c>
      <c r="AK44" s="35">
        <f t="shared" ref="AK44:AK59" si="6">S44</f>
        <v>146142</v>
      </c>
      <c r="AL44" s="35">
        <f t="shared" ref="AL44:AL53" si="7">W44</f>
        <v>190603</v>
      </c>
      <c r="AM44" s="136">
        <v>172452</v>
      </c>
      <c r="AN44" s="136">
        <v>163125</v>
      </c>
      <c r="AO44" s="136">
        <v>102030</v>
      </c>
    </row>
    <row r="45" spans="2:41" x14ac:dyDescent="0.2">
      <c r="B45" s="31" t="s">
        <v>166</v>
      </c>
      <c r="C45" s="35"/>
      <c r="D45" s="35">
        <v>39073</v>
      </c>
      <c r="E45" s="35">
        <v>19378</v>
      </c>
      <c r="F45" s="35">
        <v>915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135" t="s">
        <v>226</v>
      </c>
      <c r="AB45" s="135" t="s">
        <v>226</v>
      </c>
      <c r="AC45" s="135">
        <v>0</v>
      </c>
      <c r="AD45" s="135">
        <v>0</v>
      </c>
      <c r="AE45" s="135">
        <v>0</v>
      </c>
      <c r="AF45" s="135">
        <v>0</v>
      </c>
      <c r="AG45" s="35"/>
      <c r="AH45" s="35">
        <v>0</v>
      </c>
      <c r="AI45" s="35">
        <v>0</v>
      </c>
      <c r="AJ45" s="35">
        <v>0</v>
      </c>
      <c r="AK45" s="35">
        <f t="shared" si="6"/>
        <v>0</v>
      </c>
      <c r="AL45" s="35">
        <f t="shared" si="7"/>
        <v>0</v>
      </c>
      <c r="AM45" s="136">
        <v>0</v>
      </c>
      <c r="AN45" s="153"/>
      <c r="AO45" s="153">
        <v>0</v>
      </c>
    </row>
    <row r="46" spans="2:41" x14ac:dyDescent="0.2">
      <c r="B46" s="31" t="s">
        <v>175</v>
      </c>
      <c r="C46" s="35"/>
      <c r="D46" s="35">
        <v>140753</v>
      </c>
      <c r="E46" s="35">
        <v>162495</v>
      </c>
      <c r="F46" s="35">
        <v>121356</v>
      </c>
      <c r="G46" s="35">
        <v>195283</v>
      </c>
      <c r="H46" s="35">
        <v>130444.27314551899</v>
      </c>
      <c r="I46" s="35">
        <v>103980</v>
      </c>
      <c r="J46" s="35">
        <v>83114</v>
      </c>
      <c r="K46" s="35">
        <v>172275</v>
      </c>
      <c r="L46" s="35">
        <v>171722</v>
      </c>
      <c r="M46" s="35">
        <v>199142</v>
      </c>
      <c r="N46" s="35">
        <v>113829</v>
      </c>
      <c r="O46" s="35">
        <v>185954</v>
      </c>
      <c r="P46" s="35">
        <v>113031</v>
      </c>
      <c r="Q46" s="35">
        <v>136159</v>
      </c>
      <c r="R46" s="35">
        <v>101782</v>
      </c>
      <c r="S46" s="35">
        <v>180889</v>
      </c>
      <c r="T46" s="35">
        <v>114980</v>
      </c>
      <c r="U46" s="35">
        <v>188889</v>
      </c>
      <c r="V46" s="35">
        <v>130461</v>
      </c>
      <c r="W46" s="35">
        <v>192819</v>
      </c>
      <c r="X46" s="35">
        <v>141488</v>
      </c>
      <c r="Y46" s="35">
        <v>207248</v>
      </c>
      <c r="Z46" s="35">
        <v>146201</v>
      </c>
      <c r="AA46" s="35">
        <v>210457</v>
      </c>
      <c r="AB46" s="35">
        <v>1021090</v>
      </c>
      <c r="AC46" s="35">
        <v>1191909</v>
      </c>
      <c r="AD46" s="35">
        <v>1109074</v>
      </c>
      <c r="AE46" s="35">
        <v>1332005</v>
      </c>
      <c r="AF46" s="35">
        <v>121999</v>
      </c>
      <c r="AG46" s="35"/>
      <c r="AH46" s="35">
        <v>195283</v>
      </c>
      <c r="AI46" s="35">
        <v>172275</v>
      </c>
      <c r="AJ46" s="35">
        <v>185954</v>
      </c>
      <c r="AK46" s="35">
        <f t="shared" si="6"/>
        <v>180889</v>
      </c>
      <c r="AL46" s="35">
        <f t="shared" si="7"/>
        <v>192819</v>
      </c>
      <c r="AM46" s="136">
        <v>210457</v>
      </c>
      <c r="AN46" s="136">
        <v>1332005</v>
      </c>
      <c r="AO46" s="136">
        <v>121999</v>
      </c>
    </row>
    <row r="47" spans="2:41" x14ac:dyDescent="0.2">
      <c r="B47" s="31" t="s">
        <v>84</v>
      </c>
      <c r="C47" s="35"/>
      <c r="D47" s="35">
        <v>17677</v>
      </c>
      <c r="E47" s="35">
        <v>17166</v>
      </c>
      <c r="F47" s="35">
        <v>21583</v>
      </c>
      <c r="G47" s="35">
        <v>24013</v>
      </c>
      <c r="H47" s="35">
        <v>17816.515210109999</v>
      </c>
      <c r="I47" s="35">
        <v>20589</v>
      </c>
      <c r="J47" s="35">
        <v>29178</v>
      </c>
      <c r="K47" s="35">
        <v>26198</v>
      </c>
      <c r="L47" s="35">
        <v>21361.39673</v>
      </c>
      <c r="M47" s="35">
        <v>35704</v>
      </c>
      <c r="N47" s="35">
        <v>45854</v>
      </c>
      <c r="O47" s="35">
        <v>39460</v>
      </c>
      <c r="P47" s="35">
        <v>31456</v>
      </c>
      <c r="Q47" s="35">
        <v>38971</v>
      </c>
      <c r="R47" s="35">
        <v>49410</v>
      </c>
      <c r="S47" s="35">
        <v>33756</v>
      </c>
      <c r="T47" s="35">
        <v>30451</v>
      </c>
      <c r="U47" s="35">
        <v>41957</v>
      </c>
      <c r="V47" s="35">
        <v>54869</v>
      </c>
      <c r="W47" s="35">
        <v>55529</v>
      </c>
      <c r="X47" s="35">
        <v>43664</v>
      </c>
      <c r="Y47" s="35">
        <v>48272</v>
      </c>
      <c r="Z47" s="35">
        <v>63431</v>
      </c>
      <c r="AA47" s="35">
        <v>70527</v>
      </c>
      <c r="AB47" s="35">
        <v>45864</v>
      </c>
      <c r="AC47" s="35">
        <v>55104</v>
      </c>
      <c r="AD47" s="35">
        <v>70212</v>
      </c>
      <c r="AE47" s="35">
        <v>59085</v>
      </c>
      <c r="AF47" s="35">
        <v>47404</v>
      </c>
      <c r="AG47" s="35"/>
      <c r="AH47" s="35">
        <v>24013</v>
      </c>
      <c r="AI47" s="35">
        <v>26198</v>
      </c>
      <c r="AJ47" s="35">
        <v>39460</v>
      </c>
      <c r="AK47" s="35">
        <f t="shared" si="6"/>
        <v>33756</v>
      </c>
      <c r="AL47" s="35">
        <f t="shared" si="7"/>
        <v>55529</v>
      </c>
      <c r="AM47" s="136">
        <v>70527</v>
      </c>
      <c r="AN47" s="136">
        <v>59085</v>
      </c>
      <c r="AO47" s="136">
        <v>47404</v>
      </c>
    </row>
    <row r="48" spans="2:41" x14ac:dyDescent="0.2">
      <c r="B48" s="23" t="s">
        <v>209</v>
      </c>
      <c r="C48" s="35"/>
      <c r="D48" s="35">
        <v>5764</v>
      </c>
      <c r="E48" s="35">
        <v>5755</v>
      </c>
      <c r="F48" s="35">
        <v>5920</v>
      </c>
      <c r="G48" s="35">
        <v>7612</v>
      </c>
      <c r="H48" s="35">
        <v>14797.522370000001</v>
      </c>
      <c r="I48" s="35">
        <v>5616</v>
      </c>
      <c r="J48" s="35">
        <v>7386</v>
      </c>
      <c r="K48" s="35">
        <v>5884</v>
      </c>
      <c r="L48" s="35">
        <v>5797</v>
      </c>
      <c r="M48" s="35">
        <v>6090</v>
      </c>
      <c r="N48" s="35">
        <v>6072</v>
      </c>
      <c r="O48" s="35">
        <v>9794</v>
      </c>
      <c r="P48" s="35">
        <v>11598</v>
      </c>
      <c r="Q48" s="35">
        <v>12817</v>
      </c>
      <c r="R48" s="35">
        <v>14516</v>
      </c>
      <c r="S48" s="35">
        <v>22334</v>
      </c>
      <c r="T48" s="35">
        <v>25640</v>
      </c>
      <c r="U48" s="35">
        <v>26330</v>
      </c>
      <c r="V48" s="35">
        <v>28539</v>
      </c>
      <c r="W48" s="35">
        <v>32020</v>
      </c>
      <c r="X48" s="35">
        <v>23241</v>
      </c>
      <c r="Y48" s="35">
        <v>21603</v>
      </c>
      <c r="Z48" s="35">
        <v>22708</v>
      </c>
      <c r="AA48" s="35">
        <v>47604</v>
      </c>
      <c r="AB48" s="35">
        <v>47844</v>
      </c>
      <c r="AC48" s="35">
        <v>46394</v>
      </c>
      <c r="AD48" s="35">
        <v>38873</v>
      </c>
      <c r="AE48" s="35">
        <v>38142</v>
      </c>
      <c r="AF48" s="35">
        <v>10184</v>
      </c>
      <c r="AG48" s="35"/>
      <c r="AH48" s="35">
        <v>7612</v>
      </c>
      <c r="AI48" s="35">
        <v>5884</v>
      </c>
      <c r="AJ48" s="35">
        <v>9794</v>
      </c>
      <c r="AK48" s="35">
        <f t="shared" si="6"/>
        <v>22334</v>
      </c>
      <c r="AL48" s="35">
        <f t="shared" si="7"/>
        <v>32020</v>
      </c>
      <c r="AM48" s="136">
        <v>47604</v>
      </c>
      <c r="AN48" s="136">
        <v>38142</v>
      </c>
      <c r="AO48" s="136">
        <v>10184</v>
      </c>
    </row>
    <row r="49" spans="2:41" x14ac:dyDescent="0.2">
      <c r="B49" s="31" t="s">
        <v>85</v>
      </c>
      <c r="C49" s="35"/>
      <c r="D49" s="35">
        <v>22616</v>
      </c>
      <c r="E49" s="35">
        <v>27949</v>
      </c>
      <c r="F49" s="35">
        <v>18988</v>
      </c>
      <c r="G49" s="35">
        <v>20477</v>
      </c>
      <c r="H49" s="35">
        <v>15851.402682372998</v>
      </c>
      <c r="I49" s="35">
        <v>19186</v>
      </c>
      <c r="J49" s="35">
        <v>24261</v>
      </c>
      <c r="K49" s="35">
        <v>17398</v>
      </c>
      <c r="L49" s="35">
        <v>21441.651531455998</v>
      </c>
      <c r="M49" s="35">
        <v>26310</v>
      </c>
      <c r="N49" s="35">
        <v>22139</v>
      </c>
      <c r="O49" s="35">
        <v>26241</v>
      </c>
      <c r="P49" s="35">
        <v>22866</v>
      </c>
      <c r="Q49" s="35">
        <v>20505</v>
      </c>
      <c r="R49" s="35">
        <v>27419</v>
      </c>
      <c r="S49" s="35">
        <v>35381</v>
      </c>
      <c r="T49" s="35">
        <v>29039</v>
      </c>
      <c r="U49" s="35">
        <v>28488</v>
      </c>
      <c r="V49" s="35">
        <v>32833</v>
      </c>
      <c r="W49" s="35">
        <v>33734</v>
      </c>
      <c r="X49" s="35">
        <v>30795</v>
      </c>
      <c r="Y49" s="35">
        <v>31479</v>
      </c>
      <c r="Z49" s="35">
        <v>41034</v>
      </c>
      <c r="AA49" s="35">
        <v>64871</v>
      </c>
      <c r="AB49" s="35">
        <v>72849</v>
      </c>
      <c r="AC49" s="35">
        <v>76265</v>
      </c>
      <c r="AD49" s="35">
        <v>73413</v>
      </c>
      <c r="AE49" s="35">
        <v>97139</v>
      </c>
      <c r="AF49" s="35">
        <v>72751</v>
      </c>
      <c r="AG49" s="35"/>
      <c r="AH49" s="35">
        <v>20477</v>
      </c>
      <c r="AI49" s="35">
        <v>17398</v>
      </c>
      <c r="AJ49" s="35">
        <v>26241</v>
      </c>
      <c r="AK49" s="35">
        <f t="shared" si="6"/>
        <v>35381</v>
      </c>
      <c r="AL49" s="35">
        <f t="shared" si="7"/>
        <v>33734</v>
      </c>
      <c r="AM49" s="136">
        <v>64871</v>
      </c>
      <c r="AN49" s="136">
        <v>97139</v>
      </c>
      <c r="AO49" s="136">
        <v>72751</v>
      </c>
    </row>
    <row r="50" spans="2:41" x14ac:dyDescent="0.2">
      <c r="B50" s="23" t="s">
        <v>67</v>
      </c>
      <c r="D50" s="35">
        <v>12844</v>
      </c>
      <c r="E50" s="35">
        <v>7730</v>
      </c>
      <c r="F50" s="35">
        <v>27977</v>
      </c>
      <c r="G50" s="35">
        <v>22608</v>
      </c>
      <c r="H50" s="35">
        <v>4480.7065684999998</v>
      </c>
      <c r="I50" s="35">
        <v>5437</v>
      </c>
      <c r="J50" s="35">
        <v>10946</v>
      </c>
      <c r="K50" s="35">
        <v>21971</v>
      </c>
      <c r="L50" s="35">
        <v>14731</v>
      </c>
      <c r="M50" s="35">
        <v>30863</v>
      </c>
      <c r="N50" s="35">
        <v>40147</v>
      </c>
      <c r="O50" s="35">
        <v>67622</v>
      </c>
      <c r="P50" s="35">
        <v>18930</v>
      </c>
      <c r="Q50" s="35">
        <v>31810</v>
      </c>
      <c r="R50" s="35">
        <v>54065</v>
      </c>
      <c r="S50" s="35">
        <v>63078</v>
      </c>
      <c r="T50" s="35">
        <v>30104</v>
      </c>
      <c r="U50" s="35">
        <v>54404</v>
      </c>
      <c r="V50" s="35">
        <v>49541</v>
      </c>
      <c r="W50" s="35">
        <v>80295</v>
      </c>
      <c r="X50" s="35">
        <v>68811</v>
      </c>
      <c r="Y50" s="35">
        <v>66775</v>
      </c>
      <c r="Z50" s="35">
        <v>92169</v>
      </c>
      <c r="AA50" s="35">
        <v>87636</v>
      </c>
      <c r="AB50" s="35">
        <v>53606</v>
      </c>
      <c r="AC50" s="35">
        <v>85138</v>
      </c>
      <c r="AD50" s="35">
        <v>112188</v>
      </c>
      <c r="AE50" s="35">
        <v>116163</v>
      </c>
      <c r="AF50" s="35">
        <v>43045</v>
      </c>
      <c r="AG50" s="35"/>
      <c r="AH50" s="35">
        <v>22608</v>
      </c>
      <c r="AI50" s="35">
        <v>21971</v>
      </c>
      <c r="AJ50" s="35">
        <v>67622</v>
      </c>
      <c r="AK50" s="35">
        <f t="shared" si="6"/>
        <v>63078</v>
      </c>
      <c r="AL50" s="35">
        <f t="shared" si="7"/>
        <v>80295</v>
      </c>
      <c r="AM50" s="136">
        <v>87636</v>
      </c>
      <c r="AN50" s="136">
        <v>116163</v>
      </c>
      <c r="AO50" s="136">
        <v>43045</v>
      </c>
    </row>
    <row r="51" spans="2:41" x14ac:dyDescent="0.2">
      <c r="B51" s="23" t="s">
        <v>86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135" t="s">
        <v>226</v>
      </c>
      <c r="AB51" s="135" t="s">
        <v>226</v>
      </c>
      <c r="AC51" s="135">
        <v>0</v>
      </c>
      <c r="AD51" s="135">
        <v>0</v>
      </c>
      <c r="AE51" s="135">
        <v>0</v>
      </c>
      <c r="AF51" s="135">
        <v>0</v>
      </c>
      <c r="AG51" s="35"/>
      <c r="AH51" s="35">
        <v>0</v>
      </c>
      <c r="AI51" s="35">
        <v>0</v>
      </c>
      <c r="AJ51" s="35">
        <v>0</v>
      </c>
      <c r="AK51" s="35">
        <f t="shared" si="6"/>
        <v>0</v>
      </c>
      <c r="AL51" s="35">
        <f t="shared" si="7"/>
        <v>0</v>
      </c>
      <c r="AM51" s="136">
        <v>0</v>
      </c>
      <c r="AN51" s="153"/>
      <c r="AO51" s="153">
        <v>0</v>
      </c>
    </row>
    <row r="52" spans="2:41" x14ac:dyDescent="0.2">
      <c r="B52" s="23" t="s">
        <v>87</v>
      </c>
      <c r="C52" s="35"/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135" t="s">
        <v>226</v>
      </c>
      <c r="AB52" s="135" t="s">
        <v>226</v>
      </c>
      <c r="AC52" s="135">
        <v>0</v>
      </c>
      <c r="AD52" s="135">
        <v>0</v>
      </c>
      <c r="AE52" s="135">
        <v>500000</v>
      </c>
      <c r="AF52" s="135">
        <v>500000</v>
      </c>
      <c r="AG52" s="35"/>
      <c r="AH52" s="35">
        <v>0</v>
      </c>
      <c r="AI52" s="35">
        <v>0</v>
      </c>
      <c r="AJ52" s="35">
        <v>0</v>
      </c>
      <c r="AK52" s="35">
        <f t="shared" si="6"/>
        <v>0</v>
      </c>
      <c r="AL52" s="35">
        <f t="shared" si="7"/>
        <v>0</v>
      </c>
      <c r="AM52" s="136">
        <v>0</v>
      </c>
      <c r="AN52" s="153">
        <v>500000</v>
      </c>
      <c r="AO52" s="153">
        <v>500000</v>
      </c>
    </row>
    <row r="53" spans="2:41" x14ac:dyDescent="0.2">
      <c r="B53" s="31" t="s">
        <v>88</v>
      </c>
      <c r="C53" s="35"/>
      <c r="D53" s="35">
        <v>23632</v>
      </c>
      <c r="E53" s="35">
        <v>37054</v>
      </c>
      <c r="F53" s="35">
        <v>37258</v>
      </c>
      <c r="G53" s="35">
        <v>41857</v>
      </c>
      <c r="H53" s="35">
        <v>34003.843237097004</v>
      </c>
      <c r="I53" s="35">
        <v>18772</v>
      </c>
      <c r="J53" s="35">
        <v>18409</v>
      </c>
      <c r="K53" s="35">
        <v>21721</v>
      </c>
      <c r="L53" s="35">
        <v>6483</v>
      </c>
      <c r="M53" s="35">
        <v>4944</v>
      </c>
      <c r="N53" s="35">
        <v>838.4677333333334</v>
      </c>
      <c r="O53" s="35">
        <v>7315</v>
      </c>
      <c r="P53" s="35">
        <v>5966</v>
      </c>
      <c r="Q53" s="35">
        <v>3949</v>
      </c>
      <c r="R53" s="35">
        <v>3992</v>
      </c>
      <c r="S53" s="35">
        <v>3650</v>
      </c>
      <c r="T53" s="35">
        <v>13432</v>
      </c>
      <c r="U53" s="35">
        <v>9416</v>
      </c>
      <c r="V53" s="35">
        <v>20855</v>
      </c>
      <c r="W53" s="35">
        <v>16785</v>
      </c>
      <c r="X53" s="35">
        <v>4286</v>
      </c>
      <c r="Y53" s="35">
        <v>4989</v>
      </c>
      <c r="Z53" s="35">
        <v>4747</v>
      </c>
      <c r="AA53" s="35">
        <v>4280</v>
      </c>
      <c r="AB53" s="35">
        <v>4591</v>
      </c>
      <c r="AC53" s="35">
        <v>4303</v>
      </c>
      <c r="AD53" s="35">
        <v>4438</v>
      </c>
      <c r="AE53" s="35">
        <v>4511</v>
      </c>
      <c r="AF53" s="35">
        <v>7930</v>
      </c>
      <c r="AG53" s="35"/>
      <c r="AH53" s="35">
        <v>41857</v>
      </c>
      <c r="AI53" s="35">
        <v>21721</v>
      </c>
      <c r="AJ53" s="35">
        <v>7315</v>
      </c>
      <c r="AK53" s="35">
        <f t="shared" si="6"/>
        <v>3650</v>
      </c>
      <c r="AL53" s="35">
        <f t="shared" si="7"/>
        <v>16785</v>
      </c>
      <c r="AM53" s="136">
        <v>4280</v>
      </c>
      <c r="AN53" s="136">
        <v>4511</v>
      </c>
      <c r="AO53" s="136">
        <v>7930</v>
      </c>
    </row>
    <row r="54" spans="2:41" x14ac:dyDescent="0.2">
      <c r="B54" s="31" t="s">
        <v>89</v>
      </c>
      <c r="C54" s="35"/>
      <c r="D54" s="35">
        <v>0</v>
      </c>
      <c r="E54" s="35">
        <v>0</v>
      </c>
      <c r="F54" s="35">
        <v>0</v>
      </c>
      <c r="G54" s="35">
        <v>1357.9824905000003</v>
      </c>
      <c r="H54" s="35">
        <v>1357.6096301150174</v>
      </c>
      <c r="I54" s="35">
        <v>0</v>
      </c>
      <c r="J54" s="35">
        <v>0</v>
      </c>
      <c r="K54" s="35">
        <v>2834</v>
      </c>
      <c r="L54" s="35">
        <v>16327</v>
      </c>
      <c r="M54" s="35">
        <v>13912</v>
      </c>
      <c r="N54" s="35">
        <v>15365</v>
      </c>
      <c r="O54" s="35">
        <v>237</v>
      </c>
      <c r="P54" s="35">
        <v>329</v>
      </c>
      <c r="Q54" s="35">
        <v>237</v>
      </c>
      <c r="R54" s="35">
        <v>281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135">
        <v>0</v>
      </c>
      <c r="AF54" s="135">
        <v>0</v>
      </c>
      <c r="AG54" s="35"/>
      <c r="AH54" s="35">
        <v>1357.9824905000003</v>
      </c>
      <c r="AI54" s="35">
        <v>2834</v>
      </c>
      <c r="AJ54" s="35">
        <v>237</v>
      </c>
      <c r="AK54" s="35">
        <f t="shared" si="6"/>
        <v>0</v>
      </c>
      <c r="AL54" s="35">
        <v>0</v>
      </c>
      <c r="AM54" s="136">
        <v>0</v>
      </c>
      <c r="AN54" s="136"/>
      <c r="AO54" s="136">
        <v>0</v>
      </c>
    </row>
    <row r="55" spans="2:41" x14ac:dyDescent="0.2">
      <c r="B55" s="23" t="s">
        <v>210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16875</v>
      </c>
      <c r="M55" s="35">
        <v>20253</v>
      </c>
      <c r="N55" s="35">
        <v>20338</v>
      </c>
      <c r="O55" s="35">
        <v>18547</v>
      </c>
      <c r="P55" s="35">
        <v>18189</v>
      </c>
      <c r="Q55" s="35">
        <v>19648</v>
      </c>
      <c r="R55" s="35">
        <v>21466</v>
      </c>
      <c r="S55" s="35">
        <v>24046</v>
      </c>
      <c r="T55" s="35">
        <v>21866</v>
      </c>
      <c r="U55" s="35">
        <v>21383</v>
      </c>
      <c r="V55" s="35">
        <v>21151</v>
      </c>
      <c r="W55" s="35">
        <v>17231</v>
      </c>
      <c r="X55" s="35">
        <v>18453</v>
      </c>
      <c r="Y55" s="35">
        <v>18359</v>
      </c>
      <c r="Z55" s="35">
        <v>18234</v>
      </c>
      <c r="AA55" s="35">
        <v>18117</v>
      </c>
      <c r="AB55" s="35">
        <v>18600</v>
      </c>
      <c r="AC55" s="35">
        <v>19791</v>
      </c>
      <c r="AD55" s="35">
        <v>20888</v>
      </c>
      <c r="AE55" s="35">
        <v>22171</v>
      </c>
      <c r="AF55" s="35">
        <v>0</v>
      </c>
      <c r="AG55" s="35"/>
      <c r="AH55" s="35">
        <v>0</v>
      </c>
      <c r="AI55" s="35">
        <v>0</v>
      </c>
      <c r="AJ55" s="35">
        <v>18547</v>
      </c>
      <c r="AK55" s="35">
        <f t="shared" si="6"/>
        <v>24046</v>
      </c>
      <c r="AL55" s="35">
        <f>W55</f>
        <v>17231</v>
      </c>
      <c r="AM55" s="136">
        <v>18117</v>
      </c>
      <c r="AN55" s="136">
        <v>22171</v>
      </c>
      <c r="AO55" s="136">
        <v>0</v>
      </c>
    </row>
    <row r="56" spans="2:41" x14ac:dyDescent="0.2">
      <c r="B56" s="23" t="s">
        <v>176</v>
      </c>
      <c r="C56" s="35"/>
      <c r="D56" s="35">
        <v>0</v>
      </c>
      <c r="E56" s="35">
        <v>0</v>
      </c>
      <c r="F56" s="35">
        <v>0</v>
      </c>
      <c r="G56" s="35">
        <v>0</v>
      </c>
      <c r="H56" s="35">
        <v>5110.9431599284298</v>
      </c>
      <c r="I56" s="35">
        <v>3766</v>
      </c>
      <c r="J56" s="35">
        <v>6446</v>
      </c>
      <c r="K56" s="35">
        <v>107</v>
      </c>
      <c r="L56" s="35">
        <v>8700.4051732652933</v>
      </c>
      <c r="M56" s="35">
        <v>6695</v>
      </c>
      <c r="N56" s="35">
        <v>10181</v>
      </c>
      <c r="O56" s="35">
        <v>14446</v>
      </c>
      <c r="P56" s="35">
        <v>106067</v>
      </c>
      <c r="Q56" s="35">
        <v>93612</v>
      </c>
      <c r="R56" s="35">
        <v>73991</v>
      </c>
      <c r="S56" s="35">
        <v>69942</v>
      </c>
      <c r="T56" s="35">
        <v>76455</v>
      </c>
      <c r="U56" s="35">
        <v>69682</v>
      </c>
      <c r="V56" s="35">
        <v>54588</v>
      </c>
      <c r="W56" s="35">
        <v>30692</v>
      </c>
      <c r="X56" s="35">
        <v>29889</v>
      </c>
      <c r="Y56" s="35">
        <v>21136</v>
      </c>
      <c r="Z56" s="35">
        <v>15356</v>
      </c>
      <c r="AA56" s="35">
        <v>28979</v>
      </c>
      <c r="AB56" s="35">
        <v>29132</v>
      </c>
      <c r="AC56" s="35">
        <v>24358</v>
      </c>
      <c r="AD56" s="35">
        <v>45981</v>
      </c>
      <c r="AE56" s="35">
        <v>50231</v>
      </c>
      <c r="AF56" s="35">
        <v>47982</v>
      </c>
      <c r="AG56" s="35"/>
      <c r="AH56" s="35">
        <v>0</v>
      </c>
      <c r="AI56" s="35">
        <v>107</v>
      </c>
      <c r="AJ56" s="35">
        <v>14446</v>
      </c>
      <c r="AK56" s="35">
        <f t="shared" si="6"/>
        <v>69942</v>
      </c>
      <c r="AL56" s="35">
        <f>W56</f>
        <v>30692</v>
      </c>
      <c r="AM56" s="136">
        <v>28979</v>
      </c>
      <c r="AN56" s="136">
        <v>50231</v>
      </c>
      <c r="AO56" s="136">
        <v>47982</v>
      </c>
    </row>
    <row r="57" spans="2:41" x14ac:dyDescent="0.2">
      <c r="B57" s="23" t="s">
        <v>256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>
        <v>503619</v>
      </c>
      <c r="AG57" s="35"/>
      <c r="AH57" s="35"/>
      <c r="AI57" s="35"/>
      <c r="AJ57" s="35"/>
      <c r="AK57" s="35"/>
      <c r="AL57" s="35"/>
      <c r="AM57" s="136"/>
      <c r="AN57" s="136"/>
      <c r="AO57" s="136">
        <v>503619</v>
      </c>
    </row>
    <row r="58" spans="2:41" ht="16.5" x14ac:dyDescent="0.2">
      <c r="B58" s="31" t="s">
        <v>90</v>
      </c>
      <c r="C58" s="35"/>
      <c r="D58" s="38">
        <v>12367</v>
      </c>
      <c r="E58" s="38">
        <v>5438</v>
      </c>
      <c r="F58" s="38">
        <v>10565</v>
      </c>
      <c r="G58" s="38">
        <v>12376</v>
      </c>
      <c r="H58" s="38">
        <v>7018.0732991140003</v>
      </c>
      <c r="I58" s="38">
        <v>11481</v>
      </c>
      <c r="J58" s="38">
        <v>20191</v>
      </c>
      <c r="K58" s="38">
        <v>4859</v>
      </c>
      <c r="L58" s="38">
        <v>9681</v>
      </c>
      <c r="M58" s="38">
        <v>16424</v>
      </c>
      <c r="N58" s="38">
        <v>15464</v>
      </c>
      <c r="O58" s="38">
        <v>7841</v>
      </c>
      <c r="P58" s="38">
        <v>36238</v>
      </c>
      <c r="Q58" s="38">
        <v>49830</v>
      </c>
      <c r="R58" s="38">
        <v>42416</v>
      </c>
      <c r="S58" s="38">
        <v>23070</v>
      </c>
      <c r="T58" s="38">
        <v>49488</v>
      </c>
      <c r="U58" s="38">
        <v>56532</v>
      </c>
      <c r="V58" s="38">
        <v>68840</v>
      </c>
      <c r="W58" s="38">
        <v>42574</v>
      </c>
      <c r="X58" s="38">
        <v>58178</v>
      </c>
      <c r="Y58" s="38">
        <v>53170</v>
      </c>
      <c r="Z58" s="38">
        <v>36965</v>
      </c>
      <c r="AA58" s="38">
        <v>38300</v>
      </c>
      <c r="AB58" s="38">
        <v>34862</v>
      </c>
      <c r="AC58" s="38">
        <v>5672</v>
      </c>
      <c r="AD58" s="38">
        <v>9704</v>
      </c>
      <c r="AE58" s="38">
        <v>8105</v>
      </c>
      <c r="AF58" s="38">
        <v>3192</v>
      </c>
      <c r="AG58" s="38"/>
      <c r="AH58" s="38">
        <v>12376</v>
      </c>
      <c r="AI58" s="38">
        <v>4859</v>
      </c>
      <c r="AJ58" s="38">
        <v>7841</v>
      </c>
      <c r="AK58" s="38">
        <f t="shared" si="6"/>
        <v>23070</v>
      </c>
      <c r="AL58" s="38">
        <f>W58</f>
        <v>42574</v>
      </c>
      <c r="AM58" s="137">
        <v>38300</v>
      </c>
      <c r="AN58" s="137">
        <v>8105</v>
      </c>
      <c r="AO58" s="137">
        <v>3192</v>
      </c>
    </row>
    <row r="59" spans="2:41" ht="16.5" x14ac:dyDescent="0.2">
      <c r="B59" s="47" t="s">
        <v>91</v>
      </c>
      <c r="C59" s="35"/>
      <c r="D59" s="40">
        <v>326535</v>
      </c>
      <c r="E59" s="40">
        <v>350049</v>
      </c>
      <c r="F59" s="40">
        <v>324841</v>
      </c>
      <c r="G59" s="40">
        <v>403365.98249050003</v>
      </c>
      <c r="H59" s="40">
        <v>323245.00388038252</v>
      </c>
      <c r="I59" s="40">
        <v>242329</v>
      </c>
      <c r="J59" s="40">
        <v>264791</v>
      </c>
      <c r="K59" s="40">
        <v>323192</v>
      </c>
      <c r="L59" s="40">
        <v>407286.40517326532</v>
      </c>
      <c r="M59" s="40">
        <v>473983</v>
      </c>
      <c r="N59" s="40">
        <v>383021.46773333335</v>
      </c>
      <c r="O59" s="40">
        <v>445963</v>
      </c>
      <c r="P59" s="40">
        <v>482629</v>
      </c>
      <c r="Q59" s="40">
        <v>507472</v>
      </c>
      <c r="R59" s="40">
        <v>517376</v>
      </c>
      <c r="S59" s="40">
        <f>SUM(S44:S58)</f>
        <v>602288</v>
      </c>
      <c r="T59" s="40">
        <f>SUM(T44:T58)</f>
        <v>556844</v>
      </c>
      <c r="U59" s="40">
        <f>SUM(U44:U58)</f>
        <v>651762</v>
      </c>
      <c r="V59" s="40">
        <f>SUM(V44:V58)</f>
        <v>618139</v>
      </c>
      <c r="W59" s="40">
        <f>SUM(W44:W58)</f>
        <v>692282</v>
      </c>
      <c r="X59" s="40">
        <v>577327</v>
      </c>
      <c r="Y59" s="40">
        <v>608717</v>
      </c>
      <c r="Z59" s="40">
        <v>572549</v>
      </c>
      <c r="AA59" s="38">
        <v>743223</v>
      </c>
      <c r="AB59" s="38">
        <v>1457664</v>
      </c>
      <c r="AC59" s="38">
        <v>1668330</v>
      </c>
      <c r="AD59" s="38">
        <v>1642583</v>
      </c>
      <c r="AE59" s="38">
        <v>2390677</v>
      </c>
      <c r="AF59" s="38">
        <v>1460136</v>
      </c>
      <c r="AG59" s="40"/>
      <c r="AH59" s="40">
        <v>403365.98249050003</v>
      </c>
      <c r="AI59" s="40">
        <v>323192</v>
      </c>
      <c r="AJ59" s="40">
        <v>445963</v>
      </c>
      <c r="AK59" s="40">
        <f t="shared" si="6"/>
        <v>602288</v>
      </c>
      <c r="AL59" s="40">
        <f>W59</f>
        <v>692282</v>
      </c>
      <c r="AM59" s="138">
        <v>743223</v>
      </c>
      <c r="AN59" s="138">
        <v>2390677</v>
      </c>
      <c r="AO59" s="138">
        <v>1460136</v>
      </c>
    </row>
    <row r="60" spans="2:41" x14ac:dyDescent="0.2">
      <c r="AG60" s="41"/>
      <c r="AM60" s="136"/>
      <c r="AN60" s="136"/>
      <c r="AO60" s="136"/>
    </row>
    <row r="61" spans="2:41" x14ac:dyDescent="0.2">
      <c r="B61" s="23" t="s">
        <v>178</v>
      </c>
      <c r="C61" s="35"/>
      <c r="D61" s="35">
        <v>2451337</v>
      </c>
      <c r="E61" s="35">
        <v>2781538</v>
      </c>
      <c r="F61" s="35">
        <v>2892192</v>
      </c>
      <c r="G61" s="35">
        <v>2745863</v>
      </c>
      <c r="H61" s="35">
        <v>2768440.548742611</v>
      </c>
      <c r="I61" s="35">
        <v>2760891</v>
      </c>
      <c r="J61" s="35">
        <v>2981532</v>
      </c>
      <c r="K61" s="35">
        <v>2818234</v>
      </c>
      <c r="L61" s="35">
        <v>3598972</v>
      </c>
      <c r="M61" s="35">
        <v>3754001</v>
      </c>
      <c r="N61" s="35">
        <v>3881706</v>
      </c>
      <c r="O61" s="35">
        <v>3537180</v>
      </c>
      <c r="P61" s="35">
        <v>4226541</v>
      </c>
      <c r="Q61" s="35">
        <v>3708740</v>
      </c>
      <c r="R61" s="35">
        <v>4017085</v>
      </c>
      <c r="S61" s="35">
        <v>4458517</v>
      </c>
      <c r="T61" s="35">
        <v>3844706</v>
      </c>
      <c r="U61" s="35">
        <v>4209602</v>
      </c>
      <c r="V61" s="35">
        <v>4410018</v>
      </c>
      <c r="W61" s="35">
        <v>4072960</v>
      </c>
      <c r="X61" s="41">
        <v>3978468</v>
      </c>
      <c r="Y61" s="41">
        <v>3820369</v>
      </c>
      <c r="Z61" s="41">
        <v>3946897</v>
      </c>
      <c r="AA61" s="41">
        <v>3809278</v>
      </c>
      <c r="AB61" s="41">
        <v>3030113</v>
      </c>
      <c r="AC61" s="41">
        <v>3248296</v>
      </c>
      <c r="AD61" s="41">
        <v>3193155</v>
      </c>
      <c r="AE61" s="41">
        <v>3471917</v>
      </c>
      <c r="AF61" s="41">
        <v>3437397</v>
      </c>
      <c r="AG61" s="35"/>
      <c r="AH61" s="35">
        <v>2745863</v>
      </c>
      <c r="AI61" s="35">
        <v>2818234</v>
      </c>
      <c r="AJ61" s="35">
        <v>3537180</v>
      </c>
      <c r="AK61" s="35">
        <f t="shared" ref="AK61:AK70" si="8">S61</f>
        <v>4458517</v>
      </c>
      <c r="AL61" s="35">
        <f t="shared" ref="AL61:AL70" si="9">W61</f>
        <v>4072960</v>
      </c>
      <c r="AM61" s="136">
        <v>3809278</v>
      </c>
      <c r="AN61" s="136">
        <v>3471917</v>
      </c>
      <c r="AO61" s="136">
        <v>3437397</v>
      </c>
    </row>
    <row r="62" spans="2:41" x14ac:dyDescent="0.2">
      <c r="B62" s="31" t="s">
        <v>83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3958</v>
      </c>
      <c r="V62" s="41">
        <v>18419</v>
      </c>
      <c r="W62" s="41">
        <v>27954</v>
      </c>
      <c r="X62" s="35">
        <v>26102</v>
      </c>
      <c r="Y62" s="35">
        <v>53474</v>
      </c>
      <c r="Z62" s="35">
        <v>41831</v>
      </c>
      <c r="AA62" s="35">
        <v>45344</v>
      </c>
      <c r="AB62" s="35">
        <v>36531</v>
      </c>
      <c r="AC62" s="35">
        <v>15247</v>
      </c>
      <c r="AD62" s="35">
        <v>6212</v>
      </c>
      <c r="AE62" s="35">
        <v>11063</v>
      </c>
      <c r="AF62" s="35">
        <v>33497</v>
      </c>
      <c r="AG62" s="41"/>
      <c r="AH62" s="41">
        <v>0</v>
      </c>
      <c r="AI62" s="41">
        <v>0</v>
      </c>
      <c r="AJ62" s="41">
        <v>0</v>
      </c>
      <c r="AK62" s="41">
        <f t="shared" si="8"/>
        <v>0</v>
      </c>
      <c r="AL62" s="41">
        <f t="shared" si="9"/>
        <v>27954</v>
      </c>
      <c r="AM62" s="136">
        <v>45344</v>
      </c>
      <c r="AN62" s="136">
        <v>11063</v>
      </c>
      <c r="AO62" s="136">
        <v>33497</v>
      </c>
    </row>
    <row r="63" spans="2:41" x14ac:dyDescent="0.2">
      <c r="B63" s="31" t="s">
        <v>257</v>
      </c>
      <c r="X63" s="35"/>
      <c r="Y63" s="35"/>
      <c r="Z63" s="35"/>
      <c r="AA63" s="35"/>
      <c r="AB63" s="35"/>
      <c r="AC63" s="35"/>
      <c r="AD63" s="35"/>
      <c r="AE63" s="35"/>
      <c r="AF63" s="35">
        <v>27413</v>
      </c>
      <c r="AG63" s="41"/>
      <c r="AM63" s="136"/>
      <c r="AN63" s="136"/>
      <c r="AO63" s="136">
        <v>27413</v>
      </c>
    </row>
    <row r="64" spans="2:41" x14ac:dyDescent="0.2">
      <c r="B64" s="23" t="s">
        <v>176</v>
      </c>
      <c r="C64" s="35"/>
      <c r="D64" s="35">
        <v>0</v>
      </c>
      <c r="E64" s="35">
        <v>0</v>
      </c>
      <c r="F64" s="35">
        <v>0</v>
      </c>
      <c r="G64" s="35">
        <v>0</v>
      </c>
      <c r="H64" s="35">
        <v>28003.816427512909</v>
      </c>
      <c r="I64" s="35">
        <v>28004</v>
      </c>
      <c r="J64" s="35">
        <v>28031</v>
      </c>
      <c r="K64" s="35">
        <v>32668</v>
      </c>
      <c r="L64" s="35">
        <v>23874.594826734705</v>
      </c>
      <c r="M64" s="35">
        <v>24584</v>
      </c>
      <c r="N64" s="35">
        <v>22486</v>
      </c>
      <c r="O64" s="35">
        <v>150301</v>
      </c>
      <c r="P64" s="35">
        <v>189051</v>
      </c>
      <c r="Q64" s="35">
        <v>162036</v>
      </c>
      <c r="R64" s="35">
        <v>171149</v>
      </c>
      <c r="S64" s="35">
        <v>161636</v>
      </c>
      <c r="T64" s="35">
        <v>145739</v>
      </c>
      <c r="U64" s="35">
        <v>151344</v>
      </c>
      <c r="V64" s="35">
        <v>159441</v>
      </c>
      <c r="W64" s="35">
        <v>199832</v>
      </c>
      <c r="X64" s="35">
        <v>215196</v>
      </c>
      <c r="Y64" s="35">
        <v>213183</v>
      </c>
      <c r="Z64" s="35">
        <v>210383</v>
      </c>
      <c r="AA64" s="35">
        <v>208609</v>
      </c>
      <c r="AB64" s="35">
        <v>215299</v>
      </c>
      <c r="AC64" s="35">
        <v>209164</v>
      </c>
      <c r="AD64" s="35">
        <v>248511</v>
      </c>
      <c r="AE64" s="35">
        <v>243343</v>
      </c>
      <c r="AF64" s="35">
        <v>244111</v>
      </c>
      <c r="AG64" s="35"/>
      <c r="AH64" s="35">
        <v>0</v>
      </c>
      <c r="AI64" s="35">
        <v>32668</v>
      </c>
      <c r="AJ64" s="35">
        <v>150301</v>
      </c>
      <c r="AK64" s="35">
        <f t="shared" si="8"/>
        <v>161636</v>
      </c>
      <c r="AL64" s="35">
        <f t="shared" si="9"/>
        <v>199832</v>
      </c>
      <c r="AM64" s="136">
        <v>208609</v>
      </c>
      <c r="AN64" s="136">
        <v>243343</v>
      </c>
      <c r="AO64" s="136">
        <v>244111</v>
      </c>
    </row>
    <row r="65" spans="2:41" x14ac:dyDescent="0.2">
      <c r="B65" s="23" t="s">
        <v>177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67500</v>
      </c>
      <c r="M65" s="35">
        <v>67500</v>
      </c>
      <c r="N65" s="35">
        <v>3622.5322666666666</v>
      </c>
      <c r="O65" s="35">
        <v>55226</v>
      </c>
      <c r="P65" s="35">
        <v>39320</v>
      </c>
      <c r="Q65" s="35">
        <v>39320</v>
      </c>
      <c r="R65" s="35">
        <v>41259</v>
      </c>
      <c r="S65" s="35">
        <v>42227</v>
      </c>
      <c r="T65" s="35">
        <v>26321</v>
      </c>
      <c r="U65" s="35">
        <v>24060</v>
      </c>
      <c r="V65" s="35">
        <v>25029</v>
      </c>
      <c r="W65" s="35">
        <v>36722</v>
      </c>
      <c r="X65" s="35">
        <v>16518</v>
      </c>
      <c r="Y65" s="35">
        <v>18241</v>
      </c>
      <c r="Z65" s="35">
        <v>19451</v>
      </c>
      <c r="AA65" s="35">
        <v>20875</v>
      </c>
      <c r="AB65" s="135" t="s">
        <v>226</v>
      </c>
      <c r="AC65" s="135">
        <v>0</v>
      </c>
      <c r="AD65" s="135">
        <v>0</v>
      </c>
      <c r="AE65" s="135" t="s">
        <v>226</v>
      </c>
      <c r="AF65" s="135"/>
      <c r="AG65" s="35"/>
      <c r="AH65" s="35">
        <v>0</v>
      </c>
      <c r="AI65" s="35">
        <v>0</v>
      </c>
      <c r="AJ65" s="35">
        <v>55226</v>
      </c>
      <c r="AK65" s="35">
        <f t="shared" si="8"/>
        <v>42227</v>
      </c>
      <c r="AL65" s="35">
        <f t="shared" si="9"/>
        <v>36722</v>
      </c>
      <c r="AM65" s="136">
        <v>20875</v>
      </c>
      <c r="AN65" s="153" t="s">
        <v>226</v>
      </c>
      <c r="AO65" s="153"/>
    </row>
    <row r="66" spans="2:41" x14ac:dyDescent="0.2">
      <c r="B66" s="23" t="s">
        <v>92</v>
      </c>
      <c r="D66" s="35">
        <v>0</v>
      </c>
      <c r="E66" s="35">
        <v>9179</v>
      </c>
      <c r="F66" s="35">
        <v>3724</v>
      </c>
      <c r="G66" s="35">
        <v>7923</v>
      </c>
      <c r="H66" s="35">
        <v>547.53966000000105</v>
      </c>
      <c r="I66" s="35">
        <v>7157</v>
      </c>
      <c r="J66" s="35">
        <v>0</v>
      </c>
      <c r="K66" s="35">
        <v>0</v>
      </c>
      <c r="L66" s="35">
        <v>0</v>
      </c>
      <c r="M66" s="35">
        <v>0</v>
      </c>
      <c r="N66" s="35">
        <v>67500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135" t="s">
        <v>226</v>
      </c>
      <c r="AC66" s="135">
        <v>0</v>
      </c>
      <c r="AD66" s="135">
        <v>0</v>
      </c>
      <c r="AE66" s="35">
        <v>0</v>
      </c>
      <c r="AF66" s="35"/>
      <c r="AG66" s="35"/>
      <c r="AH66" s="35">
        <v>7923</v>
      </c>
      <c r="AI66" s="35">
        <v>0</v>
      </c>
      <c r="AJ66" s="35">
        <v>0</v>
      </c>
      <c r="AK66" s="35">
        <f t="shared" si="8"/>
        <v>0</v>
      </c>
      <c r="AL66" s="35">
        <f t="shared" si="9"/>
        <v>0</v>
      </c>
      <c r="AM66" s="136">
        <v>0</v>
      </c>
      <c r="AN66" s="153">
        <v>0</v>
      </c>
      <c r="AO66" s="153"/>
    </row>
    <row r="67" spans="2:41" x14ac:dyDescent="0.2">
      <c r="B67" s="23" t="s">
        <v>93</v>
      </c>
      <c r="D67" s="35">
        <v>0</v>
      </c>
      <c r="E67" s="35">
        <v>0</v>
      </c>
      <c r="F67" s="35">
        <v>0</v>
      </c>
      <c r="G67" s="35">
        <v>0</v>
      </c>
      <c r="H67" s="35">
        <v>129.06217206299999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135" t="s">
        <v>226</v>
      </c>
      <c r="AC67" s="135">
        <v>0</v>
      </c>
      <c r="AD67" s="135">
        <v>0</v>
      </c>
      <c r="AE67" s="35">
        <v>0</v>
      </c>
      <c r="AF67" s="35"/>
      <c r="AG67" s="35"/>
      <c r="AH67" s="35">
        <v>0</v>
      </c>
      <c r="AI67" s="35">
        <v>0</v>
      </c>
      <c r="AJ67" s="35">
        <v>0</v>
      </c>
      <c r="AK67" s="35">
        <f t="shared" si="8"/>
        <v>0</v>
      </c>
      <c r="AL67" s="35">
        <f t="shared" si="9"/>
        <v>0</v>
      </c>
      <c r="AM67" s="136">
        <v>0</v>
      </c>
      <c r="AN67" s="153">
        <v>0</v>
      </c>
      <c r="AO67" s="153"/>
    </row>
    <row r="68" spans="2:41" x14ac:dyDescent="0.2">
      <c r="B68" s="23" t="s">
        <v>87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135" t="s">
        <v>226</v>
      </c>
      <c r="AC68" s="135">
        <v>0</v>
      </c>
      <c r="AD68" s="135">
        <v>0</v>
      </c>
      <c r="AE68" s="35">
        <v>0</v>
      </c>
      <c r="AF68" s="35"/>
      <c r="AG68" s="35"/>
      <c r="AH68" s="35">
        <v>0</v>
      </c>
      <c r="AI68" s="35">
        <v>0</v>
      </c>
      <c r="AJ68" s="35">
        <v>0</v>
      </c>
      <c r="AK68" s="35">
        <f t="shared" si="8"/>
        <v>0</v>
      </c>
      <c r="AL68" s="35">
        <f t="shared" si="9"/>
        <v>0</v>
      </c>
      <c r="AM68" s="136">
        <v>0</v>
      </c>
      <c r="AN68" s="153">
        <v>0</v>
      </c>
      <c r="AO68" s="153"/>
    </row>
    <row r="69" spans="2:41" ht="16.5" x14ac:dyDescent="0.2">
      <c r="B69" s="31" t="s">
        <v>128</v>
      </c>
      <c r="C69" s="35"/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5208</v>
      </c>
      <c r="T69" s="38">
        <v>4421</v>
      </c>
      <c r="U69" s="38">
        <v>4888</v>
      </c>
      <c r="V69" s="38">
        <v>5045</v>
      </c>
      <c r="W69" s="38">
        <v>2974</v>
      </c>
      <c r="X69" s="38">
        <v>2931</v>
      </c>
      <c r="Y69" s="38">
        <v>21669</v>
      </c>
      <c r="Z69" s="38">
        <v>32063</v>
      </c>
      <c r="AA69" s="38">
        <v>38195</v>
      </c>
      <c r="AB69" s="38">
        <v>51050</v>
      </c>
      <c r="AC69" s="38">
        <v>87901</v>
      </c>
      <c r="AD69" s="38">
        <v>98419</v>
      </c>
      <c r="AE69" s="38">
        <v>101613</v>
      </c>
      <c r="AF69" s="38">
        <v>111349</v>
      </c>
      <c r="AG69" s="38"/>
      <c r="AH69" s="38">
        <v>0</v>
      </c>
      <c r="AI69" s="38">
        <v>0</v>
      </c>
      <c r="AJ69" s="38">
        <v>0</v>
      </c>
      <c r="AK69" s="38">
        <f t="shared" si="8"/>
        <v>5208</v>
      </c>
      <c r="AL69" s="38">
        <f t="shared" si="9"/>
        <v>2974</v>
      </c>
      <c r="AM69" s="137">
        <v>38195</v>
      </c>
      <c r="AN69" s="137">
        <v>101613</v>
      </c>
      <c r="AO69" s="137">
        <v>111349</v>
      </c>
    </row>
    <row r="70" spans="2:41" ht="16.5" x14ac:dyDescent="0.2">
      <c r="B70" s="23" t="s">
        <v>94</v>
      </c>
      <c r="C70" s="37"/>
      <c r="D70" s="37">
        <v>2451337</v>
      </c>
      <c r="E70" s="37">
        <v>2790717</v>
      </c>
      <c r="F70" s="37">
        <v>2895916</v>
      </c>
      <c r="G70" s="37">
        <v>2753786</v>
      </c>
      <c r="H70" s="37">
        <v>2797120.9670021869</v>
      </c>
      <c r="I70" s="37">
        <v>2796052</v>
      </c>
      <c r="J70" s="37">
        <v>3009563</v>
      </c>
      <c r="K70" s="37">
        <v>2850902</v>
      </c>
      <c r="L70" s="37">
        <v>3690346.5948267346</v>
      </c>
      <c r="M70" s="37">
        <v>3846085</v>
      </c>
      <c r="N70" s="37">
        <v>3975314.5322666666</v>
      </c>
      <c r="O70" s="37">
        <v>3742707</v>
      </c>
      <c r="P70" s="37">
        <v>4454912</v>
      </c>
      <c r="Q70" s="37">
        <v>3910096</v>
      </c>
      <c r="R70" s="37">
        <v>4229493</v>
      </c>
      <c r="S70" s="37">
        <f>SUM(S62:S69)</f>
        <v>209071</v>
      </c>
      <c r="T70" s="37">
        <f>SUM(T62:T69)</f>
        <v>176481</v>
      </c>
      <c r="U70" s="37">
        <f>SUM(U62:U69)</f>
        <v>184250</v>
      </c>
      <c r="V70" s="37">
        <f>SUM(V62:V69)</f>
        <v>207934</v>
      </c>
      <c r="W70" s="37">
        <f>SUM(W62:W69)</f>
        <v>267482</v>
      </c>
      <c r="X70" s="37">
        <v>4239215</v>
      </c>
      <c r="Y70" s="37">
        <v>4126936</v>
      </c>
      <c r="Z70" s="37">
        <v>4250625</v>
      </c>
      <c r="AA70" s="37">
        <v>4122301</v>
      </c>
      <c r="AB70" s="37">
        <v>3332993</v>
      </c>
      <c r="AC70" s="37">
        <v>3560608</v>
      </c>
      <c r="AD70" s="37">
        <v>3546297</v>
      </c>
      <c r="AE70" s="37">
        <v>3827936</v>
      </c>
      <c r="AF70" s="37">
        <v>3853767</v>
      </c>
      <c r="AG70" s="37"/>
      <c r="AH70" s="37">
        <v>2753786</v>
      </c>
      <c r="AI70" s="37">
        <v>2850902</v>
      </c>
      <c r="AJ70" s="37">
        <v>3742707</v>
      </c>
      <c r="AK70" s="37">
        <f t="shared" si="8"/>
        <v>209071</v>
      </c>
      <c r="AL70" s="37">
        <f t="shared" si="9"/>
        <v>267482</v>
      </c>
      <c r="AM70" s="139">
        <v>4122301</v>
      </c>
      <c r="AN70" s="139">
        <v>3827936</v>
      </c>
      <c r="AO70" s="139">
        <v>3853767</v>
      </c>
    </row>
    <row r="71" spans="2:41" x14ac:dyDescent="0.2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136"/>
      <c r="AN71" s="136"/>
      <c r="AO71" s="136"/>
    </row>
    <row r="72" spans="2:41" x14ac:dyDescent="0.2">
      <c r="AG72" s="41"/>
      <c r="AM72" s="136"/>
      <c r="AN72" s="136"/>
      <c r="AO72" s="136"/>
    </row>
    <row r="73" spans="2:41" x14ac:dyDescent="0.2">
      <c r="B73" s="31" t="s">
        <v>95</v>
      </c>
      <c r="C73" s="4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136"/>
      <c r="AN73" s="136"/>
      <c r="AO73" s="136"/>
    </row>
    <row r="74" spans="2:41" x14ac:dyDescent="0.2">
      <c r="B74" s="47" t="s">
        <v>96</v>
      </c>
      <c r="C74" s="35"/>
      <c r="D74" s="44">
        <v>1374638</v>
      </c>
      <c r="E74" s="44">
        <v>1170252</v>
      </c>
      <c r="F74" s="44">
        <v>1170252</v>
      </c>
      <c r="G74" s="44">
        <v>1283401</v>
      </c>
      <c r="H74" s="44">
        <v>1284684.5616600001</v>
      </c>
      <c r="I74" s="44">
        <v>1284685</v>
      </c>
      <c r="J74" s="44">
        <v>1284685</v>
      </c>
      <c r="K74" s="44">
        <v>1282798</v>
      </c>
      <c r="L74" s="44">
        <v>1282798</v>
      </c>
      <c r="M74" s="44">
        <v>1282798</v>
      </c>
      <c r="N74" s="44">
        <v>1334584</v>
      </c>
      <c r="O74" s="44">
        <v>1334584</v>
      </c>
      <c r="P74" s="44">
        <v>1334584</v>
      </c>
      <c r="Q74" s="44">
        <v>1334584</v>
      </c>
      <c r="R74" s="44">
        <v>1334584</v>
      </c>
      <c r="S74" s="44">
        <v>1334584</v>
      </c>
      <c r="T74" s="44">
        <v>1334584</v>
      </c>
      <c r="U74" s="44">
        <v>1334584</v>
      </c>
      <c r="V74" s="44">
        <v>1334584</v>
      </c>
      <c r="W74" s="44">
        <v>1334584</v>
      </c>
      <c r="X74" s="44">
        <v>1334584</v>
      </c>
      <c r="Y74" s="44">
        <v>1334584</v>
      </c>
      <c r="Z74" s="44">
        <v>1334584</v>
      </c>
      <c r="AA74" s="44">
        <v>1334584</v>
      </c>
      <c r="AB74" s="44">
        <v>1334584</v>
      </c>
      <c r="AC74" s="44">
        <v>1334584</v>
      </c>
      <c r="AD74" s="44">
        <v>1334584</v>
      </c>
      <c r="AE74" s="44">
        <v>1334584</v>
      </c>
      <c r="AF74" s="44">
        <v>1334584</v>
      </c>
      <c r="AG74" s="44"/>
      <c r="AH74" s="44">
        <v>1283401</v>
      </c>
      <c r="AI74" s="44">
        <v>1282798</v>
      </c>
      <c r="AJ74" s="44">
        <v>1334584</v>
      </c>
      <c r="AK74" s="44">
        <f t="shared" ref="AK74:AK79" si="10">S74</f>
        <v>1334584</v>
      </c>
      <c r="AL74" s="44">
        <f t="shared" ref="AL74:AL79" si="11">W74</f>
        <v>1334584</v>
      </c>
      <c r="AM74" s="136">
        <v>1334584</v>
      </c>
      <c r="AN74" s="136">
        <v>1334584</v>
      </c>
      <c r="AO74" s="136">
        <v>1334584</v>
      </c>
    </row>
    <row r="75" spans="2:41" x14ac:dyDescent="0.2">
      <c r="B75" s="47" t="s">
        <v>97</v>
      </c>
      <c r="C75" s="35"/>
      <c r="D75" s="44">
        <v>10664</v>
      </c>
      <c r="E75" s="44">
        <v>12605</v>
      </c>
      <c r="F75" s="44">
        <v>12933</v>
      </c>
      <c r="G75" s="44">
        <v>12933.20429</v>
      </c>
      <c r="H75" s="44">
        <v>11649.28109</v>
      </c>
      <c r="I75" s="44">
        <v>11649</v>
      </c>
      <c r="J75" s="44">
        <v>11649</v>
      </c>
      <c r="K75" s="44">
        <v>17127</v>
      </c>
      <c r="L75" s="44">
        <v>18151</v>
      </c>
      <c r="M75" s="44">
        <v>18872</v>
      </c>
      <c r="N75" s="44">
        <v>33773</v>
      </c>
      <c r="O75" s="44">
        <v>34176</v>
      </c>
      <c r="P75" s="44">
        <v>34176</v>
      </c>
      <c r="Q75" s="44">
        <v>34176</v>
      </c>
      <c r="R75" s="44">
        <v>34176</v>
      </c>
      <c r="S75" s="44">
        <v>34871</v>
      </c>
      <c r="T75" s="44">
        <v>36052</v>
      </c>
      <c r="U75" s="44">
        <v>36768</v>
      </c>
      <c r="V75" s="44">
        <v>38398</v>
      </c>
      <c r="W75" s="44">
        <v>39629</v>
      </c>
      <c r="X75" s="44">
        <v>39696</v>
      </c>
      <c r="Y75" s="44">
        <v>40415</v>
      </c>
      <c r="Z75" s="44">
        <v>41394</v>
      </c>
      <c r="AA75" s="44">
        <v>42284</v>
      </c>
      <c r="AB75" s="44">
        <v>44871</v>
      </c>
      <c r="AC75" s="44">
        <v>47945</v>
      </c>
      <c r="AD75" s="44">
        <v>48719</v>
      </c>
      <c r="AE75" s="44">
        <v>45231</v>
      </c>
      <c r="AF75" s="44">
        <v>46188</v>
      </c>
      <c r="AG75" s="44"/>
      <c r="AH75" s="44">
        <v>12933.20429</v>
      </c>
      <c r="AI75" s="44">
        <v>17127</v>
      </c>
      <c r="AJ75" s="44">
        <v>34176</v>
      </c>
      <c r="AK75" s="44">
        <f t="shared" si="10"/>
        <v>34871</v>
      </c>
      <c r="AL75" s="44">
        <f t="shared" si="11"/>
        <v>39629</v>
      </c>
      <c r="AM75" s="136">
        <v>42284</v>
      </c>
      <c r="AN75" s="136">
        <v>45231</v>
      </c>
      <c r="AO75" s="136">
        <v>46188</v>
      </c>
    </row>
    <row r="76" spans="2:41" x14ac:dyDescent="0.2">
      <c r="B76" s="47" t="s">
        <v>98</v>
      </c>
      <c r="C76" s="35"/>
      <c r="D76" s="44">
        <v>0</v>
      </c>
      <c r="E76" s="44">
        <v>0</v>
      </c>
      <c r="F76" s="44">
        <v>0</v>
      </c>
      <c r="G76" s="44">
        <v>134440</v>
      </c>
      <c r="H76" s="44">
        <v>0</v>
      </c>
      <c r="I76" s="44">
        <v>26318</v>
      </c>
      <c r="J76" s="44">
        <v>71340</v>
      </c>
      <c r="K76" s="44">
        <v>35827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/>
      <c r="AH76" s="44">
        <v>134440</v>
      </c>
      <c r="AI76" s="44">
        <v>35827</v>
      </c>
      <c r="AJ76" s="44">
        <v>0</v>
      </c>
      <c r="AK76" s="44">
        <f t="shared" si="10"/>
        <v>0</v>
      </c>
      <c r="AL76" s="44">
        <f t="shared" si="11"/>
        <v>0</v>
      </c>
      <c r="AM76" s="136">
        <v>0</v>
      </c>
      <c r="AN76" s="136"/>
      <c r="AO76" s="136">
        <v>0</v>
      </c>
    </row>
    <row r="77" spans="2:41" x14ac:dyDescent="0.2">
      <c r="B77" s="47" t="s">
        <v>179</v>
      </c>
      <c r="C77" s="35"/>
      <c r="D77" s="35">
        <v>-284326</v>
      </c>
      <c r="E77" s="35">
        <v>112481</v>
      </c>
      <c r="F77" s="35">
        <v>124838</v>
      </c>
      <c r="G77" s="35">
        <v>26318.017509500001</v>
      </c>
      <c r="H77" s="35">
        <v>157930.39108999996</v>
      </c>
      <c r="I77" s="35">
        <v>49180</v>
      </c>
      <c r="J77" s="35">
        <v>26318</v>
      </c>
      <c r="K77" s="35">
        <v>48672</v>
      </c>
      <c r="L77" s="35">
        <v>-42211</v>
      </c>
      <c r="M77" s="35">
        <v>-49618</v>
      </c>
      <c r="N77" s="35">
        <v>-58141</v>
      </c>
      <c r="O77" s="35">
        <v>-21046</v>
      </c>
      <c r="P77" s="35">
        <v>-204051</v>
      </c>
      <c r="Q77" s="35">
        <v>-106246</v>
      </c>
      <c r="R77" s="35">
        <v>-173138</v>
      </c>
      <c r="S77" s="35">
        <v>-360179</v>
      </c>
      <c r="T77" s="35">
        <v>-302859</v>
      </c>
      <c r="U77" s="35">
        <v>-280820</v>
      </c>
      <c r="V77" s="35">
        <v>-188170</v>
      </c>
      <c r="W77" s="35">
        <v>-344259</v>
      </c>
      <c r="X77" s="35">
        <v>-324191</v>
      </c>
      <c r="Y77" s="35">
        <v>-206328</v>
      </c>
      <c r="Z77" s="35">
        <v>-135070</v>
      </c>
      <c r="AA77" s="35">
        <v>-326660</v>
      </c>
      <c r="AB77" s="35">
        <v>-397517</v>
      </c>
      <c r="AC77" s="35">
        <v>-453719</v>
      </c>
      <c r="AD77" s="35">
        <v>-502355</v>
      </c>
      <c r="AE77" s="35">
        <v>-948359</v>
      </c>
      <c r="AF77" s="35">
        <v>-925195</v>
      </c>
      <c r="AG77" s="35"/>
      <c r="AH77" s="35">
        <v>0</v>
      </c>
      <c r="AI77" s="35">
        <v>0</v>
      </c>
      <c r="AJ77" s="35">
        <v>-21046</v>
      </c>
      <c r="AK77" s="35">
        <f t="shared" si="10"/>
        <v>-360179</v>
      </c>
      <c r="AL77" s="35">
        <f t="shared" si="11"/>
        <v>-344259</v>
      </c>
      <c r="AM77" s="136">
        <v>-326660</v>
      </c>
      <c r="AN77" s="136">
        <v>-948359</v>
      </c>
      <c r="AO77" s="136">
        <v>-925195</v>
      </c>
    </row>
    <row r="78" spans="2:41" ht="16.5" x14ac:dyDescent="0.2">
      <c r="B78" s="31" t="s">
        <v>99</v>
      </c>
      <c r="C78" s="35"/>
      <c r="D78" s="38">
        <v>166246</v>
      </c>
      <c r="E78" s="38">
        <v>131122</v>
      </c>
      <c r="F78" s="38">
        <v>118684</v>
      </c>
      <c r="G78" s="38">
        <v>157302</v>
      </c>
      <c r="H78" s="38">
        <v>160104.35772999993</v>
      </c>
      <c r="I78" s="38">
        <v>170593</v>
      </c>
      <c r="J78" s="38">
        <v>153507</v>
      </c>
      <c r="K78" s="38">
        <v>159147</v>
      </c>
      <c r="L78" s="38">
        <v>118673</v>
      </c>
      <c r="M78" s="38">
        <v>126797</v>
      </c>
      <c r="N78" s="38">
        <v>144896</v>
      </c>
      <c r="O78" s="38">
        <v>178113</v>
      </c>
      <c r="P78" s="38">
        <v>190863</v>
      </c>
      <c r="Q78" s="38">
        <v>221915.07066000003</v>
      </c>
      <c r="R78" s="38">
        <v>232053</v>
      </c>
      <c r="S78" s="38">
        <v>238378</v>
      </c>
      <c r="T78" s="38">
        <v>261861</v>
      </c>
      <c r="U78" s="38">
        <v>263138</v>
      </c>
      <c r="V78" s="38">
        <v>276958</v>
      </c>
      <c r="W78" s="38">
        <v>300851</v>
      </c>
      <c r="X78" s="38">
        <v>316428</v>
      </c>
      <c r="Y78" s="38">
        <v>321564</v>
      </c>
      <c r="Z78" s="38">
        <v>344489</v>
      </c>
      <c r="AA78" s="38">
        <v>333315</v>
      </c>
      <c r="AB78" s="38">
        <v>359751</v>
      </c>
      <c r="AC78" s="38">
        <v>425880</v>
      </c>
      <c r="AD78" s="38">
        <v>435301</v>
      </c>
      <c r="AE78" s="38">
        <v>516619</v>
      </c>
      <c r="AF78" s="38">
        <v>494294</v>
      </c>
      <c r="AG78" s="38"/>
      <c r="AH78" s="38">
        <v>157302</v>
      </c>
      <c r="AI78" s="38">
        <v>159147</v>
      </c>
      <c r="AJ78" s="38">
        <v>178113</v>
      </c>
      <c r="AK78" s="38">
        <f t="shared" si="10"/>
        <v>238378</v>
      </c>
      <c r="AL78" s="38">
        <f t="shared" si="11"/>
        <v>300851</v>
      </c>
      <c r="AM78" s="137">
        <v>333315</v>
      </c>
      <c r="AN78" s="137">
        <v>516619</v>
      </c>
      <c r="AO78" s="137">
        <v>494294</v>
      </c>
    </row>
    <row r="79" spans="2:41" ht="16.5" x14ac:dyDescent="0.2">
      <c r="B79" s="31" t="s">
        <v>100</v>
      </c>
      <c r="C79" s="35"/>
      <c r="D79" s="38">
        <v>1267222</v>
      </c>
      <c r="E79" s="38">
        <v>1426460</v>
      </c>
      <c r="F79" s="38">
        <v>1426707</v>
      </c>
      <c r="G79" s="38">
        <v>1614394.2217995001</v>
      </c>
      <c r="H79" s="38">
        <v>1614368.5915699997</v>
      </c>
      <c r="I79" s="38">
        <v>1542425</v>
      </c>
      <c r="J79" s="38">
        <v>1547499</v>
      </c>
      <c r="K79" s="38">
        <v>1543571</v>
      </c>
      <c r="L79" s="38">
        <v>1377411</v>
      </c>
      <c r="M79" s="38">
        <v>1378849</v>
      </c>
      <c r="N79" s="38">
        <v>1455112</v>
      </c>
      <c r="O79" s="38">
        <v>1525827</v>
      </c>
      <c r="P79" s="38">
        <v>1355572</v>
      </c>
      <c r="Q79" s="38">
        <v>1484429.07066</v>
      </c>
      <c r="R79" s="38">
        <v>1427675</v>
      </c>
      <c r="S79" s="38">
        <f>SUM(S74:S78)</f>
        <v>1247654</v>
      </c>
      <c r="T79" s="38">
        <f>SUM(T74:T78)</f>
        <v>1329638</v>
      </c>
      <c r="U79" s="38">
        <f>SUM(U74:U78)</f>
        <v>1353670</v>
      </c>
      <c r="V79" s="38">
        <f>SUM(V74:V78)</f>
        <v>1461770</v>
      </c>
      <c r="W79" s="38">
        <f>SUM(W74:W78)</f>
        <v>1330805</v>
      </c>
      <c r="X79" s="38">
        <v>1366517</v>
      </c>
      <c r="Y79" s="38">
        <v>1490235</v>
      </c>
      <c r="Z79" s="38">
        <v>1585397</v>
      </c>
      <c r="AA79" s="38">
        <v>1383523</v>
      </c>
      <c r="AB79" s="38">
        <v>1341689</v>
      </c>
      <c r="AC79" s="38">
        <v>1354690</v>
      </c>
      <c r="AD79" s="38">
        <v>1316249</v>
      </c>
      <c r="AE79" s="38">
        <v>948075</v>
      </c>
      <c r="AF79" s="38">
        <v>949871</v>
      </c>
      <c r="AG79" s="38"/>
      <c r="AH79" s="38">
        <v>1614394.2217995001</v>
      </c>
      <c r="AI79" s="38">
        <v>1543571</v>
      </c>
      <c r="AJ79" s="38">
        <v>1525827</v>
      </c>
      <c r="AK79" s="38">
        <f t="shared" si="10"/>
        <v>1247654</v>
      </c>
      <c r="AL79" s="38">
        <f t="shared" si="11"/>
        <v>1330805</v>
      </c>
      <c r="AM79" s="137">
        <v>1383523</v>
      </c>
      <c r="AN79" s="137">
        <v>948075</v>
      </c>
      <c r="AO79" s="137">
        <v>949871</v>
      </c>
    </row>
    <row r="80" spans="2:41" ht="16.5" x14ac:dyDescent="0.2">
      <c r="B80" s="47"/>
      <c r="C80" s="4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136"/>
      <c r="AN80" s="136"/>
      <c r="AO80" s="136"/>
    </row>
    <row r="81" spans="2:41" ht="16.5" x14ac:dyDescent="0.2">
      <c r="B81" s="45" t="s">
        <v>101</v>
      </c>
      <c r="C81" s="35"/>
      <c r="D81" s="46">
        <v>4045094</v>
      </c>
      <c r="E81" s="46">
        <v>4567226</v>
      </c>
      <c r="F81" s="46">
        <v>4647464</v>
      </c>
      <c r="G81" s="46">
        <v>4771546.2042900007</v>
      </c>
      <c r="H81" s="46">
        <v>4734734.5624525687</v>
      </c>
      <c r="I81" s="46">
        <v>4580806</v>
      </c>
      <c r="J81" s="46">
        <v>4821853</v>
      </c>
      <c r="K81" s="46">
        <v>4717665</v>
      </c>
      <c r="L81" s="46">
        <v>5475044</v>
      </c>
      <c r="M81" s="46">
        <v>5698917</v>
      </c>
      <c r="N81" s="46">
        <v>5813448</v>
      </c>
      <c r="O81" s="46">
        <v>5714497</v>
      </c>
      <c r="P81" s="46">
        <v>6293113</v>
      </c>
      <c r="Q81" s="46">
        <v>5901997.0706599997</v>
      </c>
      <c r="R81" s="46">
        <v>6174544</v>
      </c>
      <c r="S81" s="46">
        <f>SUM(S59,S70,S79)</f>
        <v>2059013</v>
      </c>
      <c r="T81" s="46">
        <f>SUM(T59,T70,T79)</f>
        <v>2062963</v>
      </c>
      <c r="U81" s="46">
        <f>SUM(U59,U70,U79)</f>
        <v>2189682</v>
      </c>
      <c r="V81" s="46">
        <f>SUM(V59,V70,V79)</f>
        <v>2287843</v>
      </c>
      <c r="W81" s="46">
        <f>SUM(W59,W70,W79)</f>
        <v>2290569</v>
      </c>
      <c r="X81" s="46">
        <v>6183059</v>
      </c>
      <c r="Y81" s="46">
        <v>6225888</v>
      </c>
      <c r="Z81" s="46">
        <v>6408571</v>
      </c>
      <c r="AA81" s="46">
        <v>6249047</v>
      </c>
      <c r="AB81" s="46">
        <v>6132346</v>
      </c>
      <c r="AC81" s="46">
        <v>6583628</v>
      </c>
      <c r="AD81" s="46">
        <v>6505129</v>
      </c>
      <c r="AE81" s="46">
        <v>7166688</v>
      </c>
      <c r="AF81" s="46">
        <v>6263774</v>
      </c>
      <c r="AG81" s="46"/>
      <c r="AH81" s="46">
        <v>4771546.2042900007</v>
      </c>
      <c r="AI81" s="46">
        <v>4717665</v>
      </c>
      <c r="AJ81" s="46">
        <v>5714497</v>
      </c>
      <c r="AK81" s="46">
        <f>S81</f>
        <v>2059013</v>
      </c>
      <c r="AL81" s="46">
        <f>W81</f>
        <v>2290569</v>
      </c>
      <c r="AM81" s="140">
        <v>6249047</v>
      </c>
      <c r="AN81" s="140">
        <v>7166688</v>
      </c>
      <c r="AO81" s="140">
        <v>6263774</v>
      </c>
    </row>
    <row r="82" spans="2:41" x14ac:dyDescent="0.2">
      <c r="AG82" s="41"/>
    </row>
    <row r="83" spans="2:41" x14ac:dyDescent="0.2">
      <c r="B83" s="20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95"/>
      <c r="AH83" s="21"/>
      <c r="AI83" s="21"/>
      <c r="AJ83" s="21"/>
      <c r="AK83" s="21"/>
      <c r="AL83" s="21"/>
      <c r="AM83" s="20"/>
      <c r="AN83" s="20"/>
      <c r="AO83" s="20"/>
    </row>
    <row r="84" spans="2:41" x14ac:dyDescent="0.2">
      <c r="AG84" s="41"/>
    </row>
    <row r="85" spans="2:41" x14ac:dyDescent="0.2">
      <c r="AG85" s="41"/>
    </row>
    <row r="86" spans="2:41" x14ac:dyDescent="0.2">
      <c r="B86" s="24"/>
      <c r="C86" s="24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H86" s="48"/>
      <c r="AI86" s="48"/>
      <c r="AJ86" s="48"/>
      <c r="AK86" s="48"/>
      <c r="AL86" s="48"/>
    </row>
    <row r="87" spans="2:41" x14ac:dyDescent="0.2"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N65"/>
  <sheetViews>
    <sheetView showGridLines="0" zoomScaleNormal="100" workbookViewId="0">
      <pane xSplit="1" ySplit="2" topLeftCell="AA3" activePane="bottomRight" state="frozen"/>
      <selection activeCell="T78" sqref="T78"/>
      <selection pane="topRight" activeCell="T78" sqref="T78"/>
      <selection pane="bottomLeft" activeCell="T78" sqref="T78"/>
      <selection pane="bottomRight" activeCell="AF10" sqref="AF10"/>
    </sheetView>
  </sheetViews>
  <sheetFormatPr defaultColWidth="9.140625" defaultRowHeight="14.25" outlineLevelRow="1" x14ac:dyDescent="0.2"/>
  <cols>
    <col min="1" max="1" width="58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31" width="13.5703125" style="22" customWidth="1"/>
    <col min="32" max="32" width="13.42578125" style="22" bestFit="1" customWidth="1"/>
    <col min="33" max="34" width="10.85546875" style="22" customWidth="1"/>
    <col min="35" max="37" width="11.42578125" style="22" bestFit="1" customWidth="1"/>
    <col min="38" max="38" width="13.140625" style="22" bestFit="1" customWidth="1"/>
    <col min="39" max="39" width="13.140625" style="22" customWidth="1"/>
    <col min="40" max="40" width="13.5703125" style="22" customWidth="1"/>
    <col min="41" max="16384" width="9.140625" style="22"/>
  </cols>
  <sheetData>
    <row r="2" spans="1:40" ht="15" x14ac:dyDescent="0.25">
      <c r="A2" s="67"/>
      <c r="B2" s="68" t="s">
        <v>102</v>
      </c>
      <c r="C2" s="27" t="s">
        <v>161</v>
      </c>
      <c r="D2" s="27" t="s">
        <v>160</v>
      </c>
      <c r="E2" s="27" t="s">
        <v>159</v>
      </c>
      <c r="F2" s="27" t="s">
        <v>150</v>
      </c>
      <c r="G2" s="27" t="s">
        <v>151</v>
      </c>
      <c r="H2" s="27" t="s">
        <v>152</v>
      </c>
      <c r="I2" s="27" t="s">
        <v>153</v>
      </c>
      <c r="J2" s="27" t="s">
        <v>154</v>
      </c>
      <c r="K2" s="27" t="s">
        <v>155</v>
      </c>
      <c r="L2" s="27" t="s">
        <v>156</v>
      </c>
      <c r="M2" s="27" t="s">
        <v>157</v>
      </c>
      <c r="N2" s="27" t="s">
        <v>158</v>
      </c>
      <c r="O2" s="27" t="s">
        <v>168</v>
      </c>
      <c r="P2" s="27" t="s">
        <v>169</v>
      </c>
      <c r="Q2" s="27" t="s">
        <v>172</v>
      </c>
      <c r="R2" s="27" t="s">
        <v>173</v>
      </c>
      <c r="S2" s="27" t="s">
        <v>195</v>
      </c>
      <c r="T2" s="27" t="s">
        <v>196</v>
      </c>
      <c r="U2" s="27" t="s">
        <v>197</v>
      </c>
      <c r="V2" s="27" t="s">
        <v>202</v>
      </c>
      <c r="W2" s="27" t="s">
        <v>203</v>
      </c>
      <c r="X2" s="27" t="s">
        <v>205</v>
      </c>
      <c r="Y2" s="27" t="s">
        <v>225</v>
      </c>
      <c r="Z2" s="27" t="s">
        <v>228</v>
      </c>
      <c r="AA2" s="27" t="s">
        <v>231</v>
      </c>
      <c r="AB2" s="27" t="s">
        <v>233</v>
      </c>
      <c r="AC2" s="27" t="s">
        <v>235</v>
      </c>
      <c r="AD2" s="27" t="s">
        <v>240</v>
      </c>
      <c r="AE2" s="27" t="s">
        <v>249</v>
      </c>
      <c r="AG2" s="74">
        <v>2018</v>
      </c>
      <c r="AH2" s="74">
        <v>2019</v>
      </c>
      <c r="AI2" s="74">
        <v>2020</v>
      </c>
      <c r="AJ2" s="74">
        <v>2021</v>
      </c>
      <c r="AK2" s="74">
        <v>2022</v>
      </c>
      <c r="AL2" s="74">
        <v>2023</v>
      </c>
      <c r="AM2" s="74">
        <v>2024</v>
      </c>
      <c r="AN2" s="74">
        <v>2025</v>
      </c>
    </row>
    <row r="3" spans="1:40" x14ac:dyDescent="0.2">
      <c r="A3" s="49"/>
    </row>
    <row r="4" spans="1:40" x14ac:dyDescent="0.2">
      <c r="A4" s="50" t="s">
        <v>239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>
        <v>400.96499999999997</v>
      </c>
      <c r="AB4" s="51">
        <v>401.26400000000007</v>
      </c>
      <c r="AC4" s="51">
        <v>489.38599999999997</v>
      </c>
      <c r="AD4" s="51">
        <v>60.79099999999994</v>
      </c>
      <c r="AE4" s="51">
        <v>481.60399999999998</v>
      </c>
      <c r="AF4" s="51"/>
      <c r="AG4" s="51">
        <v>1258.1300000000001</v>
      </c>
      <c r="AH4" s="51">
        <v>937.94500000000005</v>
      </c>
      <c r="AI4" s="51">
        <v>1462.1030000000001</v>
      </c>
      <c r="AJ4" s="51">
        <v>1115.4169999999999</v>
      </c>
      <c r="AK4" s="51">
        <v>1767.9</v>
      </c>
      <c r="AL4" s="51">
        <v>1924.35</v>
      </c>
      <c r="AM4" s="51">
        <v>1352.4059999999999</v>
      </c>
      <c r="AN4" s="51">
        <v>481.60399999999998</v>
      </c>
    </row>
    <row r="5" spans="1:40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</row>
    <row r="6" spans="1:40" x14ac:dyDescent="0.2">
      <c r="A6" s="50" t="s">
        <v>103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>
        <v>-299.49</v>
      </c>
      <c r="AB6" s="51">
        <v>-356.37800000000004</v>
      </c>
      <c r="AC6" s="51">
        <v>-350.48599999999999</v>
      </c>
      <c r="AD6" s="51">
        <v>-339.64300000000003</v>
      </c>
      <c r="AE6" s="51">
        <v>-293.11599999999999</v>
      </c>
      <c r="AF6" s="51"/>
      <c r="AG6" s="51">
        <v>-634.55100000000004</v>
      </c>
      <c r="AH6" s="51">
        <v>-625.77</v>
      </c>
      <c r="AI6" s="51">
        <v>-1089.606</v>
      </c>
      <c r="AJ6" s="51">
        <v>-880.774</v>
      </c>
      <c r="AK6" s="51">
        <v>-1149.7260000000001</v>
      </c>
      <c r="AL6" s="51">
        <v>-1242.4780000000001</v>
      </c>
      <c r="AM6" s="51">
        <v>-1345.9970000000001</v>
      </c>
      <c r="AN6" s="51">
        <v>-293.11599999999999</v>
      </c>
    </row>
    <row r="7" spans="1:40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51"/>
      <c r="AA7" s="51"/>
      <c r="AB7" s="51"/>
      <c r="AC7" s="51"/>
      <c r="AD7" s="51"/>
      <c r="AE7" s="51"/>
      <c r="AF7" s="51"/>
      <c r="AG7" s="69"/>
      <c r="AH7" s="69"/>
      <c r="AI7" s="69"/>
      <c r="AJ7" s="69"/>
      <c r="AK7" s="69"/>
      <c r="AL7" s="51"/>
      <c r="AM7" s="51"/>
      <c r="AN7" s="51"/>
    </row>
    <row r="8" spans="1:40" s="84" customFormat="1" ht="15" x14ac:dyDescent="0.25">
      <c r="A8" s="170" t="s">
        <v>104</v>
      </c>
      <c r="B8" s="171"/>
      <c r="C8" s="172">
        <v>49.86</v>
      </c>
      <c r="D8" s="172">
        <v>130.35200000000003</v>
      </c>
      <c r="E8" s="172">
        <v>78.108780892035384</v>
      </c>
      <c r="F8" s="172">
        <v>365.25821910796463</v>
      </c>
      <c r="G8" s="172">
        <v>57.126469571978021</v>
      </c>
      <c r="H8" s="172">
        <v>103.44653042802202</v>
      </c>
      <c r="I8" s="172">
        <v>89.084000000000003</v>
      </c>
      <c r="J8" s="172">
        <v>62.518000000000029</v>
      </c>
      <c r="K8" s="172">
        <v>-17.131</v>
      </c>
      <c r="L8" s="172">
        <v>101.21600000000007</v>
      </c>
      <c r="M8" s="172">
        <v>135.52999999999986</v>
      </c>
      <c r="N8" s="172">
        <v>152.88200000000018</v>
      </c>
      <c r="O8" s="172">
        <v>19.858000000000004</v>
      </c>
      <c r="P8" s="172">
        <v>233.59799999999998</v>
      </c>
      <c r="Q8" s="172">
        <v>45.131</v>
      </c>
      <c r="R8" s="172">
        <f>R4+R6</f>
        <v>-63.944000000000074</v>
      </c>
      <c r="S8" s="172">
        <f>S4+S6</f>
        <v>213.13200000000003</v>
      </c>
      <c r="T8" s="172">
        <f>T4+T6</f>
        <v>135.05900000000003</v>
      </c>
      <c r="U8" s="172">
        <f>U4+U6</f>
        <v>147.327</v>
      </c>
      <c r="V8" s="172">
        <v>122.65599999999995</v>
      </c>
      <c r="W8" s="172">
        <v>189.268</v>
      </c>
      <c r="X8" s="172">
        <v>290.67200000000003</v>
      </c>
      <c r="Y8" s="172">
        <v>172.66399999999999</v>
      </c>
      <c r="Z8" s="172">
        <v>29.267999999999944</v>
      </c>
      <c r="AA8" s="172">
        <v>101.47499999999999</v>
      </c>
      <c r="AB8" s="172">
        <v>44.885999999999996</v>
      </c>
      <c r="AC8" s="172">
        <v>138.90000000000003</v>
      </c>
      <c r="AD8" s="172">
        <v>-278.85200000000003</v>
      </c>
      <c r="AE8" s="172">
        <v>188.488</v>
      </c>
      <c r="AF8" s="51"/>
      <c r="AG8" s="172">
        <v>623.57900000000006</v>
      </c>
      <c r="AH8" s="172">
        <v>312.17500000000007</v>
      </c>
      <c r="AI8" s="172">
        <v>372.49700000000007</v>
      </c>
      <c r="AJ8" s="172">
        <v>234.64299999999992</v>
      </c>
      <c r="AK8" s="172">
        <v>618.17399999999998</v>
      </c>
      <c r="AL8" s="172">
        <v>681.87199999999996</v>
      </c>
      <c r="AM8" s="172">
        <v>6.4089999999999998</v>
      </c>
      <c r="AN8" s="172">
        <v>188.488</v>
      </c>
    </row>
    <row r="9" spans="1:40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51"/>
      <c r="AA9" s="51"/>
      <c r="AB9" s="51"/>
      <c r="AC9" s="51"/>
      <c r="AD9" s="51"/>
      <c r="AE9" s="51"/>
      <c r="AF9" s="51"/>
      <c r="AG9" s="70"/>
      <c r="AH9" s="70"/>
      <c r="AI9" s="70"/>
      <c r="AJ9" s="70"/>
      <c r="AK9" s="70"/>
      <c r="AL9" s="70"/>
      <c r="AM9" s="70"/>
      <c r="AN9" s="70"/>
    </row>
    <row r="10" spans="1:40" x14ac:dyDescent="0.2">
      <c r="A10" s="50" t="s">
        <v>105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</row>
    <row r="11" spans="1:40" x14ac:dyDescent="0.2">
      <c r="A11" s="50" t="s">
        <v>106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>
        <v>-78.814999999999998</v>
      </c>
      <c r="AB11" s="51">
        <v>-87.393257779999999</v>
      </c>
      <c r="AC11" s="51">
        <v>-95.467742219999991</v>
      </c>
      <c r="AD11" s="51">
        <v>-40.586999999999989</v>
      </c>
      <c r="AE11" s="51">
        <v>-62.128</v>
      </c>
      <c r="AF11" s="51"/>
      <c r="AG11" s="51">
        <v>-79.924000000000007</v>
      </c>
      <c r="AH11" s="51">
        <v>-87.213999999999999</v>
      </c>
      <c r="AI11" s="51">
        <v>-195.59399999999999</v>
      </c>
      <c r="AJ11" s="51">
        <v>-239.56900000000002</v>
      </c>
      <c r="AK11" s="51">
        <v>-326.726</v>
      </c>
      <c r="AL11" s="51">
        <v>-300.07499999999999</v>
      </c>
      <c r="AM11" s="51">
        <v>-302.26299999999998</v>
      </c>
      <c r="AN11" s="51">
        <v>-62.128</v>
      </c>
    </row>
    <row r="12" spans="1:40" x14ac:dyDescent="0.2">
      <c r="A12" s="50" t="s">
        <v>162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155">
        <v>0</v>
      </c>
      <c r="AC12" s="155">
        <v>0</v>
      </c>
      <c r="AD12" s="155">
        <v>0</v>
      </c>
      <c r="AE12" s="155"/>
      <c r="AF12" s="51"/>
      <c r="AG12" s="51">
        <v>0</v>
      </c>
      <c r="AH12" s="51">
        <v>0</v>
      </c>
      <c r="AI12" s="51">
        <v>-2.75</v>
      </c>
      <c r="AJ12" s="51">
        <v>-0.86799999999999988</v>
      </c>
      <c r="AK12" s="51">
        <v>0</v>
      </c>
      <c r="AL12" s="51">
        <v>0</v>
      </c>
      <c r="AM12" s="51"/>
      <c r="AN12" s="51"/>
    </row>
    <row r="13" spans="1:40" ht="28.5" x14ac:dyDescent="0.2">
      <c r="A13" s="50" t="s">
        <v>227</v>
      </c>
      <c r="B13" s="43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-24.74</v>
      </c>
      <c r="W13" s="51">
        <v>0</v>
      </c>
      <c r="X13" s="51">
        <v>0</v>
      </c>
      <c r="Y13" s="51">
        <v>-3.94</v>
      </c>
      <c r="Z13" s="51">
        <v>0.61799999999999988</v>
      </c>
      <c r="AA13" s="43">
        <v>-8.0000000000000002E-3</v>
      </c>
      <c r="AB13" s="159" t="s">
        <v>226</v>
      </c>
      <c r="AC13" s="161">
        <v>-1.9650000000000001</v>
      </c>
      <c r="AD13" s="161">
        <v>8.0000000000000071E-3</v>
      </c>
      <c r="AE13" s="161">
        <v>0.20399999999999999</v>
      </c>
      <c r="AF13" s="51"/>
      <c r="AG13" s="51">
        <v>0</v>
      </c>
      <c r="AH13" s="51">
        <v>0</v>
      </c>
      <c r="AI13" s="51">
        <v>0</v>
      </c>
      <c r="AJ13" s="51">
        <v>0</v>
      </c>
      <c r="AK13" s="51">
        <v>-24.74</v>
      </c>
      <c r="AL13" s="51">
        <v>-3.3220000000000001</v>
      </c>
      <c r="AM13" s="51">
        <v>-1.9650000000000001</v>
      </c>
      <c r="AN13" s="51">
        <v>0.20399999999999999</v>
      </c>
    </row>
    <row r="14" spans="1:40" x14ac:dyDescent="0.2">
      <c r="A14" s="50" t="s">
        <v>107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>
        <v>-1.8509999999999998</v>
      </c>
      <c r="AA14" s="51">
        <v>-1.373</v>
      </c>
      <c r="AB14" s="51">
        <v>12.405257779999999</v>
      </c>
      <c r="AC14" s="51">
        <v>5.372742220000001</v>
      </c>
      <c r="AD14" s="51">
        <v>-8.9660000000000011</v>
      </c>
      <c r="AE14" s="51">
        <v>-2.5840000000000001</v>
      </c>
      <c r="AF14" s="51"/>
      <c r="AG14" s="51">
        <v>-9.7620000000000005</v>
      </c>
      <c r="AH14" s="51">
        <v>-6.7050000000000001</v>
      </c>
      <c r="AI14" s="51">
        <v>-5.3620000000000001</v>
      </c>
      <c r="AJ14" s="51">
        <v>-0.67100000000000004</v>
      </c>
      <c r="AK14" s="51">
        <v>14.04</v>
      </c>
      <c r="AL14" s="51">
        <v>4.3029999999999999</v>
      </c>
      <c r="AM14" s="51">
        <v>7.4390000000000001</v>
      </c>
      <c r="AN14" s="51">
        <v>-2.5840000000000001</v>
      </c>
    </row>
    <row r="15" spans="1:40" x14ac:dyDescent="0.2">
      <c r="A15" s="50" t="s">
        <v>258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-88.524000000000001</v>
      </c>
      <c r="AE15" s="51">
        <v>0.99199999999999999</v>
      </c>
      <c r="AF15" s="51"/>
      <c r="AG15" s="51"/>
      <c r="AH15" s="51"/>
      <c r="AI15" s="51"/>
      <c r="AJ15" s="51"/>
      <c r="AK15" s="51"/>
      <c r="AL15" s="51"/>
      <c r="AM15" s="51">
        <v>-88.524000000000001</v>
      </c>
      <c r="AN15" s="51">
        <v>0.99199999999999999</v>
      </c>
    </row>
    <row r="16" spans="1:40" ht="16.5" x14ac:dyDescent="0.2">
      <c r="A16" s="50" t="s">
        <v>108</v>
      </c>
      <c r="B16" s="54">
        <v>24</v>
      </c>
      <c r="C16" s="55">
        <v>0</v>
      </c>
      <c r="D16" s="55">
        <v>306.32</v>
      </c>
      <c r="E16" s="55">
        <v>-3.2653024891374116E-2</v>
      </c>
      <c r="F16" s="55">
        <v>-270.39734697510863</v>
      </c>
      <c r="G16" s="55">
        <v>-0.64400000000000002</v>
      </c>
      <c r="H16" s="55">
        <v>22.238999999999997</v>
      </c>
      <c r="I16" s="55">
        <v>13.500999999999998</v>
      </c>
      <c r="J16" s="55">
        <v>11.331000000000003</v>
      </c>
      <c r="K16" s="55">
        <v>10.464</v>
      </c>
      <c r="L16" s="55">
        <v>9.0980000000000008</v>
      </c>
      <c r="M16" s="55">
        <v>5.2910000000000004</v>
      </c>
      <c r="N16" s="55">
        <v>9.0169999999999959</v>
      </c>
      <c r="O16" s="55">
        <v>20.600999999999999</v>
      </c>
      <c r="P16" s="55">
        <v>11.249000000000001</v>
      </c>
      <c r="Q16" s="55">
        <v>44.454000000000001</v>
      </c>
      <c r="R16" s="55">
        <v>19.784999999999997</v>
      </c>
      <c r="S16" s="55">
        <v>3.8759999999999999</v>
      </c>
      <c r="T16" s="55">
        <v>4.6340000000000003</v>
      </c>
      <c r="U16" s="55">
        <v>3.085</v>
      </c>
      <c r="V16" s="55">
        <v>24.849000000000004</v>
      </c>
      <c r="W16" s="55">
        <v>3.145</v>
      </c>
      <c r="X16" s="55">
        <v>3.3080000000000003</v>
      </c>
      <c r="Y16" s="55">
        <v>-1.0310000000000006</v>
      </c>
      <c r="Z16" s="55">
        <v>2.1010000000000004</v>
      </c>
      <c r="AA16" s="55">
        <v>0.951048</v>
      </c>
      <c r="AB16" s="55">
        <v>8.4309999999999992</v>
      </c>
      <c r="AC16" s="55">
        <v>10.512952</v>
      </c>
      <c r="AD16" s="55">
        <v>-10.465999999999999</v>
      </c>
      <c r="AE16" s="55">
        <v>5.2919999999999998</v>
      </c>
      <c r="AF16" s="51"/>
      <c r="AG16" s="55">
        <v>35.889999999999986</v>
      </c>
      <c r="AH16" s="55">
        <v>46.427</v>
      </c>
      <c r="AI16" s="55">
        <v>33.869999999999997</v>
      </c>
      <c r="AJ16" s="55">
        <v>96.088999999999999</v>
      </c>
      <c r="AK16" s="55">
        <v>36.444000000000003</v>
      </c>
      <c r="AL16" s="55">
        <v>7.5229999999999997</v>
      </c>
      <c r="AM16" s="55">
        <v>9.4290000000000003</v>
      </c>
      <c r="AN16" s="55">
        <v>5.2919999999999998</v>
      </c>
    </row>
    <row r="17" spans="1:40" s="84" customFormat="1" ht="15" x14ac:dyDescent="0.25">
      <c r="A17" s="170" t="s">
        <v>260</v>
      </c>
      <c r="B17" s="173"/>
      <c r="C17" s="174">
        <v>27.797000000000001</v>
      </c>
      <c r="D17" s="174">
        <v>413.096</v>
      </c>
      <c r="E17" s="174">
        <v>59.026063314939726</v>
      </c>
      <c r="F17" s="174">
        <v>69.863936685060253</v>
      </c>
      <c r="G17" s="174">
        <v>31.557857409868014</v>
      </c>
      <c r="H17" s="174">
        <v>98.28488052801427</v>
      </c>
      <c r="I17" s="174">
        <v>75.307262062117744</v>
      </c>
      <c r="J17" s="174">
        <v>59.53300000000003</v>
      </c>
      <c r="K17" s="174">
        <v>-44.808</v>
      </c>
      <c r="L17" s="174">
        <v>77.687000000000054</v>
      </c>
      <c r="M17" s="174">
        <v>79.527099999999862</v>
      </c>
      <c r="N17" s="174">
        <v>90.254900000000177</v>
      </c>
      <c r="O17" s="174">
        <v>-15.881999999999998</v>
      </c>
      <c r="P17" s="174">
        <v>176.69899999999998</v>
      </c>
      <c r="Q17" s="174">
        <v>27.991</v>
      </c>
      <c r="R17" s="174">
        <f>R8+SUM(R11:R16)</f>
        <v>-99.184000000000083</v>
      </c>
      <c r="S17" s="174">
        <f>S8+SUM(S11:S16)</f>
        <v>160.59100000000004</v>
      </c>
      <c r="T17" s="174">
        <f>T8+SUM(T11:T16)</f>
        <v>90.151000000000025</v>
      </c>
      <c r="U17" s="174">
        <f>U8+SUM(U11:U16)</f>
        <v>76.001999999999995</v>
      </c>
      <c r="V17" s="174">
        <v>-9.5520000000000778</v>
      </c>
      <c r="W17" s="174">
        <v>126.218</v>
      </c>
      <c r="X17" s="174">
        <v>243.15799999999996</v>
      </c>
      <c r="Y17" s="172">
        <v>104.40900000000005</v>
      </c>
      <c r="Z17" s="172">
        <v>-83.484000000000023</v>
      </c>
      <c r="AA17" s="172">
        <v>22.231000000000002</v>
      </c>
      <c r="AB17" s="172">
        <v>-21.671000000000017</v>
      </c>
      <c r="AC17" s="172">
        <v>57.360000000000014</v>
      </c>
      <c r="AD17" s="172">
        <v>-427.39500000000004</v>
      </c>
      <c r="AE17" s="172">
        <v>130.26400000000001</v>
      </c>
      <c r="AF17" s="51"/>
      <c r="AG17" s="174">
        <v>569.78300000000002</v>
      </c>
      <c r="AH17" s="174">
        <v>264.68300000000005</v>
      </c>
      <c r="AI17" s="174">
        <v>202.66100000000012</v>
      </c>
      <c r="AJ17" s="174">
        <v>89.62399999999991</v>
      </c>
      <c r="AK17" s="174">
        <v>317.19200000000001</v>
      </c>
      <c r="AL17" s="172">
        <v>390.30099999999999</v>
      </c>
      <c r="AM17" s="172">
        <v>-369.47500000000002</v>
      </c>
      <c r="AN17" s="172">
        <v>130.26400000000001</v>
      </c>
    </row>
    <row r="18" spans="1:40" x14ac:dyDescent="0.2">
      <c r="A18" s="50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1"/>
      <c r="AA18" s="51"/>
      <c r="AB18" s="51"/>
      <c r="AC18" s="51"/>
      <c r="AD18" s="51"/>
      <c r="AE18" s="51"/>
      <c r="AF18" s="51"/>
      <c r="AG18" s="57"/>
      <c r="AH18" s="57"/>
      <c r="AI18" s="57"/>
      <c r="AJ18" s="57"/>
      <c r="AK18" s="57"/>
      <c r="AL18" s="57"/>
      <c r="AM18" s="57"/>
      <c r="AN18" s="57"/>
    </row>
    <row r="19" spans="1:40" outlineLevel="1" x14ac:dyDescent="0.2">
      <c r="A19" s="58" t="s">
        <v>109</v>
      </c>
      <c r="B19" s="43">
        <v>25</v>
      </c>
      <c r="C19" s="51">
        <v>25.747</v>
      </c>
      <c r="D19" s="51">
        <v>-18.489612079508593</v>
      </c>
      <c r="E19" s="51">
        <v>76.435612079508587</v>
      </c>
      <c r="F19" s="51">
        <v>-15.745000000000005</v>
      </c>
      <c r="G19" s="51">
        <v>39.273055910747821</v>
      </c>
      <c r="H19" s="51">
        <v>-24.380085237540019</v>
      </c>
      <c r="I19" s="51">
        <v>-0.44997067320780282</v>
      </c>
      <c r="J19" s="51">
        <v>18.987000000000002</v>
      </c>
      <c r="K19" s="51">
        <v>53.286000000000001</v>
      </c>
      <c r="L19" s="51">
        <v>11.242000000000004</v>
      </c>
      <c r="M19" s="51">
        <v>1.9055920930480852</v>
      </c>
      <c r="N19" s="51">
        <v>-12.012592093048092</v>
      </c>
      <c r="O19" s="51">
        <v>30.193999999999999</v>
      </c>
      <c r="P19" s="51">
        <v>1.202</v>
      </c>
      <c r="Q19" s="51">
        <v>20.622</v>
      </c>
      <c r="R19" s="51">
        <v>-16.875999999999998</v>
      </c>
      <c r="S19" s="51">
        <v>46.665999999999997</v>
      </c>
      <c r="T19" s="51">
        <v>26.221</v>
      </c>
      <c r="U19" s="51">
        <v>101.696</v>
      </c>
      <c r="V19" s="51">
        <v>-0.91300000000001091</v>
      </c>
      <c r="W19" s="51">
        <v>102.4</v>
      </c>
      <c r="X19" s="51">
        <v>9.5080000000000009</v>
      </c>
      <c r="Y19" s="51">
        <v>9.9379999999999988</v>
      </c>
      <c r="Z19" s="51">
        <v>341.63700000000006</v>
      </c>
      <c r="AA19" s="51">
        <v>33.249000000000002</v>
      </c>
      <c r="AB19" s="51">
        <v>230.72600000000003</v>
      </c>
      <c r="AC19" s="51">
        <v>75.871999999999957</v>
      </c>
      <c r="AD19" s="51">
        <v>221.39200000000005</v>
      </c>
      <c r="AE19" s="51">
        <v>97.444000000000003</v>
      </c>
      <c r="AF19" s="51"/>
      <c r="AG19" s="51">
        <v>67.947999999999993</v>
      </c>
      <c r="AH19" s="51">
        <v>33.43</v>
      </c>
      <c r="AI19" s="51">
        <v>54.420999999999999</v>
      </c>
      <c r="AJ19" s="51">
        <v>35.142000000000003</v>
      </c>
      <c r="AK19" s="51">
        <v>173.67</v>
      </c>
      <c r="AL19" s="51">
        <v>463.48300000000006</v>
      </c>
      <c r="AM19" s="51">
        <v>561.23900000000003</v>
      </c>
      <c r="AN19" s="51">
        <v>97.444000000000003</v>
      </c>
    </row>
    <row r="20" spans="1:40" ht="16.5" outlineLevel="1" x14ac:dyDescent="0.2">
      <c r="A20" s="58" t="s">
        <v>110</v>
      </c>
      <c r="B20" s="54">
        <v>25</v>
      </c>
      <c r="C20" s="55">
        <v>-171.9</v>
      </c>
      <c r="D20" s="55">
        <v>-133.83665158562556</v>
      </c>
      <c r="E20" s="55">
        <v>-118.91434841437444</v>
      </c>
      <c r="F20" s="55">
        <v>-30.343999999999994</v>
      </c>
      <c r="G20" s="55">
        <v>-71.142422215438899</v>
      </c>
      <c r="H20" s="55">
        <v>-13.557577784561104</v>
      </c>
      <c r="I20" s="55">
        <v>-44.472999999999999</v>
      </c>
      <c r="J20" s="55">
        <v>-74.463999999999999</v>
      </c>
      <c r="K20" s="55">
        <v>-132.30799999999999</v>
      </c>
      <c r="L20" s="55">
        <v>-78.259000000000015</v>
      </c>
      <c r="M20" s="55">
        <v>-77.521691406290415</v>
      </c>
      <c r="N20" s="55">
        <v>-17.35830859370958</v>
      </c>
      <c r="O20" s="55">
        <v>-188.096</v>
      </c>
      <c r="P20" s="55">
        <v>-66.540000000000006</v>
      </c>
      <c r="Q20" s="55">
        <v>-102.85299999999999</v>
      </c>
      <c r="R20" s="55">
        <v>-65.921999999999969</v>
      </c>
      <c r="S20" s="55">
        <v>-132.53399999999999</v>
      </c>
      <c r="T20" s="55">
        <v>-97.867999999999995</v>
      </c>
      <c r="U20" s="55">
        <v>-88.575999999999993</v>
      </c>
      <c r="V20" s="55">
        <v>-88.139000000000067</v>
      </c>
      <c r="W20" s="55">
        <v>-202.43700000000001</v>
      </c>
      <c r="X20" s="55">
        <v>-128.33600000000001</v>
      </c>
      <c r="Y20" s="55">
        <v>-42.35299999999998</v>
      </c>
      <c r="Z20" s="55">
        <v>-410.904</v>
      </c>
      <c r="AA20" s="55">
        <v>-94.055000000000007</v>
      </c>
      <c r="AB20" s="55">
        <v>-242.81799999999998</v>
      </c>
      <c r="AC20" s="55">
        <v>-146.48500000000001</v>
      </c>
      <c r="AD20" s="55">
        <v>-270.71099999999996</v>
      </c>
      <c r="AE20" s="55">
        <v>-175.53800000000001</v>
      </c>
      <c r="AF20" s="51"/>
      <c r="AG20" s="55">
        <v>-454.995</v>
      </c>
      <c r="AH20" s="55">
        <v>-203.637</v>
      </c>
      <c r="AI20" s="55">
        <v>-305.447</v>
      </c>
      <c r="AJ20" s="55">
        <v>-423.411</v>
      </c>
      <c r="AK20" s="55">
        <v>-407.11700000000002</v>
      </c>
      <c r="AL20" s="55">
        <v>-784.03</v>
      </c>
      <c r="AM20" s="55">
        <v>-754.06899999999996</v>
      </c>
      <c r="AN20" s="55">
        <v>-175.53800000000001</v>
      </c>
    </row>
    <row r="21" spans="1:40" s="84" customFormat="1" ht="15" x14ac:dyDescent="0.25">
      <c r="A21" s="170" t="s">
        <v>111</v>
      </c>
      <c r="B21" s="171">
        <v>25</v>
      </c>
      <c r="C21" s="172">
        <v>-146.15300000000002</v>
      </c>
      <c r="D21" s="172">
        <v>-152.32626366513415</v>
      </c>
      <c r="E21" s="172">
        <v>-42.478736334865857</v>
      </c>
      <c r="F21" s="172">
        <v>-46.088999999999999</v>
      </c>
      <c r="G21" s="172">
        <v>-31.869366304691077</v>
      </c>
      <c r="H21" s="172">
        <v>-37.93766302210112</v>
      </c>
      <c r="I21" s="172">
        <v>-44.9229706732078</v>
      </c>
      <c r="J21" s="172">
        <v>-55.476999999999997</v>
      </c>
      <c r="K21" s="172">
        <v>-79.021999999999991</v>
      </c>
      <c r="L21" s="172">
        <v>-67.01700000000001</v>
      </c>
      <c r="M21" s="172">
        <v>-75.61609931324233</v>
      </c>
      <c r="N21" s="172">
        <v>-29.370900686757672</v>
      </c>
      <c r="O21" s="172">
        <v>-157.90200000000002</v>
      </c>
      <c r="P21" s="172">
        <v>-65.338000000000008</v>
      </c>
      <c r="Q21" s="172">
        <v>-82.230999999999995</v>
      </c>
      <c r="R21" s="172">
        <f>SUM(R19:R20)</f>
        <v>-82.797999999999973</v>
      </c>
      <c r="S21" s="172">
        <f>SUM(S19:S20)</f>
        <v>-85.867999999999995</v>
      </c>
      <c r="T21" s="172">
        <f>SUM(T19:T20)</f>
        <v>-71.646999999999991</v>
      </c>
      <c r="U21" s="172">
        <f>SUM(U19:U20)</f>
        <v>13.120000000000005</v>
      </c>
      <c r="V21" s="172">
        <f>SUM(V19:V20)</f>
        <v>-89.052000000000078</v>
      </c>
      <c r="W21" s="172">
        <v>-100.03700000000001</v>
      </c>
      <c r="X21" s="172">
        <v>-118.828</v>
      </c>
      <c r="Y21" s="172">
        <v>-32.414999999999992</v>
      </c>
      <c r="Z21" s="172">
        <v>-69.267000000000053</v>
      </c>
      <c r="AA21" s="172">
        <v>-60.805999999999997</v>
      </c>
      <c r="AB21" s="172">
        <v>-12.091999999999999</v>
      </c>
      <c r="AC21" s="172">
        <v>-70.613</v>
      </c>
      <c r="AD21" s="172">
        <v>-49.319000000000017</v>
      </c>
      <c r="AE21" s="172">
        <v>-78.093999999999994</v>
      </c>
      <c r="AF21" s="51"/>
      <c r="AG21" s="172">
        <v>-387.04700000000003</v>
      </c>
      <c r="AH21" s="172">
        <v>-170.20699999999999</v>
      </c>
      <c r="AI21" s="172">
        <v>-251.02599999999998</v>
      </c>
      <c r="AJ21" s="172">
        <v>-388.26900000000001</v>
      </c>
      <c r="AK21" s="172">
        <v>-233.447</v>
      </c>
      <c r="AL21" s="172">
        <v>-320.54700000000003</v>
      </c>
      <c r="AM21" s="172">
        <v>-192.83</v>
      </c>
      <c r="AN21" s="172">
        <v>-78.093999999999994</v>
      </c>
    </row>
    <row r="22" spans="1:40" x14ac:dyDescent="0.2">
      <c r="A22" s="50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1"/>
      <c r="AA22" s="51"/>
      <c r="AB22" s="51"/>
      <c r="AC22" s="51"/>
      <c r="AD22" s="51"/>
      <c r="AE22" s="51"/>
      <c r="AF22" s="51"/>
      <c r="AG22" s="57"/>
      <c r="AH22" s="57"/>
      <c r="AI22" s="57"/>
      <c r="AJ22" s="57"/>
      <c r="AK22" s="57"/>
      <c r="AL22" s="57"/>
      <c r="AM22" s="57"/>
      <c r="AN22" s="57"/>
    </row>
    <row r="23" spans="1:40" s="84" customFormat="1" ht="30" x14ac:dyDescent="0.25">
      <c r="A23" s="170" t="s">
        <v>259</v>
      </c>
      <c r="B23" s="173"/>
      <c r="C23" s="174">
        <v>-118.35600000000002</v>
      </c>
      <c r="D23" s="174">
        <v>260.76973633486585</v>
      </c>
      <c r="E23" s="174">
        <v>16.547326980073869</v>
      </c>
      <c r="F23" s="174">
        <v>23.774936685060254</v>
      </c>
      <c r="G23" s="174">
        <v>-0.31150889482306354</v>
      </c>
      <c r="H23" s="174">
        <v>60.34721750591315</v>
      </c>
      <c r="I23" s="174">
        <v>30.384291388909944</v>
      </c>
      <c r="J23" s="174">
        <v>4.0560000000000329</v>
      </c>
      <c r="K23" s="174">
        <v>-123.82999999999998</v>
      </c>
      <c r="L23" s="174">
        <v>10.670000000000044</v>
      </c>
      <c r="M23" s="174">
        <v>3.9110006867575322</v>
      </c>
      <c r="N23" s="174">
        <v>60.883999313242406</v>
      </c>
      <c r="O23" s="174">
        <v>-173.78399999999999</v>
      </c>
      <c r="P23" s="174">
        <v>111.361</v>
      </c>
      <c r="Q23" s="174">
        <v>-54.24</v>
      </c>
      <c r="R23" s="174">
        <f>SUM(R17,R21)</f>
        <v>-181.98200000000006</v>
      </c>
      <c r="S23" s="174">
        <v>74.722999999999999</v>
      </c>
      <c r="T23" s="174">
        <v>18.504000000000001</v>
      </c>
      <c r="U23" s="174">
        <v>89.122</v>
      </c>
      <c r="V23" s="174">
        <v>-98.603999999999985</v>
      </c>
      <c r="W23" s="174">
        <v>26.181000000000001</v>
      </c>
      <c r="X23" s="174">
        <v>124.33</v>
      </c>
      <c r="Y23" s="174">
        <v>71.994</v>
      </c>
      <c r="Z23" s="172">
        <v>-152.751</v>
      </c>
      <c r="AA23" s="172">
        <v>-38.575000000000003</v>
      </c>
      <c r="AB23" s="172">
        <v>-33.762999999999991</v>
      </c>
      <c r="AC23" s="172">
        <v>-13.253</v>
      </c>
      <c r="AD23" s="172">
        <v>-476.71399999999994</v>
      </c>
      <c r="AE23" s="172">
        <v>52.17</v>
      </c>
      <c r="AF23" s="51"/>
      <c r="AG23" s="174">
        <v>182.73599999999996</v>
      </c>
      <c r="AH23" s="174">
        <v>94.476000000000056</v>
      </c>
      <c r="AI23" s="174">
        <v>-48.365000000000002</v>
      </c>
      <c r="AJ23" s="174">
        <v>-298.64500000000004</v>
      </c>
      <c r="AK23" s="174">
        <v>83.745000000000005</v>
      </c>
      <c r="AL23" s="172">
        <v>69.754000000000005</v>
      </c>
      <c r="AM23" s="172">
        <v>-562.30499999999995</v>
      </c>
      <c r="AN23" s="172">
        <v>52.17</v>
      </c>
    </row>
    <row r="24" spans="1:40" x14ac:dyDescent="0.2">
      <c r="A24" s="50"/>
      <c r="B24" s="5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51"/>
      <c r="AA24" s="51"/>
      <c r="AB24" s="51"/>
      <c r="AC24" s="51"/>
      <c r="AD24" s="51"/>
      <c r="AE24" s="51"/>
      <c r="AF24" s="51"/>
      <c r="AG24" s="71"/>
      <c r="AH24" s="71"/>
      <c r="AI24" s="71"/>
      <c r="AJ24" s="71"/>
      <c r="AK24" s="71"/>
      <c r="AL24" s="71"/>
      <c r="AM24" s="71"/>
      <c r="AN24" s="71"/>
    </row>
    <row r="25" spans="1:40" s="84" customFormat="1" ht="15" x14ac:dyDescent="0.25">
      <c r="A25" s="170" t="s">
        <v>67</v>
      </c>
      <c r="B25" s="173"/>
      <c r="C25" s="174"/>
      <c r="D25" s="174"/>
      <c r="E25" s="174"/>
      <c r="F25" s="174"/>
      <c r="G25" s="174">
        <v>0</v>
      </c>
      <c r="H25" s="174"/>
      <c r="I25" s="174"/>
      <c r="J25" s="174"/>
      <c r="K25" s="174">
        <v>0</v>
      </c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2"/>
      <c r="AA25" s="172"/>
      <c r="AB25" s="172"/>
      <c r="AC25" s="172"/>
      <c r="AD25" s="172"/>
      <c r="AE25" s="172"/>
      <c r="AF25" s="51"/>
      <c r="AG25" s="174"/>
      <c r="AH25" s="174"/>
      <c r="AI25" s="174"/>
      <c r="AJ25" s="174"/>
      <c r="AK25" s="174"/>
      <c r="AL25" s="174"/>
      <c r="AM25" s="174"/>
      <c r="AN25" s="174"/>
    </row>
    <row r="26" spans="1:40" x14ac:dyDescent="0.2">
      <c r="A26" s="50" t="s">
        <v>112</v>
      </c>
      <c r="B26" s="43">
        <v>26</v>
      </c>
      <c r="C26" s="51">
        <v>-5.6239999999999997</v>
      </c>
      <c r="D26" s="51">
        <v>-10.238</v>
      </c>
      <c r="E26" s="51">
        <v>-8.5710617999999972</v>
      </c>
      <c r="F26" s="51">
        <v>12.733061799999998</v>
      </c>
      <c r="G26" s="51">
        <v>-4.3550000000000004</v>
      </c>
      <c r="H26" s="51">
        <v>-4.3539999999999992</v>
      </c>
      <c r="I26" s="51">
        <v>-10.379000000000001</v>
      </c>
      <c r="J26" s="51">
        <v>-21.385999999999996</v>
      </c>
      <c r="K26" s="51">
        <v>-13.977</v>
      </c>
      <c r="L26" s="51">
        <v>-16.091999999999999</v>
      </c>
      <c r="M26" s="51">
        <v>-9.2600000000000016</v>
      </c>
      <c r="N26" s="51">
        <v>-28.961999999999996</v>
      </c>
      <c r="O26" s="51">
        <v>-18.103999999999999</v>
      </c>
      <c r="P26" s="51">
        <v>-13.522</v>
      </c>
      <c r="Q26" s="51">
        <v>-22.734999999999999</v>
      </c>
      <c r="R26" s="51">
        <v>-9.9110000000000085</v>
      </c>
      <c r="S26" s="51">
        <v>-30.777000000000001</v>
      </c>
      <c r="T26" s="51">
        <v>-23.902000000000001</v>
      </c>
      <c r="U26" s="51">
        <v>2.6469999999999998</v>
      </c>
      <c r="V26" s="51">
        <v>-29.351999999999997</v>
      </c>
      <c r="W26" s="51">
        <v>-24.266999999999999</v>
      </c>
      <c r="X26" s="51">
        <v>-25.748999999999999</v>
      </c>
      <c r="Y26" s="51">
        <v>-25.235999999999997</v>
      </c>
      <c r="Z26" s="51">
        <v>6.1209999999999951</v>
      </c>
      <c r="AA26" s="51">
        <v>-28.308</v>
      </c>
      <c r="AB26" s="51">
        <v>-28.058</v>
      </c>
      <c r="AC26" s="51">
        <v>-29.658000000000001</v>
      </c>
      <c r="AD26" s="51">
        <v>5.0829999999999984</v>
      </c>
      <c r="AE26" s="51">
        <v>-4.0060000000000002</v>
      </c>
      <c r="AF26" s="51"/>
      <c r="AG26" s="51">
        <v>-11.7</v>
      </c>
      <c r="AH26" s="51">
        <v>-40.473999999999997</v>
      </c>
      <c r="AI26" s="51">
        <v>-68.290999999999997</v>
      </c>
      <c r="AJ26" s="51">
        <v>-64.272000000000006</v>
      </c>
      <c r="AK26" s="51">
        <v>-81.384</v>
      </c>
      <c r="AL26" s="51">
        <v>-69.131</v>
      </c>
      <c r="AM26" s="51">
        <v>-80.941000000000003</v>
      </c>
      <c r="AN26" s="51">
        <v>-4.0060000000000002</v>
      </c>
    </row>
    <row r="27" spans="1:40" x14ac:dyDescent="0.2">
      <c r="A27" s="50" t="s">
        <v>113</v>
      </c>
      <c r="B27" s="43">
        <v>26</v>
      </c>
      <c r="C27" s="51">
        <v>42.756</v>
      </c>
      <c r="D27" s="51">
        <v>-56.826000000000001</v>
      </c>
      <c r="E27" s="51">
        <v>4.3801850999999985</v>
      </c>
      <c r="F27" s="51">
        <v>0.76981490000000186</v>
      </c>
      <c r="G27" s="51">
        <v>1.839</v>
      </c>
      <c r="H27" s="51">
        <v>-3.9859999999999998</v>
      </c>
      <c r="I27" s="51">
        <v>2.1549999999999998</v>
      </c>
      <c r="J27" s="51">
        <v>4.5990000000000002</v>
      </c>
      <c r="K27" s="51">
        <v>11.097</v>
      </c>
      <c r="L27" s="51">
        <v>-1.9849999999999994</v>
      </c>
      <c r="M27" s="51">
        <v>-3.1740000000000004</v>
      </c>
      <c r="N27" s="51">
        <v>5.1730000000000009</v>
      </c>
      <c r="O27" s="51">
        <v>8.8829999999999991</v>
      </c>
      <c r="P27" s="51">
        <v>-3.4000000000000002E-2</v>
      </c>
      <c r="Q27" s="51">
        <v>10.082000000000001</v>
      </c>
      <c r="R27" s="51">
        <v>4.8540000000000028</v>
      </c>
      <c r="S27" s="51">
        <v>-10.709</v>
      </c>
      <c r="T27" s="51">
        <v>27.437000000000001</v>
      </c>
      <c r="U27" s="51">
        <v>0.88100000000000001</v>
      </c>
      <c r="V27" s="51">
        <v>-28.133000000000003</v>
      </c>
      <c r="W27" s="51">
        <v>18.154</v>
      </c>
      <c r="X27" s="51">
        <v>19.282</v>
      </c>
      <c r="Y27" s="51">
        <v>24.5</v>
      </c>
      <c r="Z27" s="51">
        <v>-44.96</v>
      </c>
      <c r="AA27" s="51">
        <v>-3.9740000000000002</v>
      </c>
      <c r="AB27" s="51">
        <v>5.6189999999999998</v>
      </c>
      <c r="AC27" s="51">
        <v>-5.7249999999999996</v>
      </c>
      <c r="AD27" s="51">
        <v>25.627000000000002</v>
      </c>
      <c r="AE27" s="51">
        <v>-11.188000000000001</v>
      </c>
      <c r="AF27" s="51"/>
      <c r="AG27" s="51">
        <v>-8.92</v>
      </c>
      <c r="AH27" s="51">
        <v>4.6070000000000002</v>
      </c>
      <c r="AI27" s="51">
        <v>11.111000000000001</v>
      </c>
      <c r="AJ27" s="51">
        <v>23.785</v>
      </c>
      <c r="AK27" s="51">
        <v>-10.523999999999999</v>
      </c>
      <c r="AL27" s="51">
        <v>16.975999999999999</v>
      </c>
      <c r="AM27" s="51">
        <v>21.547000000000001</v>
      </c>
      <c r="AN27" s="51">
        <v>-11.188000000000001</v>
      </c>
    </row>
    <row r="28" spans="1:40" ht="16.5" x14ac:dyDescent="0.2">
      <c r="A28" s="50"/>
      <c r="B28" s="5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0"/>
      <c r="AA28" s="60"/>
      <c r="AB28" s="60"/>
      <c r="AC28" s="60"/>
      <c r="AD28" s="60"/>
      <c r="AE28" s="60"/>
      <c r="AF28" s="51"/>
      <c r="AG28" s="69"/>
      <c r="AH28" s="69"/>
      <c r="AI28" s="69"/>
      <c r="AJ28" s="69"/>
      <c r="AK28" s="69"/>
      <c r="AL28" s="69"/>
      <c r="AM28" s="69"/>
      <c r="AN28" s="69"/>
    </row>
    <row r="29" spans="1:40" s="84" customFormat="1" ht="17.25" x14ac:dyDescent="0.25">
      <c r="A29" s="170" t="s">
        <v>262</v>
      </c>
      <c r="B29" s="175"/>
      <c r="C29" s="175">
        <v>-81.224000000000018</v>
      </c>
      <c r="D29" s="175">
        <v>193.70573633486586</v>
      </c>
      <c r="E29" s="175">
        <v>12.35645028007387</v>
      </c>
      <c r="F29" s="175">
        <v>37.277813385060256</v>
      </c>
      <c r="G29" s="175">
        <v>-2.827508894823064</v>
      </c>
      <c r="H29" s="175">
        <v>52.007217505913154</v>
      </c>
      <c r="I29" s="175">
        <v>22.160291388909943</v>
      </c>
      <c r="J29" s="175">
        <v>-12.730999999999963</v>
      </c>
      <c r="K29" s="175">
        <v>-126.71</v>
      </c>
      <c r="L29" s="175">
        <v>-7.4069999999999538</v>
      </c>
      <c r="M29" s="175">
        <v>-8.5229993132424688</v>
      </c>
      <c r="N29" s="175">
        <v>37.094999313242411</v>
      </c>
      <c r="O29" s="175">
        <v>-183.00499999999997</v>
      </c>
      <c r="P29" s="175">
        <v>97.804999999999993</v>
      </c>
      <c r="Q29" s="175">
        <v>-66.893000000000001</v>
      </c>
      <c r="R29" s="175">
        <f>R23+SUM(R26:R27)</f>
        <v>-187.03900000000007</v>
      </c>
      <c r="S29" s="175">
        <f>S23+SUM(S26:S27)</f>
        <v>33.236999999999995</v>
      </c>
      <c r="T29" s="175">
        <f>T23+SUM(T26:T27)</f>
        <v>22.039000000000001</v>
      </c>
      <c r="U29" s="175">
        <f>U23+SUM(U26:U27)</f>
        <v>92.65</v>
      </c>
      <c r="V29" s="175">
        <f>V23+SUM(V26:V27)</f>
        <v>-156.089</v>
      </c>
      <c r="W29" s="175">
        <v>20.068000000000001</v>
      </c>
      <c r="X29" s="175">
        <v>117.86300000000001</v>
      </c>
      <c r="Y29" s="175">
        <v>71.257999999999981</v>
      </c>
      <c r="Z29" s="175">
        <v>-191.59</v>
      </c>
      <c r="AA29" s="175">
        <v>-70.856999999999999</v>
      </c>
      <c r="AB29" s="175">
        <v>-56.201999999999998</v>
      </c>
      <c r="AC29" s="175">
        <v>-48.635999999999996</v>
      </c>
      <c r="AD29" s="175">
        <v>-446.00399999999996</v>
      </c>
      <c r="AE29" s="175">
        <v>36.975999999999999</v>
      </c>
      <c r="AF29" s="51"/>
      <c r="AG29" s="175">
        <v>162.11599999999999</v>
      </c>
      <c r="AH29" s="175">
        <v>58.609000000000066</v>
      </c>
      <c r="AI29" s="175">
        <v>-105.54500000000003</v>
      </c>
      <c r="AJ29" s="175">
        <v>-339.13200000000006</v>
      </c>
      <c r="AK29" s="175">
        <v>-8.1630000000000003</v>
      </c>
      <c r="AL29" s="175">
        <v>17.599</v>
      </c>
      <c r="AM29" s="175">
        <v>-621.69899999999996</v>
      </c>
      <c r="AN29" s="175">
        <v>36.975999999999999</v>
      </c>
    </row>
    <row r="30" spans="1:40" ht="16.5" x14ac:dyDescent="0.2">
      <c r="A30" s="50" t="s">
        <v>261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>
        <v>-13.811999999999999</v>
      </c>
      <c r="AF30" s="51"/>
      <c r="AG30" s="60"/>
      <c r="AH30" s="60"/>
      <c r="AI30" s="60"/>
      <c r="AJ30" s="60"/>
      <c r="AK30" s="60"/>
      <c r="AL30" s="60"/>
      <c r="AM30" s="60"/>
      <c r="AN30" s="60">
        <v>-13.811999999999999</v>
      </c>
    </row>
    <row r="31" spans="1:40" s="84" customFormat="1" ht="17.25" x14ac:dyDescent="0.25">
      <c r="A31" s="170" t="s">
        <v>263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>
        <v>23.164000000000001</v>
      </c>
      <c r="AF31" s="51"/>
      <c r="AG31" s="175"/>
      <c r="AH31" s="175"/>
      <c r="AI31" s="175"/>
      <c r="AJ31" s="175"/>
      <c r="AK31" s="175"/>
      <c r="AL31" s="175"/>
      <c r="AM31" s="175"/>
      <c r="AN31" s="175">
        <v>23.164000000000001</v>
      </c>
    </row>
    <row r="32" spans="1:40" x14ac:dyDescent="0.2">
      <c r="Z32" s="51"/>
      <c r="AA32" s="51"/>
      <c r="AB32" s="51"/>
      <c r="AC32" s="51"/>
      <c r="AD32" s="51"/>
      <c r="AE32" s="51"/>
      <c r="AF32" s="51"/>
    </row>
    <row r="33" spans="1:40" x14ac:dyDescent="0.2">
      <c r="A33" s="61" t="s">
        <v>114</v>
      </c>
      <c r="C33" s="94">
        <v>-0.10849965649367287</v>
      </c>
      <c r="D33" s="94">
        <v>0.25875364243557208</v>
      </c>
      <c r="E33" s="94">
        <v>1.650584323437854E-2</v>
      </c>
      <c r="F33" s="94">
        <v>4.979599560615431E-2</v>
      </c>
      <c r="G33" s="94">
        <v>-3.7770085666934275E-3</v>
      </c>
      <c r="H33" s="94">
        <v>6.9471649199538396E-2</v>
      </c>
      <c r="I33" s="94">
        <v>2.9601891109726497E-2</v>
      </c>
      <c r="J33" s="94">
        <v>-1.7006169689019811E-2</v>
      </c>
      <c r="K33" s="94">
        <v>-0.16926021218252346</v>
      </c>
      <c r="L33" s="94">
        <v>-9.8943287162492587E-3</v>
      </c>
      <c r="M33" s="94">
        <v>-1.1385089355148939E-2</v>
      </c>
      <c r="N33" s="94">
        <v>4.9551791134637937E-2</v>
      </c>
      <c r="O33" s="94">
        <v>-0.24067487821391523</v>
      </c>
      <c r="P33" s="94">
        <v>0.12862596875521942</v>
      </c>
      <c r="Q33" s="94">
        <v>-8.7999999999999998E-5</v>
      </c>
      <c r="R33" s="94">
        <f>R29*1000/R35</f>
        <v>-0.24597998640158988</v>
      </c>
      <c r="S33" s="94">
        <f>S29*1000/S35</f>
        <v>4.3710866760566715E-2</v>
      </c>
      <c r="T33" s="94">
        <f>T29*1000/T35</f>
        <v>2.8984077760812653E-2</v>
      </c>
      <c r="U33" s="94">
        <f>U29*1000/U35</f>
        <v>0.12184649051859396</v>
      </c>
      <c r="V33" s="94">
        <f>V29*1000/V35</f>
        <v>-0.20527681444745616</v>
      </c>
      <c r="W33" s="94">
        <v>2.64E-2</v>
      </c>
      <c r="X33" s="94">
        <v>0.155</v>
      </c>
      <c r="Y33" s="94">
        <v>9.3700000000000006E-2</v>
      </c>
      <c r="Z33" s="51">
        <v>-0.3</v>
      </c>
      <c r="AA33" s="94">
        <v>-9.3106800000000003E-2</v>
      </c>
      <c r="AB33" s="94">
        <v>-7.3991964246779382E-2</v>
      </c>
      <c r="AC33" s="94">
        <v>-6.4001235753220628E-2</v>
      </c>
      <c r="AD33" s="94">
        <v>-0.58650000000000002</v>
      </c>
      <c r="AE33" s="94">
        <v>3.0499999999999999E-2</v>
      </c>
      <c r="AF33" s="51"/>
      <c r="AG33" s="94">
        <v>0.21655582478243204</v>
      </c>
      <c r="AH33" s="94">
        <v>7.8290362053551651E-2</v>
      </c>
      <c r="AI33" s="94">
        <v>-0.14098783911928375</v>
      </c>
      <c r="AJ33" s="94">
        <f>SUM(O33:R33)</f>
        <v>-0.35811689586028572</v>
      </c>
      <c r="AK33" s="94">
        <v>-1.0699999999999999E-2</v>
      </c>
      <c r="AL33" s="94">
        <v>-2.4899999999999978E-2</v>
      </c>
      <c r="AM33" s="94">
        <v>-0.81759999999999999</v>
      </c>
      <c r="AN33" s="94">
        <v>3.0499999999999999E-2</v>
      </c>
    </row>
    <row r="34" spans="1:40" x14ac:dyDescent="0.2">
      <c r="A34" s="61"/>
      <c r="C34" s="100"/>
      <c r="D34" s="100"/>
      <c r="E34" s="100"/>
      <c r="F34" s="100"/>
      <c r="G34" s="98"/>
      <c r="H34" s="98"/>
      <c r="I34" s="101"/>
      <c r="J34" s="100"/>
      <c r="K34" s="98"/>
      <c r="L34" s="98"/>
      <c r="M34" s="98"/>
      <c r="N34" s="98"/>
      <c r="O34" s="98"/>
      <c r="P34" s="98"/>
      <c r="Q34" s="98"/>
      <c r="R34" s="72"/>
      <c r="S34" s="72"/>
      <c r="T34" s="72"/>
      <c r="U34" s="72"/>
      <c r="V34" s="72"/>
      <c r="W34" s="72"/>
      <c r="X34" s="72"/>
      <c r="Y34" s="72"/>
      <c r="Z34" s="51"/>
      <c r="AA34" s="51"/>
      <c r="AB34" s="51"/>
      <c r="AC34" s="51"/>
      <c r="AD34" s="51"/>
      <c r="AE34" s="51"/>
      <c r="AG34" s="72"/>
      <c r="AH34" s="72"/>
      <c r="AI34" s="72"/>
      <c r="AJ34" s="72"/>
      <c r="AK34" s="72"/>
    </row>
    <row r="35" spans="1:40" x14ac:dyDescent="0.2">
      <c r="A35" s="58" t="s">
        <v>115</v>
      </c>
      <c r="C35" s="99">
        <v>748610.66500000004</v>
      </c>
      <c r="D35" s="99">
        <v>748610.66500000004</v>
      </c>
      <c r="E35" s="99">
        <v>748610.66500000004</v>
      </c>
      <c r="F35" s="99">
        <v>748610.66500000004</v>
      </c>
      <c r="G35" s="99">
        <v>748610.66500000004</v>
      </c>
      <c r="H35" s="99">
        <v>748610.66500000004</v>
      </c>
      <c r="I35" s="99">
        <v>748610.66500000004</v>
      </c>
      <c r="J35" s="99">
        <v>748610.66500000004</v>
      </c>
      <c r="K35" s="99">
        <v>748610.66500000004</v>
      </c>
      <c r="L35" s="99">
        <v>748610.66500000004</v>
      </c>
      <c r="M35" s="99">
        <v>748610.66500000004</v>
      </c>
      <c r="N35" s="99">
        <v>748610.66500000004</v>
      </c>
      <c r="O35" s="99">
        <v>760382.64299999992</v>
      </c>
      <c r="P35" s="99">
        <v>760382.99999999977</v>
      </c>
      <c r="Q35" s="99">
        <v>760382.99999999977</v>
      </c>
      <c r="R35" s="99">
        <v>760382.99999999977</v>
      </c>
      <c r="S35" s="99">
        <v>760382.99999999977</v>
      </c>
      <c r="T35" s="99">
        <v>760382.99999999977</v>
      </c>
      <c r="U35" s="99">
        <v>760382.99999999977</v>
      </c>
      <c r="V35" s="99">
        <v>760382.99999999977</v>
      </c>
      <c r="W35" s="99">
        <v>760382.99999999977</v>
      </c>
      <c r="X35" s="99">
        <v>760382.99999999977</v>
      </c>
      <c r="Y35" s="99">
        <v>760382.99999999977</v>
      </c>
      <c r="Z35" s="99">
        <v>760382.99999999977</v>
      </c>
      <c r="AA35" s="99">
        <v>760382.99999999977</v>
      </c>
      <c r="AB35" s="99">
        <v>760382.99999999977</v>
      </c>
      <c r="AC35" s="99">
        <v>760382.99999999977</v>
      </c>
      <c r="AD35" s="99">
        <v>760382.99999999977</v>
      </c>
      <c r="AE35" s="99">
        <v>760382.99999999977</v>
      </c>
      <c r="AG35" s="62"/>
      <c r="AH35" s="62"/>
      <c r="AI35" s="62"/>
      <c r="AJ35" s="62"/>
      <c r="AK35" s="62"/>
    </row>
    <row r="36" spans="1:40" x14ac:dyDescent="0.2"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G36" s="73"/>
      <c r="AH36" s="73"/>
      <c r="AI36" s="73"/>
      <c r="AJ36" s="73"/>
      <c r="AK36" s="73"/>
    </row>
    <row r="37" spans="1:40" x14ac:dyDescent="0.2">
      <c r="Q37" s="96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I37" s="96"/>
      <c r="AJ37" s="96"/>
      <c r="AK37" s="96"/>
    </row>
    <row r="38" spans="1:40" x14ac:dyDescent="0.2"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</row>
    <row r="63" spans="24:24" x14ac:dyDescent="0.2">
      <c r="X63" s="158"/>
    </row>
    <row r="64" spans="24:24" x14ac:dyDescent="0.2">
      <c r="X64" s="157">
        <v>-7.3899999999999993E-2</v>
      </c>
    </row>
    <row r="65" spans="24:24" x14ac:dyDescent="0.2">
      <c r="X65" s="157">
        <v>-7.3899999999999993E-2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D434-D1CF-428E-ABA8-73B271D4A34D}">
  <sheetPr>
    <tabColor theme="9" tint="0.59999389629810485"/>
  </sheetPr>
  <dimension ref="A2:AI122"/>
  <sheetViews>
    <sheetView showGridLines="0" zoomScale="90" zoomScaleNormal="90" workbookViewId="0">
      <pane xSplit="2" ySplit="3" topLeftCell="S4" activePane="bottomRight" state="frozen"/>
      <selection activeCell="P8" sqref="P8"/>
      <selection pane="topRight" activeCell="P8" sqref="P8"/>
      <selection pane="bottomLeft" activeCell="P8" sqref="P8"/>
      <selection pane="bottomRight" activeCell="X19" sqref="X19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7" width="11" style="88" customWidth="1"/>
    <col min="28" max="28" width="9.5703125" style="22" bestFit="1" customWidth="1"/>
    <col min="29" max="32" width="11" style="88" customWidth="1"/>
    <col min="33" max="33" width="9.5703125" style="22" bestFit="1" customWidth="1"/>
    <col min="34" max="35" width="9.5703125" style="22" customWidth="1"/>
    <col min="36" max="16384" width="8.7109375" style="22"/>
  </cols>
  <sheetData>
    <row r="2" spans="2:35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C2" s="78"/>
      <c r="AD2" s="78"/>
      <c r="AE2" s="78"/>
      <c r="AF2" s="78"/>
    </row>
    <row r="3" spans="2:35" x14ac:dyDescent="0.2">
      <c r="B3" s="75" t="s">
        <v>116</v>
      </c>
      <c r="C3" s="75" t="s">
        <v>151</v>
      </c>
      <c r="D3" s="75" t="s">
        <v>152</v>
      </c>
      <c r="E3" s="75" t="s">
        <v>153</v>
      </c>
      <c r="F3" s="75" t="s">
        <v>154</v>
      </c>
      <c r="G3" s="75" t="s">
        <v>155</v>
      </c>
      <c r="H3" s="75" t="s">
        <v>156</v>
      </c>
      <c r="I3" s="75" t="s">
        <v>157</v>
      </c>
      <c r="J3" s="75" t="s">
        <v>158</v>
      </c>
      <c r="K3" s="75" t="s">
        <v>168</v>
      </c>
      <c r="L3" s="75" t="s">
        <v>169</v>
      </c>
      <c r="M3" s="75" t="s">
        <v>172</v>
      </c>
      <c r="N3" s="75" t="s">
        <v>173</v>
      </c>
      <c r="O3" s="75" t="s">
        <v>195</v>
      </c>
      <c r="P3" s="75" t="s">
        <v>196</v>
      </c>
      <c r="Q3" s="75" t="s">
        <v>197</v>
      </c>
      <c r="R3" s="75" t="s">
        <v>202</v>
      </c>
      <c r="S3" s="75" t="s">
        <v>203</v>
      </c>
      <c r="T3" s="75" t="s">
        <v>205</v>
      </c>
      <c r="U3" s="75" t="s">
        <v>225</v>
      </c>
      <c r="V3" s="75" t="s">
        <v>228</v>
      </c>
      <c r="W3" s="75" t="s">
        <v>231</v>
      </c>
      <c r="X3" s="75" t="s">
        <v>233</v>
      </c>
      <c r="Y3" s="75" t="s">
        <v>235</v>
      </c>
      <c r="Z3" s="75" t="s">
        <v>240</v>
      </c>
      <c r="AA3" s="75" t="s">
        <v>249</v>
      </c>
      <c r="AC3" s="76">
        <v>2019</v>
      </c>
      <c r="AD3" s="76">
        <v>2020</v>
      </c>
      <c r="AE3" s="76">
        <v>2021</v>
      </c>
      <c r="AF3" s="76">
        <v>2022</v>
      </c>
      <c r="AG3" s="76">
        <v>2023</v>
      </c>
      <c r="AH3" s="76">
        <v>2024</v>
      </c>
      <c r="AI3" s="76">
        <v>2025</v>
      </c>
    </row>
    <row r="4" spans="2:35" x14ac:dyDescent="0.2">
      <c r="B4" s="79" t="s">
        <v>117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C4" s="80"/>
      <c r="AD4" s="80"/>
      <c r="AE4" s="80"/>
      <c r="AF4" s="80"/>
      <c r="AG4" s="80"/>
      <c r="AH4" s="80"/>
      <c r="AI4" s="80"/>
    </row>
    <row r="5" spans="2:35" x14ac:dyDescent="0.2">
      <c r="B5" s="89" t="s">
        <v>118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129">
        <v>-191590</v>
      </c>
      <c r="W5" s="129">
        <v>-70857</v>
      </c>
      <c r="X5" s="129">
        <v>-56202</v>
      </c>
      <c r="Y5" s="129">
        <v>-48636</v>
      </c>
      <c r="Z5" s="129">
        <v>-446004</v>
      </c>
      <c r="AA5" s="129">
        <v>36976</v>
      </c>
      <c r="AB5" s="80"/>
      <c r="AC5" s="80">
        <v>58609</v>
      </c>
      <c r="AD5" s="80">
        <v>-105545</v>
      </c>
      <c r="AE5" s="80">
        <v>-339132</v>
      </c>
      <c r="AF5" s="80">
        <v>41920</v>
      </c>
      <c r="AG5" s="80">
        <v>17599</v>
      </c>
      <c r="AH5" s="80">
        <v>-621699</v>
      </c>
      <c r="AI5" s="80">
        <v>36976</v>
      </c>
    </row>
    <row r="6" spans="2:35" x14ac:dyDescent="0.2">
      <c r="B6" s="89" t="s">
        <v>242</v>
      </c>
      <c r="C6" s="80">
        <v>7186</v>
      </c>
      <c r="D6" s="80">
        <v>-4857.2960182641054</v>
      </c>
      <c r="E6" s="80">
        <v>4487.4896469901796</v>
      </c>
      <c r="F6" s="80">
        <v>3107.8063712739258</v>
      </c>
      <c r="G6" s="80">
        <v>3481</v>
      </c>
      <c r="H6" s="80">
        <v>8183</v>
      </c>
      <c r="I6" s="80">
        <v>7072</v>
      </c>
      <c r="J6" s="80">
        <v>-6161</v>
      </c>
      <c r="K6" s="80">
        <v>10469</v>
      </c>
      <c r="L6" s="80">
        <v>1430.1538170000003</v>
      </c>
      <c r="M6" s="80">
        <v>5912.8461829999997</v>
      </c>
      <c r="N6" s="80">
        <v>2321</v>
      </c>
      <c r="O6" s="80">
        <v>9070</v>
      </c>
      <c r="P6" s="80">
        <v>6145</v>
      </c>
      <c r="Q6" s="80">
        <v>3232</v>
      </c>
      <c r="R6" s="80">
        <v>8002</v>
      </c>
      <c r="S6" s="80">
        <v>-2925</v>
      </c>
      <c r="T6" s="80">
        <v>7079</v>
      </c>
      <c r="U6" s="80">
        <v>20982</v>
      </c>
      <c r="V6" s="80">
        <v>35352</v>
      </c>
      <c r="W6" s="80">
        <v>9892</v>
      </c>
      <c r="X6" s="80">
        <v>8329</v>
      </c>
      <c r="Y6" s="80">
        <v>4115</v>
      </c>
      <c r="Z6" s="80">
        <v>-85</v>
      </c>
      <c r="AA6" s="80">
        <v>8868</v>
      </c>
      <c r="AB6" s="80"/>
      <c r="AC6" s="80">
        <v>9924</v>
      </c>
      <c r="AD6" s="80">
        <v>12575</v>
      </c>
      <c r="AE6" s="80">
        <v>20133</v>
      </c>
      <c r="AF6" s="80">
        <v>26449</v>
      </c>
      <c r="AG6" s="80">
        <v>60488</v>
      </c>
      <c r="AH6" s="80">
        <v>22251</v>
      </c>
      <c r="AI6" s="80">
        <v>8868</v>
      </c>
    </row>
    <row r="7" spans="2:35" s="130" customFormat="1" x14ac:dyDescent="0.2">
      <c r="B7" s="91" t="s">
        <v>243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129">
        <v>1938</v>
      </c>
      <c r="Y7" s="129">
        <v>-1938</v>
      </c>
      <c r="Z7" s="129">
        <v>0</v>
      </c>
      <c r="AA7" s="129">
        <v>0</v>
      </c>
      <c r="AB7" s="129"/>
      <c r="AC7" s="129">
        <v>0</v>
      </c>
      <c r="AD7" s="129">
        <v>0</v>
      </c>
      <c r="AE7" s="129">
        <v>0</v>
      </c>
      <c r="AF7" s="129">
        <v>0</v>
      </c>
      <c r="AG7" s="129">
        <v>0</v>
      </c>
      <c r="AH7" s="129">
        <v>0</v>
      </c>
      <c r="AI7" s="129">
        <v>0</v>
      </c>
    </row>
    <row r="8" spans="2:35" x14ac:dyDescent="0.2">
      <c r="B8" s="89" t="s">
        <v>119</v>
      </c>
      <c r="C8" s="80">
        <v>0</v>
      </c>
      <c r="D8" s="80">
        <v>-834.31619999990983</v>
      </c>
      <c r="E8" s="80">
        <v>834.31619999990983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129">
        <v>0</v>
      </c>
      <c r="Y8" s="129">
        <v>0</v>
      </c>
      <c r="Z8" s="129">
        <v>0</v>
      </c>
      <c r="AA8" s="129">
        <v>0</v>
      </c>
      <c r="AB8" s="80"/>
      <c r="AC8" s="80">
        <v>0</v>
      </c>
      <c r="AD8" s="80">
        <v>0</v>
      </c>
      <c r="AE8" s="80">
        <v>0</v>
      </c>
      <c r="AF8" s="80">
        <v>0</v>
      </c>
      <c r="AG8" s="129">
        <v>0</v>
      </c>
      <c r="AH8" s="129">
        <v>0</v>
      </c>
      <c r="AI8" s="129">
        <v>0</v>
      </c>
    </row>
    <row r="9" spans="2:35" x14ac:dyDescent="0.2">
      <c r="B9" s="89" t="s">
        <v>120</v>
      </c>
      <c r="C9" s="80">
        <v>2516</v>
      </c>
      <c r="D9" s="80">
        <v>8340</v>
      </c>
      <c r="E9" s="80">
        <v>8224</v>
      </c>
      <c r="F9" s="80">
        <v>16787</v>
      </c>
      <c r="G9" s="80">
        <v>2880</v>
      </c>
      <c r="H9" s="80">
        <v>18077</v>
      </c>
      <c r="I9" s="80">
        <v>12434</v>
      </c>
      <c r="J9" s="80">
        <v>30651</v>
      </c>
      <c r="K9" s="80">
        <v>-8883</v>
      </c>
      <c r="L9" s="80">
        <v>31660</v>
      </c>
      <c r="M9" s="80">
        <v>12653</v>
      </c>
      <c r="N9" s="80">
        <v>5057</v>
      </c>
      <c r="O9" s="80">
        <v>41486</v>
      </c>
      <c r="P9" s="80">
        <v>-3535</v>
      </c>
      <c r="Q9" s="80">
        <v>-3528</v>
      </c>
      <c r="R9" s="80">
        <v>13192</v>
      </c>
      <c r="S9" s="80">
        <v>6113</v>
      </c>
      <c r="T9" s="80">
        <f>[68]DFC!$L$12-S9</f>
        <v>6467</v>
      </c>
      <c r="U9" s="80">
        <v>736</v>
      </c>
      <c r="V9" s="80">
        <v>38839</v>
      </c>
      <c r="W9" s="80">
        <v>32282</v>
      </c>
      <c r="X9" s="129">
        <v>22439</v>
      </c>
      <c r="Y9" s="129">
        <v>35383</v>
      </c>
      <c r="Z9" s="129">
        <v>-30710</v>
      </c>
      <c r="AA9" s="129">
        <v>15194</v>
      </c>
      <c r="AB9" s="80"/>
      <c r="AC9" s="80">
        <v>35867</v>
      </c>
      <c r="AD9" s="80">
        <v>64042</v>
      </c>
      <c r="AE9" s="80">
        <v>40487</v>
      </c>
      <c r="AF9" s="80">
        <v>47615</v>
      </c>
      <c r="AG9" s="129">
        <v>52155</v>
      </c>
      <c r="AH9" s="129">
        <v>59394</v>
      </c>
      <c r="AI9" s="129">
        <v>15194</v>
      </c>
    </row>
    <row r="10" spans="2:35" x14ac:dyDescent="0.2">
      <c r="B10" s="89" t="s">
        <v>212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>
        <v>2917</v>
      </c>
      <c r="X10" s="129">
        <v>-21284</v>
      </c>
      <c r="Y10" s="129">
        <v>-358</v>
      </c>
      <c r="Z10" s="129">
        <v>-7639</v>
      </c>
      <c r="AA10" s="129">
        <v>39245</v>
      </c>
      <c r="AB10" s="80"/>
      <c r="AC10" s="80">
        <v>0</v>
      </c>
      <c r="AD10" s="80">
        <v>0</v>
      </c>
      <c r="AE10" s="80">
        <v>0</v>
      </c>
      <c r="AF10" s="80">
        <v>27954</v>
      </c>
      <c r="AG10" s="129">
        <v>43736</v>
      </c>
      <c r="AH10" s="129">
        <v>-26364</v>
      </c>
      <c r="AI10" s="129">
        <v>39245</v>
      </c>
    </row>
    <row r="11" spans="2:35" x14ac:dyDescent="0.2">
      <c r="B11" s="89" t="s">
        <v>180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226</v>
      </c>
      <c r="V11" s="80">
        <v>0</v>
      </c>
      <c r="W11" s="80" t="s">
        <v>226</v>
      </c>
      <c r="X11" s="129">
        <v>0</v>
      </c>
      <c r="Y11" s="129">
        <v>0</v>
      </c>
      <c r="Z11" s="129">
        <v>0</v>
      </c>
      <c r="AA11" s="129">
        <v>0</v>
      </c>
      <c r="AB11" s="80"/>
      <c r="AC11" s="80">
        <v>0</v>
      </c>
      <c r="AD11" s="80">
        <v>0</v>
      </c>
      <c r="AE11" s="80">
        <v>0</v>
      </c>
      <c r="AF11" s="80">
        <v>0</v>
      </c>
      <c r="AG11" s="129">
        <v>0</v>
      </c>
      <c r="AH11" s="129">
        <v>0</v>
      </c>
      <c r="AI11" s="129">
        <v>0</v>
      </c>
    </row>
    <row r="12" spans="2:35" x14ac:dyDescent="0.2">
      <c r="B12" s="89" t="s">
        <v>245</v>
      </c>
      <c r="C12" s="80">
        <v>38396</v>
      </c>
      <c r="D12" s="80">
        <v>40320</v>
      </c>
      <c r="E12" s="80">
        <v>40516.188056156323</v>
      </c>
      <c r="F12" s="80">
        <v>-114098.18805615633</v>
      </c>
      <c r="G12" s="80">
        <v>44179</v>
      </c>
      <c r="H12" s="80">
        <v>63290</v>
      </c>
      <c r="I12" s="80">
        <v>55116</v>
      </c>
      <c r="J12" s="80">
        <v>37752</v>
      </c>
      <c r="K12" s="80">
        <v>57162</v>
      </c>
      <c r="L12" s="80">
        <v>60470</v>
      </c>
      <c r="M12" s="80">
        <v>56779</v>
      </c>
      <c r="N12" s="80">
        <v>68674</v>
      </c>
      <c r="O12" s="80">
        <v>71412</v>
      </c>
      <c r="P12" s="80">
        <v>68218</v>
      </c>
      <c r="Q12" s="80">
        <v>65948</v>
      </c>
      <c r="R12" s="80">
        <v>103374</v>
      </c>
      <c r="S12" s="80">
        <v>79339</v>
      </c>
      <c r="T12" s="80">
        <v>87625</v>
      </c>
      <c r="U12" s="80">
        <v>103321</v>
      </c>
      <c r="V12" s="80">
        <v>11803</v>
      </c>
      <c r="W12" s="80">
        <v>77794</v>
      </c>
      <c r="X12" s="80">
        <v>76222</v>
      </c>
      <c r="Y12" s="80">
        <v>84365</v>
      </c>
      <c r="Z12" s="80">
        <v>76119</v>
      </c>
      <c r="AA12" s="80">
        <v>73648</v>
      </c>
      <c r="AB12" s="80"/>
      <c r="AC12" s="80">
        <v>5134</v>
      </c>
      <c r="AD12" s="80">
        <v>200337</v>
      </c>
      <c r="AE12" s="80">
        <v>243085</v>
      </c>
      <c r="AF12" s="80">
        <v>308952</v>
      </c>
      <c r="AG12" s="80">
        <v>282088</v>
      </c>
      <c r="AH12" s="80">
        <v>314500</v>
      </c>
      <c r="AI12" s="80">
        <v>73648</v>
      </c>
    </row>
    <row r="13" spans="2:35" x14ac:dyDescent="0.2">
      <c r="B13" s="89" t="s">
        <v>244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-18</v>
      </c>
      <c r="X13" s="129">
        <v>18</v>
      </c>
      <c r="Y13" s="129">
        <v>0</v>
      </c>
      <c r="Z13" s="129">
        <v>0</v>
      </c>
      <c r="AA13" s="129">
        <v>0</v>
      </c>
      <c r="AB13" s="80"/>
      <c r="AC13" s="129" t="s">
        <v>226</v>
      </c>
      <c r="AD13" s="129" t="s">
        <v>226</v>
      </c>
      <c r="AE13" s="129" t="s">
        <v>226</v>
      </c>
      <c r="AF13" s="129" t="s">
        <v>226</v>
      </c>
      <c r="AG13" s="129" t="s">
        <v>226</v>
      </c>
      <c r="AH13" s="129">
        <v>0</v>
      </c>
      <c r="AI13" s="129">
        <v>0</v>
      </c>
    </row>
    <row r="14" spans="2:35" x14ac:dyDescent="0.2">
      <c r="B14" s="89" t="s">
        <v>211</v>
      </c>
      <c r="C14" s="80">
        <v>1214</v>
      </c>
      <c r="D14" s="80">
        <v>-3689</v>
      </c>
      <c r="E14" s="80">
        <v>-1278.9966954803576</v>
      </c>
      <c r="F14" s="80">
        <v>162926.99669548037</v>
      </c>
      <c r="G14" s="80">
        <v>1483</v>
      </c>
      <c r="H14" s="80">
        <v>288</v>
      </c>
      <c r="I14" s="80">
        <v>1770</v>
      </c>
      <c r="J14" s="80">
        <v>1795</v>
      </c>
      <c r="K14" s="80">
        <v>-88924</v>
      </c>
      <c r="L14" s="80">
        <v>115332</v>
      </c>
      <c r="M14" s="80">
        <v>2893</v>
      </c>
      <c r="N14" s="80">
        <v>4811</v>
      </c>
      <c r="O14" s="80">
        <v>3611</v>
      </c>
      <c r="P14" s="80">
        <v>3027</v>
      </c>
      <c r="Q14" s="80">
        <v>3494</v>
      </c>
      <c r="R14" s="80">
        <v>28961</v>
      </c>
      <c r="S14" s="80">
        <v>2811</v>
      </c>
      <c r="T14" s="80">
        <v>2702</v>
      </c>
      <c r="U14" s="80">
        <v>2799</v>
      </c>
      <c r="V14" s="80">
        <v>2833</v>
      </c>
      <c r="W14" s="80">
        <v>2833</v>
      </c>
      <c r="X14" s="129">
        <v>2953</v>
      </c>
      <c r="Y14" s="129">
        <v>2913</v>
      </c>
      <c r="Z14" s="129">
        <v>3624</v>
      </c>
      <c r="AA14" s="129">
        <v>3072</v>
      </c>
      <c r="AB14" s="80"/>
      <c r="AC14" s="80">
        <v>159173</v>
      </c>
      <c r="AD14" s="80">
        <v>5336</v>
      </c>
      <c r="AE14" s="80">
        <v>34112</v>
      </c>
      <c r="AF14" s="80">
        <v>39093</v>
      </c>
      <c r="AG14" s="129">
        <v>11145</v>
      </c>
      <c r="AH14" s="129">
        <v>12323</v>
      </c>
      <c r="AI14" s="129">
        <v>3072</v>
      </c>
    </row>
    <row r="15" spans="2:35" x14ac:dyDescent="0.2">
      <c r="B15" s="89" t="s">
        <v>121</v>
      </c>
      <c r="C15" s="80">
        <v>2779</v>
      </c>
      <c r="D15" s="80">
        <v>-2950</v>
      </c>
      <c r="E15" s="80">
        <v>1</v>
      </c>
      <c r="F15" s="80">
        <v>5249</v>
      </c>
      <c r="G15" s="80">
        <v>72812</v>
      </c>
      <c r="H15" s="80">
        <v>17765</v>
      </c>
      <c r="I15" s="80">
        <v>11609</v>
      </c>
      <c r="J15" s="80">
        <v>-31173</v>
      </c>
      <c r="K15" s="80">
        <v>36855</v>
      </c>
      <c r="L15" s="80">
        <v>-8892</v>
      </c>
      <c r="M15" s="80">
        <v>-13069</v>
      </c>
      <c r="N15" s="80">
        <v>10254</v>
      </c>
      <c r="O15" s="80">
        <v>-39029</v>
      </c>
      <c r="P15" s="80">
        <v>19203</v>
      </c>
      <c r="Q15" s="80">
        <v>45744</v>
      </c>
      <c r="R15" s="80">
        <v>-43059</v>
      </c>
      <c r="S15" s="80">
        <v>-118</v>
      </c>
      <c r="T15" s="80">
        <v>-1227</v>
      </c>
      <c r="U15" s="80">
        <v>1216</v>
      </c>
      <c r="V15" s="80">
        <v>-780</v>
      </c>
      <c r="W15" s="80">
        <v>0</v>
      </c>
      <c r="X15" s="129">
        <v>1716</v>
      </c>
      <c r="Y15" s="129">
        <v>2235</v>
      </c>
      <c r="Z15" s="129">
        <v>-2177</v>
      </c>
      <c r="AA15" s="129">
        <v>-121211</v>
      </c>
      <c r="AB15" s="80"/>
      <c r="AC15" s="80">
        <v>5079</v>
      </c>
      <c r="AD15" s="80">
        <v>71013</v>
      </c>
      <c r="AE15" s="80">
        <v>25148</v>
      </c>
      <c r="AF15" s="80">
        <v>-17141</v>
      </c>
      <c r="AG15" s="129">
        <v>-909</v>
      </c>
      <c r="AH15" s="129">
        <v>1774</v>
      </c>
      <c r="AI15" s="129">
        <v>-121211</v>
      </c>
    </row>
    <row r="16" spans="2:35" x14ac:dyDescent="0.2">
      <c r="B16" s="89" t="s">
        <v>170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-7293</v>
      </c>
      <c r="M16" s="80">
        <v>7293</v>
      </c>
      <c r="N16" s="80">
        <v>-57140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 t="s">
        <v>226</v>
      </c>
      <c r="U16" s="80" t="s">
        <v>226</v>
      </c>
      <c r="V16" s="80">
        <v>0</v>
      </c>
      <c r="W16" s="80">
        <v>0</v>
      </c>
      <c r="X16" s="129">
        <v>0</v>
      </c>
      <c r="Y16" s="129">
        <v>0</v>
      </c>
      <c r="Z16" s="129">
        <v>0</v>
      </c>
      <c r="AA16" s="129">
        <v>0</v>
      </c>
      <c r="AB16" s="80"/>
      <c r="AC16" s="80">
        <v>0</v>
      </c>
      <c r="AD16" s="80">
        <v>0</v>
      </c>
      <c r="AE16" s="80">
        <v>-57140</v>
      </c>
      <c r="AF16" s="80">
        <v>0</v>
      </c>
      <c r="AG16" s="129">
        <v>0</v>
      </c>
      <c r="AH16" s="129">
        <v>0</v>
      </c>
      <c r="AI16" s="129">
        <v>0</v>
      </c>
    </row>
    <row r="17" spans="2:35" x14ac:dyDescent="0.2">
      <c r="B17" s="89" t="s">
        <v>213</v>
      </c>
      <c r="C17" s="80">
        <v>0</v>
      </c>
      <c r="D17" s="80">
        <v>0</v>
      </c>
      <c r="E17" s="80">
        <v>0</v>
      </c>
      <c r="F17" s="80">
        <v>1677</v>
      </c>
      <c r="G17" s="80">
        <v>1024</v>
      </c>
      <c r="H17" s="80">
        <v>721</v>
      </c>
      <c r="I17" s="80">
        <v>14901</v>
      </c>
      <c r="J17" s="80">
        <v>403</v>
      </c>
      <c r="K17" s="80">
        <v>0</v>
      </c>
      <c r="L17" s="80">
        <v>0</v>
      </c>
      <c r="M17" s="80">
        <v>0</v>
      </c>
      <c r="N17" s="80">
        <v>1076</v>
      </c>
      <c r="O17" s="80">
        <v>1828</v>
      </c>
      <c r="P17" s="80">
        <v>1107</v>
      </c>
      <c r="Q17" s="80">
        <v>2422</v>
      </c>
      <c r="R17" s="80">
        <v>1767</v>
      </c>
      <c r="S17" s="80">
        <v>80</v>
      </c>
      <c r="T17" s="80">
        <v>-2155</v>
      </c>
      <c r="U17" s="80">
        <v>979</v>
      </c>
      <c r="V17" s="80">
        <v>890</v>
      </c>
      <c r="W17" s="80">
        <v>2587</v>
      </c>
      <c r="X17" s="129">
        <v>3074</v>
      </c>
      <c r="Y17" s="129">
        <v>774</v>
      </c>
      <c r="Z17" s="129">
        <v>-3488</v>
      </c>
      <c r="AA17" s="129">
        <v>957</v>
      </c>
      <c r="AB17" s="80"/>
      <c r="AC17" s="80">
        <v>1677</v>
      </c>
      <c r="AD17" s="80">
        <v>17049</v>
      </c>
      <c r="AE17" s="80">
        <v>1076</v>
      </c>
      <c r="AF17" s="80">
        <v>7124</v>
      </c>
      <c r="AG17" s="129">
        <v>-206</v>
      </c>
      <c r="AH17" s="129">
        <v>2947</v>
      </c>
      <c r="AI17" s="129">
        <v>957</v>
      </c>
    </row>
    <row r="18" spans="2:35" x14ac:dyDescent="0.2">
      <c r="B18" s="89" t="s">
        <v>214</v>
      </c>
      <c r="C18" s="80">
        <v>-10473</v>
      </c>
      <c r="D18" s="80">
        <v>1949.5288986599735</v>
      </c>
      <c r="E18" s="80">
        <v>-25008.1848300159</v>
      </c>
      <c r="F18" s="80">
        <v>37122.655931355926</v>
      </c>
      <c r="G18" s="80">
        <v>-50354</v>
      </c>
      <c r="H18" s="80">
        <v>-13430</v>
      </c>
      <c r="I18" s="80">
        <v>-378</v>
      </c>
      <c r="J18" s="80">
        <v>19671</v>
      </c>
      <c r="K18" s="80">
        <v>-30182</v>
      </c>
      <c r="L18" s="80">
        <v>24510</v>
      </c>
      <c r="M18" s="80">
        <v>-19202</v>
      </c>
      <c r="N18" s="80">
        <v>-6276</v>
      </c>
      <c r="O18" s="80">
        <v>51171</v>
      </c>
      <c r="P18" s="80">
        <v>-27204</v>
      </c>
      <c r="Q18" s="80">
        <v>-12039</v>
      </c>
      <c r="R18" s="80">
        <v>-1245</v>
      </c>
      <c r="S18" s="80">
        <v>-2174</v>
      </c>
      <c r="T18" s="80">
        <v>-7843</v>
      </c>
      <c r="U18" s="80">
        <v>-5073</v>
      </c>
      <c r="V18" s="80">
        <v>-900</v>
      </c>
      <c r="W18" s="80">
        <v>-2228</v>
      </c>
      <c r="X18" s="129">
        <v>-1258</v>
      </c>
      <c r="Y18" s="129">
        <v>-1024</v>
      </c>
      <c r="Z18" s="129">
        <v>-1187</v>
      </c>
      <c r="AA18" s="129">
        <v>-255</v>
      </c>
      <c r="AB18" s="80"/>
      <c r="AC18" s="80">
        <v>3591</v>
      </c>
      <c r="AD18" s="80">
        <v>-44491</v>
      </c>
      <c r="AE18" s="80">
        <v>-31150</v>
      </c>
      <c r="AF18" s="80">
        <v>10683</v>
      </c>
      <c r="AG18" s="129">
        <v>-15990</v>
      </c>
      <c r="AH18" s="129">
        <v>-5697</v>
      </c>
      <c r="AI18" s="129">
        <v>-255</v>
      </c>
    </row>
    <row r="19" spans="2:35" x14ac:dyDescent="0.2">
      <c r="B19" s="89" t="s">
        <v>174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868</v>
      </c>
      <c r="N19" s="80">
        <v>-727</v>
      </c>
      <c r="O19" s="80">
        <v>0</v>
      </c>
      <c r="P19" s="80">
        <v>0</v>
      </c>
      <c r="Q19" s="80">
        <v>0</v>
      </c>
      <c r="R19" s="80">
        <v>21565</v>
      </c>
      <c r="S19" s="80">
        <v>0</v>
      </c>
      <c r="T19" s="80">
        <v>0</v>
      </c>
      <c r="U19" s="80" t="s">
        <v>226</v>
      </c>
      <c r="V19" s="80">
        <v>0</v>
      </c>
      <c r="W19" s="80">
        <v>0</v>
      </c>
      <c r="X19" s="129">
        <v>0</v>
      </c>
      <c r="Y19" s="129">
        <v>0</v>
      </c>
      <c r="Z19" s="129">
        <v>0</v>
      </c>
      <c r="AA19" s="129">
        <v>0</v>
      </c>
      <c r="AB19" s="80"/>
      <c r="AC19" s="80">
        <v>0</v>
      </c>
      <c r="AD19" s="80">
        <v>0</v>
      </c>
      <c r="AE19" s="80">
        <v>141</v>
      </c>
      <c r="AF19" s="80">
        <v>21565</v>
      </c>
      <c r="AG19" s="129">
        <v>0</v>
      </c>
      <c r="AH19" s="129">
        <v>0</v>
      </c>
      <c r="AI19" s="129">
        <v>0</v>
      </c>
    </row>
    <row r="20" spans="2:35" x14ac:dyDescent="0.2">
      <c r="B20" s="89" t="s">
        <v>241</v>
      </c>
      <c r="C20" s="80">
        <v>43362</v>
      </c>
      <c r="D20" s="80">
        <v>44902.855393621408</v>
      </c>
      <c r="E20" s="80">
        <v>39904.893467969501</v>
      </c>
      <c r="F20" s="80">
        <v>57254.25113840909</v>
      </c>
      <c r="G20" s="80">
        <v>49647</v>
      </c>
      <c r="H20" s="80">
        <v>54556</v>
      </c>
      <c r="I20" s="80">
        <v>54906</v>
      </c>
      <c r="J20" s="80">
        <v>64646</v>
      </c>
      <c r="K20" s="80">
        <v>59431</v>
      </c>
      <c r="L20" s="80">
        <v>98631</v>
      </c>
      <c r="M20" s="80">
        <v>83655</v>
      </c>
      <c r="N20" s="80">
        <v>96203</v>
      </c>
      <c r="O20" s="80">
        <v>86066</v>
      </c>
      <c r="P20" s="80">
        <v>81621</v>
      </c>
      <c r="Q20" s="80">
        <v>90749</v>
      </c>
      <c r="R20" s="80">
        <v>96652</v>
      </c>
      <c r="S20" s="80">
        <v>85463</v>
      </c>
      <c r="T20" s="80">
        <v>83834</v>
      </c>
      <c r="U20" s="80">
        <v>92167</v>
      </c>
      <c r="V20" s="80">
        <v>85517</v>
      </c>
      <c r="W20" s="80">
        <v>95384</v>
      </c>
      <c r="X20" s="80">
        <v>97641</v>
      </c>
      <c r="Y20" s="80">
        <v>112632</v>
      </c>
      <c r="Z20" s="80">
        <v>112976</v>
      </c>
      <c r="AA20" s="80">
        <v>97671</v>
      </c>
      <c r="AB20" s="80"/>
      <c r="AC20" s="80">
        <v>185424</v>
      </c>
      <c r="AD20" s="80">
        <v>223755</v>
      </c>
      <c r="AE20" s="80">
        <v>337920</v>
      </c>
      <c r="AF20" s="80">
        <v>355088</v>
      </c>
      <c r="AG20" s="80">
        <v>346981</v>
      </c>
      <c r="AH20" s="80">
        <v>418633</v>
      </c>
      <c r="AI20" s="80">
        <v>97671</v>
      </c>
    </row>
    <row r="21" spans="2:35" x14ac:dyDescent="0.2">
      <c r="B21" s="90" t="s">
        <v>107</v>
      </c>
      <c r="C21" s="80">
        <v>4471</v>
      </c>
      <c r="D21" s="80">
        <v>-1121.7379378822625</v>
      </c>
      <c r="E21" s="80">
        <v>-548.84239443332399</v>
      </c>
      <c r="F21" s="80">
        <v>3779.5803323155865</v>
      </c>
      <c r="G21" s="80">
        <v>2295</v>
      </c>
      <c r="H21" s="80">
        <v>-1820</v>
      </c>
      <c r="I21" s="80">
        <v>1819</v>
      </c>
      <c r="J21" s="80">
        <v>3068</v>
      </c>
      <c r="K21" s="80">
        <v>2832</v>
      </c>
      <c r="L21" s="80">
        <v>-4454</v>
      </c>
      <c r="M21" s="80">
        <v>188</v>
      </c>
      <c r="N21" s="80">
        <v>2105</v>
      </c>
      <c r="O21" s="80">
        <v>-1304</v>
      </c>
      <c r="P21" s="80">
        <v>-12267</v>
      </c>
      <c r="Q21" s="80">
        <v>-4174</v>
      </c>
      <c r="R21" s="80">
        <v>3705</v>
      </c>
      <c r="S21" s="80">
        <v>1377</v>
      </c>
      <c r="T21" s="80">
        <v>-6621</v>
      </c>
      <c r="U21" s="80">
        <v>-910</v>
      </c>
      <c r="V21" s="80">
        <v>1851</v>
      </c>
      <c r="W21" s="80">
        <v>1373</v>
      </c>
      <c r="X21" s="129">
        <v>-12405</v>
      </c>
      <c r="Y21" s="129">
        <v>-5373</v>
      </c>
      <c r="Z21" s="129">
        <v>8966</v>
      </c>
      <c r="AA21" s="129">
        <v>2584</v>
      </c>
      <c r="AB21" s="80"/>
      <c r="AC21" s="80">
        <v>6580</v>
      </c>
      <c r="AD21" s="80">
        <v>5362</v>
      </c>
      <c r="AE21" s="80">
        <v>671</v>
      </c>
      <c r="AF21" s="80">
        <v>-14040</v>
      </c>
      <c r="AG21" s="129">
        <v>-4303</v>
      </c>
      <c r="AH21" s="129">
        <v>-7439</v>
      </c>
      <c r="AI21" s="129">
        <v>2584</v>
      </c>
    </row>
    <row r="22" spans="2:35" x14ac:dyDescent="0.2">
      <c r="B22" s="90" t="s">
        <v>198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-69012</v>
      </c>
      <c r="R22" s="80">
        <v>-74287</v>
      </c>
      <c r="S22" s="80">
        <v>0</v>
      </c>
      <c r="T22" s="80">
        <v>0</v>
      </c>
      <c r="U22" s="80" t="s">
        <v>226</v>
      </c>
      <c r="V22" s="80">
        <v>0</v>
      </c>
      <c r="W22" s="80">
        <v>0</v>
      </c>
      <c r="X22" s="129">
        <v>0</v>
      </c>
      <c r="Y22" s="129">
        <v>0</v>
      </c>
      <c r="Z22" s="129">
        <v>0</v>
      </c>
      <c r="AA22" s="129">
        <v>0</v>
      </c>
      <c r="AB22" s="80"/>
      <c r="AC22" s="80"/>
      <c r="AD22" s="80"/>
      <c r="AE22" s="80"/>
      <c r="AF22" s="80">
        <v>-143299</v>
      </c>
      <c r="AG22" s="129">
        <v>0</v>
      </c>
      <c r="AH22" s="129">
        <v>0</v>
      </c>
      <c r="AI22" s="129">
        <v>0</v>
      </c>
    </row>
    <row r="23" spans="2:35" x14ac:dyDescent="0.2">
      <c r="B23" s="90" t="s">
        <v>122</v>
      </c>
      <c r="C23" s="80">
        <v>1504</v>
      </c>
      <c r="D23" s="80">
        <v>7240.29376522243</v>
      </c>
      <c r="E23" s="80">
        <v>19033.93985330718</v>
      </c>
      <c r="F23" s="80">
        <v>-21073.233618529612</v>
      </c>
      <c r="G23" s="80">
        <v>88970</v>
      </c>
      <c r="H23" s="80">
        <v>38599</v>
      </c>
      <c r="I23" s="80">
        <v>31930</v>
      </c>
      <c r="J23" s="80">
        <v>-20406</v>
      </c>
      <c r="K23" s="80">
        <v>73908</v>
      </c>
      <c r="L23" s="80">
        <v>-55137</v>
      </c>
      <c r="M23" s="80">
        <v>72476</v>
      </c>
      <c r="N23" s="80">
        <v>42081</v>
      </c>
      <c r="O23" s="80">
        <v>-96381</v>
      </c>
      <c r="P23" s="80">
        <v>90741</v>
      </c>
      <c r="Q23" s="80">
        <v>47537</v>
      </c>
      <c r="R23" s="80">
        <v>-9850</v>
      </c>
      <c r="S23" s="80">
        <v>-4420</v>
      </c>
      <c r="T23" s="80">
        <v>-30518</v>
      </c>
      <c r="U23" s="80">
        <v>52754</v>
      </c>
      <c r="V23" s="129">
        <v>-16498</v>
      </c>
      <c r="W23" s="129">
        <v>49377</v>
      </c>
      <c r="X23" s="129">
        <v>144293</v>
      </c>
      <c r="Y23" s="129">
        <v>-1402</v>
      </c>
      <c r="Z23" s="129">
        <v>204194</v>
      </c>
      <c r="AA23" s="129">
        <v>6909</v>
      </c>
      <c r="AB23" s="80"/>
      <c r="AC23" s="80">
        <v>6704.9999999999964</v>
      </c>
      <c r="AD23" s="80">
        <v>139093</v>
      </c>
      <c r="AE23" s="80">
        <v>133328</v>
      </c>
      <c r="AF23" s="80">
        <v>32047</v>
      </c>
      <c r="AG23" s="129">
        <v>1318</v>
      </c>
      <c r="AH23" s="129">
        <v>396462</v>
      </c>
      <c r="AI23" s="129">
        <v>6909</v>
      </c>
    </row>
    <row r="24" spans="2:35" x14ac:dyDescent="0.2">
      <c r="B24" s="90" t="s">
        <v>265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39185</v>
      </c>
      <c r="AA24" s="129">
        <v>23</v>
      </c>
      <c r="AB24" s="80"/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39185</v>
      </c>
      <c r="AI24" s="129">
        <v>23</v>
      </c>
    </row>
    <row r="25" spans="2:35" x14ac:dyDescent="0.2">
      <c r="B25" s="90" t="s">
        <v>264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88524</v>
      </c>
      <c r="AA25" s="129">
        <v>-992</v>
      </c>
      <c r="AB25" s="80"/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88524</v>
      </c>
      <c r="AI25" s="129">
        <v>-992</v>
      </c>
    </row>
    <row r="26" spans="2:35" x14ac:dyDescent="0.2">
      <c r="B26" s="90" t="s">
        <v>181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129">
        <v>0</v>
      </c>
      <c r="V26" s="80">
        <v>0</v>
      </c>
      <c r="W26" s="80">
        <v>0</v>
      </c>
      <c r="X26" s="129">
        <v>0</v>
      </c>
      <c r="Y26" s="129">
        <v>0</v>
      </c>
      <c r="Z26" s="129">
        <v>0</v>
      </c>
      <c r="AA26" s="129">
        <v>0</v>
      </c>
      <c r="AB26" s="80"/>
      <c r="AC26" s="80">
        <v>0</v>
      </c>
      <c r="AD26" s="80">
        <v>0</v>
      </c>
      <c r="AE26" s="80">
        <v>0</v>
      </c>
      <c r="AF26" s="80">
        <v>0</v>
      </c>
      <c r="AG26" s="129">
        <v>0</v>
      </c>
      <c r="AH26" s="129">
        <v>0</v>
      </c>
      <c r="AI26" s="129">
        <v>0</v>
      </c>
    </row>
    <row r="27" spans="2:35" x14ac:dyDescent="0.2">
      <c r="B27" s="90" t="s">
        <v>182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-37832</v>
      </c>
      <c r="N27" s="80">
        <v>37832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129">
        <v>0</v>
      </c>
      <c r="V27" s="80">
        <v>0</v>
      </c>
      <c r="W27" s="80">
        <v>0</v>
      </c>
      <c r="X27" s="129">
        <v>0</v>
      </c>
      <c r="Y27" s="129">
        <v>0</v>
      </c>
      <c r="Z27" s="129">
        <v>0</v>
      </c>
      <c r="AA27" s="129">
        <v>0</v>
      </c>
      <c r="AB27" s="80"/>
      <c r="AC27" s="80">
        <v>0</v>
      </c>
      <c r="AD27" s="80">
        <v>0</v>
      </c>
      <c r="AE27" s="80">
        <v>0</v>
      </c>
      <c r="AF27" s="80">
        <v>0</v>
      </c>
      <c r="AG27" s="129">
        <v>0</v>
      </c>
      <c r="AH27" s="129">
        <v>0</v>
      </c>
      <c r="AI27" s="129">
        <v>0</v>
      </c>
    </row>
    <row r="28" spans="2:35" x14ac:dyDescent="0.2">
      <c r="B28" s="90" t="s">
        <v>183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129">
        <v>0</v>
      </c>
      <c r="V28" s="80">
        <v>0</v>
      </c>
      <c r="W28" s="80">
        <v>0</v>
      </c>
      <c r="X28" s="129">
        <v>0</v>
      </c>
      <c r="Y28" s="129">
        <v>0</v>
      </c>
      <c r="Z28" s="129">
        <v>0</v>
      </c>
      <c r="AA28" s="129">
        <v>0</v>
      </c>
      <c r="AB28" s="80"/>
      <c r="AC28" s="80">
        <v>0</v>
      </c>
      <c r="AD28" s="80">
        <v>0</v>
      </c>
      <c r="AE28" s="80">
        <v>0</v>
      </c>
      <c r="AF28" s="80">
        <v>0</v>
      </c>
      <c r="AG28" s="129">
        <v>0</v>
      </c>
      <c r="AH28" s="129">
        <v>0</v>
      </c>
      <c r="AI28" s="129">
        <v>0</v>
      </c>
    </row>
    <row r="29" spans="2:35" x14ac:dyDescent="0.2">
      <c r="B29" s="90" t="s">
        <v>184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129">
        <v>0</v>
      </c>
      <c r="V29" s="80">
        <v>0</v>
      </c>
      <c r="W29" s="80">
        <v>0</v>
      </c>
      <c r="X29" s="129">
        <v>0</v>
      </c>
      <c r="Y29" s="129">
        <v>0</v>
      </c>
      <c r="Z29" s="129">
        <v>0</v>
      </c>
      <c r="AA29" s="129">
        <v>0</v>
      </c>
      <c r="AB29" s="80"/>
      <c r="AC29" s="80">
        <v>0</v>
      </c>
      <c r="AD29" s="80">
        <v>0</v>
      </c>
      <c r="AE29" s="80">
        <v>0</v>
      </c>
      <c r="AF29" s="80">
        <v>0</v>
      </c>
      <c r="AG29" s="129">
        <v>0</v>
      </c>
      <c r="AH29" s="129">
        <v>0</v>
      </c>
      <c r="AI29" s="129">
        <v>0</v>
      </c>
    </row>
    <row r="30" spans="2:35" x14ac:dyDescent="0.2">
      <c r="B30" s="90" t="s">
        <v>215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-3104</v>
      </c>
      <c r="O30" s="80">
        <v>-2473</v>
      </c>
      <c r="P30" s="80">
        <v>1575</v>
      </c>
      <c r="Q30" s="80">
        <v>0</v>
      </c>
      <c r="R30" s="80">
        <v>-8593</v>
      </c>
      <c r="S30" s="80">
        <v>-2</v>
      </c>
      <c r="T30" s="80">
        <v>0</v>
      </c>
      <c r="U30" s="129">
        <v>0</v>
      </c>
      <c r="V30" s="129">
        <v>-143</v>
      </c>
      <c r="W30" s="80">
        <v>0</v>
      </c>
      <c r="X30" s="129">
        <v>-2312</v>
      </c>
      <c r="Y30" s="129">
        <v>0</v>
      </c>
      <c r="Z30" s="129">
        <v>0</v>
      </c>
      <c r="AA30" s="129">
        <v>0</v>
      </c>
      <c r="AB30" s="80"/>
      <c r="AC30" s="80">
        <v>0</v>
      </c>
      <c r="AD30" s="80">
        <v>0</v>
      </c>
      <c r="AE30" s="80">
        <v>-3104</v>
      </c>
      <c r="AF30" s="80">
        <v>-9491</v>
      </c>
      <c r="AG30" s="129">
        <v>-145</v>
      </c>
      <c r="AH30" s="129">
        <v>-2312</v>
      </c>
      <c r="AI30" s="129">
        <v>0</v>
      </c>
    </row>
    <row r="31" spans="2:35" x14ac:dyDescent="0.2">
      <c r="B31" s="91" t="s">
        <v>229</v>
      </c>
      <c r="C31" s="80">
        <v>3</v>
      </c>
      <c r="D31" s="80">
        <v>8</v>
      </c>
      <c r="E31" s="80">
        <v>0</v>
      </c>
      <c r="F31" s="80">
        <v>-32227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129">
        <v>0</v>
      </c>
      <c r="V31" s="129">
        <v>3559</v>
      </c>
      <c r="W31" s="80">
        <v>0</v>
      </c>
      <c r="X31" s="129">
        <v>0</v>
      </c>
      <c r="Y31" s="129">
        <v>0</v>
      </c>
      <c r="Z31" s="129">
        <v>0</v>
      </c>
      <c r="AA31" s="129">
        <v>0</v>
      </c>
      <c r="AB31" s="80"/>
      <c r="AC31" s="80">
        <v>-32216</v>
      </c>
      <c r="AD31" s="80">
        <v>0</v>
      </c>
      <c r="AE31" s="80">
        <v>0</v>
      </c>
      <c r="AF31" s="80">
        <v>0</v>
      </c>
      <c r="AG31" s="129">
        <v>3559</v>
      </c>
      <c r="AH31" s="129">
        <v>0</v>
      </c>
      <c r="AI31" s="129">
        <v>0</v>
      </c>
    </row>
    <row r="32" spans="2:35" x14ac:dyDescent="0.2">
      <c r="B32" s="90" t="s">
        <v>227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3940</v>
      </c>
      <c r="V32" s="80">
        <v>3204</v>
      </c>
      <c r="W32" s="80">
        <v>0</v>
      </c>
      <c r="X32" s="129">
        <v>0</v>
      </c>
      <c r="Y32" s="129">
        <v>1965</v>
      </c>
      <c r="Z32" s="129">
        <v>0</v>
      </c>
      <c r="AA32" s="129">
        <v>-204</v>
      </c>
      <c r="AB32" s="80"/>
      <c r="AC32" s="80"/>
      <c r="AD32" s="80"/>
      <c r="AE32" s="80"/>
      <c r="AF32" s="80">
        <v>0</v>
      </c>
      <c r="AG32" s="129">
        <v>7144</v>
      </c>
      <c r="AH32" s="129">
        <v>1965</v>
      </c>
      <c r="AI32" s="129">
        <v>-204</v>
      </c>
    </row>
    <row r="33" spans="2:35" x14ac:dyDescent="0.2">
      <c r="B33" s="90" t="s">
        <v>185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-3488</v>
      </c>
      <c r="O33" s="80">
        <v>0</v>
      </c>
      <c r="P33" s="80">
        <v>0</v>
      </c>
      <c r="Q33" s="80">
        <v>0</v>
      </c>
      <c r="R33" s="80">
        <v>-1973</v>
      </c>
      <c r="S33" s="80">
        <v>0</v>
      </c>
      <c r="T33" s="80">
        <v>0</v>
      </c>
      <c r="U33" s="129">
        <v>0</v>
      </c>
      <c r="V33" s="129">
        <v>-3520</v>
      </c>
      <c r="W33" s="80">
        <v>0</v>
      </c>
      <c r="X33" s="129">
        <v>0</v>
      </c>
      <c r="Y33" s="129">
        <v>0</v>
      </c>
      <c r="Z33" s="129">
        <v>-3811</v>
      </c>
      <c r="AA33" s="129">
        <v>0</v>
      </c>
      <c r="AB33" s="80"/>
      <c r="AC33" s="80">
        <v>0</v>
      </c>
      <c r="AD33" s="80">
        <v>0</v>
      </c>
      <c r="AE33" s="80">
        <v>-3488</v>
      </c>
      <c r="AF33" s="80">
        <v>-1973</v>
      </c>
      <c r="AG33" s="129">
        <v>-3520</v>
      </c>
      <c r="AH33" s="129">
        <v>-3811</v>
      </c>
      <c r="AI33" s="129">
        <v>0</v>
      </c>
    </row>
    <row r="34" spans="2:35" x14ac:dyDescent="0.2">
      <c r="B34" s="90" t="s">
        <v>186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31234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129">
        <v>0</v>
      </c>
      <c r="V34" s="80">
        <v>0</v>
      </c>
      <c r="W34" s="80">
        <v>0</v>
      </c>
      <c r="X34" s="129">
        <v>0</v>
      </c>
      <c r="Y34" s="129">
        <v>0</v>
      </c>
      <c r="Z34" s="129">
        <v>0</v>
      </c>
      <c r="AA34" s="129">
        <v>0</v>
      </c>
      <c r="AB34" s="80"/>
      <c r="AC34" s="80">
        <v>0</v>
      </c>
      <c r="AD34" s="80">
        <v>0</v>
      </c>
      <c r="AE34" s="80">
        <v>31234</v>
      </c>
      <c r="AF34" s="80">
        <v>0</v>
      </c>
      <c r="AG34" s="129">
        <v>0</v>
      </c>
      <c r="AH34" s="129">
        <v>0</v>
      </c>
      <c r="AI34" s="129">
        <v>0</v>
      </c>
    </row>
    <row r="35" spans="2:35" x14ac:dyDescent="0.2">
      <c r="B35" s="90" t="s">
        <v>187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8400</v>
      </c>
      <c r="O35" s="80">
        <v>0</v>
      </c>
      <c r="P35" s="80">
        <v>0</v>
      </c>
      <c r="Q35" s="80">
        <v>0</v>
      </c>
      <c r="R35" s="80">
        <v>24740</v>
      </c>
      <c r="S35" s="80">
        <v>1998</v>
      </c>
      <c r="T35" s="80">
        <v>1937</v>
      </c>
      <c r="U35" s="80">
        <v>13</v>
      </c>
      <c r="V35" s="80">
        <f>AG35-U35-T35-S35</f>
        <v>-3948</v>
      </c>
      <c r="W35" s="80">
        <v>0</v>
      </c>
      <c r="X35" s="129">
        <v>18650</v>
      </c>
      <c r="Y35" s="129">
        <v>1023</v>
      </c>
      <c r="Z35" s="129">
        <v>-19673</v>
      </c>
      <c r="AA35" s="129">
        <v>0</v>
      </c>
      <c r="AB35" s="80"/>
      <c r="AC35" s="80">
        <v>0</v>
      </c>
      <c r="AD35" s="80">
        <v>0</v>
      </c>
      <c r="AE35" s="80">
        <v>8400</v>
      </c>
      <c r="AF35" s="80">
        <v>24740</v>
      </c>
      <c r="AG35" s="129">
        <v>0</v>
      </c>
      <c r="AH35" s="129">
        <v>0</v>
      </c>
      <c r="AI35" s="129">
        <v>0</v>
      </c>
    </row>
    <row r="36" spans="2:35" x14ac:dyDescent="0.2">
      <c r="B36" s="89" t="s">
        <v>163</v>
      </c>
      <c r="C36" s="80">
        <v>0</v>
      </c>
      <c r="D36" s="80">
        <v>0</v>
      </c>
      <c r="E36" s="80">
        <v>0</v>
      </c>
      <c r="F36" s="80">
        <v>26736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129">
        <v>0</v>
      </c>
      <c r="V36" s="80" t="s">
        <v>226</v>
      </c>
      <c r="W36" s="80">
        <v>0</v>
      </c>
      <c r="X36" s="129">
        <v>0</v>
      </c>
      <c r="Y36" s="129">
        <v>0</v>
      </c>
      <c r="Z36" s="129">
        <v>0</v>
      </c>
      <c r="AA36" s="129">
        <v>0</v>
      </c>
      <c r="AB36" s="80"/>
      <c r="AC36" s="80">
        <v>26736</v>
      </c>
      <c r="AD36" s="80">
        <v>0</v>
      </c>
      <c r="AE36" s="80">
        <v>0</v>
      </c>
      <c r="AF36" s="80">
        <v>0</v>
      </c>
      <c r="AG36" s="129">
        <v>0</v>
      </c>
      <c r="AH36" s="129">
        <v>0</v>
      </c>
      <c r="AI36" s="129">
        <v>0</v>
      </c>
    </row>
    <row r="37" spans="2:35" x14ac:dyDescent="0.2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129"/>
      <c r="Y37" s="129"/>
      <c r="Z37" s="129"/>
      <c r="AA37" s="129"/>
      <c r="AB37" s="80"/>
      <c r="AC37" s="80"/>
      <c r="AD37" s="80"/>
      <c r="AE37" s="80"/>
      <c r="AF37" s="80"/>
      <c r="AG37" s="129"/>
      <c r="AH37" s="129"/>
      <c r="AI37" s="129"/>
    </row>
    <row r="38" spans="2:35" s="84" customFormat="1" ht="15" x14ac:dyDescent="0.25">
      <c r="B38" s="79" t="s">
        <v>123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160"/>
      <c r="Y38" s="129"/>
      <c r="Z38" s="129"/>
      <c r="AA38" s="129"/>
      <c r="AB38" s="80"/>
      <c r="AC38" s="83"/>
      <c r="AD38" s="83"/>
      <c r="AE38" s="83"/>
      <c r="AF38" s="83"/>
      <c r="AG38" s="129"/>
      <c r="AH38" s="129"/>
      <c r="AI38" s="129"/>
    </row>
    <row r="39" spans="2:35" x14ac:dyDescent="0.2">
      <c r="B39" s="89" t="s">
        <v>124</v>
      </c>
      <c r="C39" s="80">
        <v>-10460</v>
      </c>
      <c r="D39" s="80">
        <v>18364</v>
      </c>
      <c r="E39" s="80">
        <v>-923</v>
      </c>
      <c r="F39" s="80">
        <v>42852</v>
      </c>
      <c r="G39" s="80">
        <v>-34798</v>
      </c>
      <c r="H39" s="80">
        <v>-56688</v>
      </c>
      <c r="I39" s="80">
        <v>20053</v>
      </c>
      <c r="J39" s="80">
        <v>9082</v>
      </c>
      <c r="K39" s="80">
        <v>-53032</v>
      </c>
      <c r="L39" s="80">
        <v>23359</v>
      </c>
      <c r="M39" s="80">
        <v>-72727</v>
      </c>
      <c r="N39" s="80">
        <v>22713</v>
      </c>
      <c r="O39" s="80">
        <v>-23724</v>
      </c>
      <c r="P39" s="80">
        <v>-81410</v>
      </c>
      <c r="Q39" s="80">
        <v>70822</v>
      </c>
      <c r="R39" s="80">
        <v>43272</v>
      </c>
      <c r="S39" s="80">
        <v>-66768</v>
      </c>
      <c r="T39" s="80">
        <v>54623</v>
      </c>
      <c r="U39" s="80">
        <v>12253</v>
      </c>
      <c r="V39" s="80">
        <v>64354</v>
      </c>
      <c r="W39" s="80">
        <v>-4153</v>
      </c>
      <c r="X39" s="80">
        <v>-44489</v>
      </c>
      <c r="Y39" s="129">
        <v>63093</v>
      </c>
      <c r="Z39" s="129">
        <v>-59880</v>
      </c>
      <c r="AA39" s="129">
        <v>-18684</v>
      </c>
      <c r="AB39" s="80"/>
      <c r="AC39" s="80">
        <v>49833</v>
      </c>
      <c r="AD39" s="80">
        <v>-62351</v>
      </c>
      <c r="AE39" s="80">
        <v>-79687</v>
      </c>
      <c r="AF39" s="80">
        <v>8960</v>
      </c>
      <c r="AG39" s="129">
        <v>64462</v>
      </c>
      <c r="AH39" s="129">
        <v>-45429</v>
      </c>
      <c r="AI39" s="129">
        <v>-18684</v>
      </c>
    </row>
    <row r="40" spans="2:35" x14ac:dyDescent="0.2">
      <c r="B40" s="89" t="s">
        <v>65</v>
      </c>
      <c r="C40" s="80">
        <v>-4204</v>
      </c>
      <c r="D40" s="80">
        <v>1804</v>
      </c>
      <c r="E40" s="80">
        <v>-6586</v>
      </c>
      <c r="F40" s="80">
        <v>2535</v>
      </c>
      <c r="G40" s="80">
        <v>-9711</v>
      </c>
      <c r="H40" s="80">
        <v>-2925</v>
      </c>
      <c r="I40" s="80">
        <v>-3927</v>
      </c>
      <c r="J40" s="80">
        <v>6599</v>
      </c>
      <c r="K40" s="80">
        <v>-5623</v>
      </c>
      <c r="L40" s="80">
        <v>-11047</v>
      </c>
      <c r="M40" s="80">
        <v>-6193</v>
      </c>
      <c r="N40" s="80">
        <v>-4955</v>
      </c>
      <c r="O40" s="80">
        <v>-17129</v>
      </c>
      <c r="P40" s="80">
        <v>-18698</v>
      </c>
      <c r="Q40" s="80">
        <v>8205</v>
      </c>
      <c r="R40" s="80">
        <v>14241</v>
      </c>
      <c r="S40" s="80">
        <v>4649</v>
      </c>
      <c r="T40" s="80">
        <v>-3298</v>
      </c>
      <c r="U40" s="80">
        <v>-4612</v>
      </c>
      <c r="V40" s="80">
        <v>15878</v>
      </c>
      <c r="W40" s="80">
        <v>-4866</v>
      </c>
      <c r="X40" s="80">
        <v>-24884</v>
      </c>
      <c r="Y40" s="129">
        <v>-15442</v>
      </c>
      <c r="Z40" s="129">
        <v>-23420</v>
      </c>
      <c r="AA40" s="129">
        <v>-6043</v>
      </c>
      <c r="AB40" s="80"/>
      <c r="AC40" s="80">
        <v>-6451</v>
      </c>
      <c r="AD40" s="80">
        <v>-9964</v>
      </c>
      <c r="AE40" s="80">
        <v>-27818</v>
      </c>
      <c r="AF40" s="80">
        <v>-13381</v>
      </c>
      <c r="AG40" s="129">
        <v>12617</v>
      </c>
      <c r="AH40" s="129">
        <v>-68612</v>
      </c>
      <c r="AI40" s="129">
        <v>-6043</v>
      </c>
    </row>
    <row r="41" spans="2:35" x14ac:dyDescent="0.2">
      <c r="B41" s="89" t="s">
        <v>66</v>
      </c>
      <c r="C41" s="80">
        <v>-1810</v>
      </c>
      <c r="D41" s="80">
        <v>-27209</v>
      </c>
      <c r="E41" s="80">
        <v>2244.0963599999959</v>
      </c>
      <c r="F41" s="80">
        <v>11488.903640000004</v>
      </c>
      <c r="G41" s="80">
        <v>2052</v>
      </c>
      <c r="H41" s="80">
        <v>-27187</v>
      </c>
      <c r="I41" s="80">
        <v>-10443</v>
      </c>
      <c r="J41" s="80">
        <v>-13375</v>
      </c>
      <c r="K41" s="80">
        <v>21090</v>
      </c>
      <c r="L41" s="80">
        <v>-33752</v>
      </c>
      <c r="M41" s="80">
        <v>25592</v>
      </c>
      <c r="N41" s="80">
        <v>-787</v>
      </c>
      <c r="O41" s="80">
        <v>8355</v>
      </c>
      <c r="P41" s="80">
        <v>-4718</v>
      </c>
      <c r="Q41" s="80">
        <v>-20340</v>
      </c>
      <c r="R41" s="80">
        <v>19071</v>
      </c>
      <c r="S41" s="80">
        <v>1535</v>
      </c>
      <c r="T41" s="80">
        <v>-602</v>
      </c>
      <c r="U41" s="80">
        <v>1832</v>
      </c>
      <c r="V41" s="80">
        <v>-2022</v>
      </c>
      <c r="W41" s="80">
        <v>21788</v>
      </c>
      <c r="X41" s="80">
        <v>2006</v>
      </c>
      <c r="Y41" s="129">
        <v>-9084</v>
      </c>
      <c r="Z41" s="129">
        <v>-5134</v>
      </c>
      <c r="AA41" s="129">
        <v>-8863</v>
      </c>
      <c r="AB41" s="80"/>
      <c r="AC41" s="80">
        <v>-15286</v>
      </c>
      <c r="AD41" s="80">
        <v>-48953</v>
      </c>
      <c r="AE41" s="80">
        <v>12143</v>
      </c>
      <c r="AF41" s="80">
        <v>2236</v>
      </c>
      <c r="AG41" s="129">
        <v>743</v>
      </c>
      <c r="AH41" s="129">
        <v>9576</v>
      </c>
      <c r="AI41" s="129">
        <v>-8863</v>
      </c>
    </row>
    <row r="42" spans="2:35" x14ac:dyDescent="0.2">
      <c r="B42" s="89" t="s">
        <v>206</v>
      </c>
      <c r="C42" s="80">
        <v>-40909</v>
      </c>
      <c r="D42" s="80">
        <v>18945</v>
      </c>
      <c r="E42" s="80">
        <v>-34235</v>
      </c>
      <c r="F42" s="80">
        <v>-20478</v>
      </c>
      <c r="G42" s="80">
        <v>-9746</v>
      </c>
      <c r="H42" s="80">
        <v>24686</v>
      </c>
      <c r="I42" s="80">
        <v>-26439</v>
      </c>
      <c r="J42" s="80">
        <v>48993</v>
      </c>
      <c r="K42" s="80">
        <v>-26547</v>
      </c>
      <c r="L42" s="80">
        <v>-18990</v>
      </c>
      <c r="M42" s="80">
        <v>-35141</v>
      </c>
      <c r="N42" s="80">
        <v>92560</v>
      </c>
      <c r="O42" s="80">
        <v>-10172</v>
      </c>
      <c r="P42" s="80">
        <v>18016</v>
      </c>
      <c r="Q42" s="80">
        <v>19422</v>
      </c>
      <c r="R42" s="80">
        <v>10565</v>
      </c>
      <c r="S42" s="80">
        <v>10936</v>
      </c>
      <c r="T42" s="80">
        <v>-19442</v>
      </c>
      <c r="U42" s="80">
        <v>1292</v>
      </c>
      <c r="V42" s="80">
        <v>29085</v>
      </c>
      <c r="W42" s="80">
        <v>-14899</v>
      </c>
      <c r="X42" s="80">
        <v>-11751</v>
      </c>
      <c r="Y42" s="129">
        <v>-6439</v>
      </c>
      <c r="Z42" s="129">
        <v>-1361</v>
      </c>
      <c r="AA42" s="129">
        <v>10285</v>
      </c>
      <c r="AB42" s="80"/>
      <c r="AC42" s="80">
        <v>-76677</v>
      </c>
      <c r="AD42" s="80">
        <v>37494</v>
      </c>
      <c r="AE42" s="80">
        <v>11882</v>
      </c>
      <c r="AF42" s="80">
        <v>37831</v>
      </c>
      <c r="AG42" s="129">
        <v>21871</v>
      </c>
      <c r="AH42" s="129">
        <v>-34450</v>
      </c>
      <c r="AI42" s="129">
        <v>10285</v>
      </c>
    </row>
    <row r="43" spans="2:35" x14ac:dyDescent="0.2">
      <c r="B43" s="89" t="s">
        <v>208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-1390</v>
      </c>
      <c r="AA43" s="80">
        <v>495</v>
      </c>
      <c r="AB43" s="80"/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-1390</v>
      </c>
      <c r="AI43" s="80">
        <v>495</v>
      </c>
    </row>
    <row r="44" spans="2:35" x14ac:dyDescent="0.2">
      <c r="B44" s="89" t="s">
        <v>73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>
        <v>-223</v>
      </c>
      <c r="X44" s="80">
        <v>-20379</v>
      </c>
      <c r="Y44" s="129">
        <v>6334</v>
      </c>
      <c r="Z44" s="129">
        <v>-723</v>
      </c>
      <c r="AA44" s="129">
        <v>-1259</v>
      </c>
      <c r="AB44" s="80"/>
      <c r="AC44" s="80">
        <v>-6413</v>
      </c>
      <c r="AD44" s="80">
        <v>-29018</v>
      </c>
      <c r="AE44" s="80">
        <v>-5162</v>
      </c>
      <c r="AF44" s="80">
        <v>-22892</v>
      </c>
      <c r="AG44" s="129">
        <v>-24819</v>
      </c>
      <c r="AH44" s="129">
        <v>-14991</v>
      </c>
      <c r="AI44" s="129">
        <v>-1259</v>
      </c>
    </row>
    <row r="45" spans="2:35" x14ac:dyDescent="0.2">
      <c r="B45" s="89" t="s">
        <v>207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>
        <v>-17210</v>
      </c>
      <c r="X45" s="80">
        <v>3833</v>
      </c>
      <c r="Y45" s="129">
        <v>-13937</v>
      </c>
      <c r="Z45" s="129">
        <v>-15643</v>
      </c>
      <c r="AA45" s="129">
        <v>-4590</v>
      </c>
      <c r="AB45" s="80"/>
      <c r="AC45" s="80">
        <v>-6040</v>
      </c>
      <c r="AD45" s="80">
        <v>-12273</v>
      </c>
      <c r="AE45" s="80">
        <v>-19008</v>
      </c>
      <c r="AF45" s="80">
        <v>15777</v>
      </c>
      <c r="AG45" s="129">
        <v>-44589</v>
      </c>
      <c r="AH45" s="129">
        <v>-42957</v>
      </c>
      <c r="AI45" s="129">
        <v>-4590</v>
      </c>
    </row>
    <row r="46" spans="2:35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129"/>
      <c r="Z46" s="129"/>
      <c r="AA46" s="129"/>
      <c r="AB46" s="80"/>
      <c r="AC46" s="80"/>
      <c r="AD46" s="80"/>
      <c r="AE46" s="80"/>
      <c r="AF46" s="80"/>
      <c r="AG46" s="129"/>
      <c r="AH46" s="129"/>
      <c r="AI46" s="129"/>
    </row>
    <row r="47" spans="2:35" s="84" customFormat="1" ht="15" x14ac:dyDescent="0.25">
      <c r="B47" s="79" t="s">
        <v>125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29"/>
      <c r="Z47" s="129"/>
      <c r="AA47" s="129"/>
      <c r="AB47" s="80"/>
      <c r="AC47" s="83"/>
      <c r="AD47" s="83"/>
      <c r="AE47" s="83"/>
      <c r="AF47" s="83"/>
      <c r="AG47" s="129"/>
      <c r="AH47" s="129"/>
      <c r="AI47" s="129"/>
    </row>
    <row r="48" spans="2:35" x14ac:dyDescent="0.2">
      <c r="B48" s="89" t="s">
        <v>82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>
        <v>-58530</v>
      </c>
      <c r="X48" s="80">
        <v>27623</v>
      </c>
      <c r="Y48" s="129">
        <v>-4451</v>
      </c>
      <c r="Z48" s="129">
        <v>21852</v>
      </c>
      <c r="AA48" s="129">
        <v>-29313</v>
      </c>
      <c r="AB48" s="80"/>
      <c r="AC48" s="80">
        <v>-43070</v>
      </c>
      <c r="AD48" s="80">
        <v>15756</v>
      </c>
      <c r="AE48" s="80">
        <v>42787</v>
      </c>
      <c r="AF48" s="80">
        <v>26763</v>
      </c>
      <c r="AG48" s="129">
        <v>-43216</v>
      </c>
      <c r="AH48" s="129">
        <v>-13506</v>
      </c>
      <c r="AI48" s="129">
        <v>-29313</v>
      </c>
    </row>
    <row r="49" spans="2:35" x14ac:dyDescent="0.2">
      <c r="B49" s="89" t="s">
        <v>126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226</v>
      </c>
      <c r="V49" s="80">
        <v>0</v>
      </c>
      <c r="W49" s="80">
        <v>0</v>
      </c>
      <c r="X49" s="80">
        <v>0</v>
      </c>
      <c r="Y49" s="129">
        <v>0</v>
      </c>
      <c r="Z49" s="129">
        <v>0</v>
      </c>
      <c r="AA49" s="129">
        <v>0</v>
      </c>
      <c r="AB49" s="80"/>
      <c r="AC49" s="80">
        <v>0</v>
      </c>
      <c r="AD49" s="80">
        <v>0</v>
      </c>
      <c r="AE49" s="80">
        <v>0</v>
      </c>
      <c r="AF49" s="80">
        <v>0</v>
      </c>
      <c r="AG49" s="129">
        <v>0</v>
      </c>
      <c r="AH49" s="129">
        <v>0</v>
      </c>
      <c r="AI49" s="129">
        <v>0</v>
      </c>
    </row>
    <row r="50" spans="2:35" x14ac:dyDescent="0.2">
      <c r="B50" s="89" t="s">
        <v>188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226</v>
      </c>
      <c r="V50" s="80">
        <v>0</v>
      </c>
      <c r="W50" s="80">
        <v>0</v>
      </c>
      <c r="X50" s="80">
        <v>0</v>
      </c>
      <c r="Y50" s="129">
        <v>0</v>
      </c>
      <c r="Z50" s="129">
        <v>0</v>
      </c>
      <c r="AA50" s="129">
        <v>0</v>
      </c>
      <c r="AB50" s="80"/>
      <c r="AC50" s="80"/>
      <c r="AD50" s="80"/>
      <c r="AE50" s="80"/>
      <c r="AF50" s="80">
        <v>0</v>
      </c>
      <c r="AG50" s="129">
        <v>0</v>
      </c>
      <c r="AH50" s="129">
        <v>0</v>
      </c>
      <c r="AI50" s="129">
        <v>0</v>
      </c>
    </row>
    <row r="51" spans="2:35" x14ac:dyDescent="0.2">
      <c r="B51" s="89" t="s">
        <v>84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>
        <v>-32382</v>
      </c>
      <c r="X51" s="80">
        <v>567</v>
      </c>
      <c r="Y51" s="129">
        <v>5452</v>
      </c>
      <c r="Z51" s="129">
        <v>-11491</v>
      </c>
      <c r="AA51" s="129">
        <v>-15734</v>
      </c>
      <c r="AB51" s="80"/>
      <c r="AC51" s="80">
        <v>-7839</v>
      </c>
      <c r="AD51" s="80">
        <v>3880</v>
      </c>
      <c r="AE51" s="80">
        <v>-17586</v>
      </c>
      <c r="AF51" s="80">
        <v>5315</v>
      </c>
      <c r="AG51" s="129">
        <v>-19214</v>
      </c>
      <c r="AH51" s="129">
        <v>-37854</v>
      </c>
      <c r="AI51" s="129">
        <v>-15734</v>
      </c>
    </row>
    <row r="52" spans="2:35" x14ac:dyDescent="0.2">
      <c r="B52" s="89" t="s">
        <v>85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>
        <v>7928</v>
      </c>
      <c r="X52" s="80">
        <v>3466</v>
      </c>
      <c r="Y52" s="129">
        <v>-2852</v>
      </c>
      <c r="Z52" s="129">
        <v>23726</v>
      </c>
      <c r="AA52" s="129">
        <v>-9161</v>
      </c>
      <c r="AB52" s="80"/>
      <c r="AC52" s="80">
        <v>-3149</v>
      </c>
      <c r="AD52" s="80">
        <v>8437</v>
      </c>
      <c r="AE52" s="80">
        <v>8813</v>
      </c>
      <c r="AF52" s="80">
        <v>-1465</v>
      </c>
      <c r="AG52" s="129">
        <v>31137</v>
      </c>
      <c r="AH52" s="129">
        <v>32268</v>
      </c>
      <c r="AI52" s="129">
        <v>-9161</v>
      </c>
    </row>
    <row r="53" spans="2:35" x14ac:dyDescent="0.2">
      <c r="B53" s="89" t="s">
        <v>127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>
        <v>282</v>
      </c>
      <c r="X53" s="80">
        <v>-259</v>
      </c>
      <c r="Y53" s="129">
        <v>135</v>
      </c>
      <c r="Z53" s="129">
        <v>73</v>
      </c>
      <c r="AA53" s="129">
        <v>3419</v>
      </c>
      <c r="AB53" s="80"/>
      <c r="AC53" s="80">
        <v>-20507</v>
      </c>
      <c r="AD53" s="80">
        <v>-18368</v>
      </c>
      <c r="AE53" s="80">
        <v>-9563</v>
      </c>
      <c r="AF53" s="80">
        <v>22357</v>
      </c>
      <c r="AG53" s="129">
        <v>-12505</v>
      </c>
      <c r="AH53" s="129">
        <v>231</v>
      </c>
      <c r="AI53" s="129">
        <v>3419</v>
      </c>
    </row>
    <row r="54" spans="2:35" x14ac:dyDescent="0.2">
      <c r="B54" s="89" t="s">
        <v>128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>
        <v>-5652</v>
      </c>
      <c r="X54" s="80">
        <v>7912</v>
      </c>
      <c r="Y54" s="129">
        <v>3900</v>
      </c>
      <c r="Z54" s="129">
        <v>5073</v>
      </c>
      <c r="AA54" s="129">
        <v>4843</v>
      </c>
      <c r="AB54" s="80"/>
      <c r="AC54" s="80">
        <v>-7610</v>
      </c>
      <c r="AD54" s="80">
        <v>2772</v>
      </c>
      <c r="AE54" s="80">
        <v>-8201</v>
      </c>
      <c r="AF54" s="80">
        <v>-8268</v>
      </c>
      <c r="AG54" s="129">
        <v>309</v>
      </c>
      <c r="AH54" s="129">
        <v>11233</v>
      </c>
      <c r="AI54" s="129">
        <v>4843</v>
      </c>
    </row>
    <row r="55" spans="2:35" x14ac:dyDescent="0.2">
      <c r="B55" s="89" t="s">
        <v>234</v>
      </c>
      <c r="C55" s="80" t="s">
        <v>226</v>
      </c>
      <c r="D55" s="80" t="s">
        <v>226</v>
      </c>
      <c r="E55" s="80" t="s">
        <v>226</v>
      </c>
      <c r="F55" s="80" t="s">
        <v>226</v>
      </c>
      <c r="G55" s="80" t="s">
        <v>226</v>
      </c>
      <c r="H55" s="80" t="s">
        <v>226</v>
      </c>
      <c r="I55" s="80" t="s">
        <v>226</v>
      </c>
      <c r="J55" s="80" t="s">
        <v>226</v>
      </c>
      <c r="K55" s="80" t="s">
        <v>226</v>
      </c>
      <c r="L55" s="80" t="s">
        <v>226</v>
      </c>
      <c r="M55" s="80" t="s">
        <v>226</v>
      </c>
      <c r="N55" s="80" t="s">
        <v>226</v>
      </c>
      <c r="O55" s="80" t="s">
        <v>226</v>
      </c>
      <c r="P55" s="80" t="s">
        <v>226</v>
      </c>
      <c r="Q55" s="80" t="s">
        <v>226</v>
      </c>
      <c r="R55" s="80" t="s">
        <v>226</v>
      </c>
      <c r="S55" s="80" t="s">
        <v>226</v>
      </c>
      <c r="T55" s="80" t="s">
        <v>226</v>
      </c>
      <c r="U55" s="80" t="s">
        <v>226</v>
      </c>
      <c r="V55" s="80" t="s">
        <v>226</v>
      </c>
      <c r="W55" s="80" t="s">
        <v>226</v>
      </c>
      <c r="X55" s="80">
        <v>-738</v>
      </c>
      <c r="Y55" s="129">
        <v>114</v>
      </c>
      <c r="Z55" s="129">
        <v>624</v>
      </c>
      <c r="AA55" s="129">
        <v>-288</v>
      </c>
      <c r="AB55" s="80"/>
      <c r="AC55" s="129" t="s">
        <v>226</v>
      </c>
      <c r="AD55" s="129" t="s">
        <v>226</v>
      </c>
      <c r="AE55" s="129" t="s">
        <v>226</v>
      </c>
      <c r="AF55" s="129" t="s">
        <v>226</v>
      </c>
      <c r="AG55" s="129" t="s">
        <v>226</v>
      </c>
      <c r="AH55" s="129">
        <v>0</v>
      </c>
      <c r="AI55" s="129">
        <v>-288</v>
      </c>
    </row>
    <row r="56" spans="2:35" x14ac:dyDescent="0.2">
      <c r="B56" s="89" t="s">
        <v>129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>
        <v>-120875</v>
      </c>
      <c r="X56" s="80">
        <v>-17113</v>
      </c>
      <c r="Y56" s="129">
        <v>-130184</v>
      </c>
      <c r="Z56" s="129">
        <v>-10374</v>
      </c>
      <c r="AA56" s="129">
        <v>-115029</v>
      </c>
      <c r="AB56" s="80"/>
      <c r="AC56" s="80">
        <v>-161911</v>
      </c>
      <c r="AD56" s="80">
        <v>-194694</v>
      </c>
      <c r="AE56" s="80">
        <v>-217745</v>
      </c>
      <c r="AF56" s="80">
        <v>-226746</v>
      </c>
      <c r="AG56" s="129">
        <v>-271340</v>
      </c>
      <c r="AH56" s="129">
        <v>-278546</v>
      </c>
      <c r="AI56" s="129">
        <v>-115029</v>
      </c>
    </row>
    <row r="57" spans="2:35" x14ac:dyDescent="0.2">
      <c r="B57" s="89" t="s">
        <v>130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>
        <v>-6164</v>
      </c>
      <c r="X57" s="80">
        <v>-37578</v>
      </c>
      <c r="Y57" s="129">
        <v>-39697</v>
      </c>
      <c r="Z57" s="129">
        <v>-888</v>
      </c>
      <c r="AA57" s="129">
        <v>-572</v>
      </c>
      <c r="AB57" s="80"/>
      <c r="AC57" s="80">
        <v>-40474</v>
      </c>
      <c r="AD57" s="80">
        <v>-42812</v>
      </c>
      <c r="AE57" s="80">
        <v>-84845</v>
      </c>
      <c r="AF57" s="80">
        <v>-87704</v>
      </c>
      <c r="AG57" s="129">
        <v>-74980</v>
      </c>
      <c r="AH57" s="129">
        <v>-84327</v>
      </c>
      <c r="AI57" s="129">
        <v>-572</v>
      </c>
    </row>
    <row r="58" spans="2:35" x14ac:dyDescent="0.2">
      <c r="B58" s="176" t="s">
        <v>266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129"/>
      <c r="Z58" s="129"/>
      <c r="AA58" s="160">
        <v>-28009</v>
      </c>
      <c r="AB58" s="80"/>
      <c r="AC58" s="80"/>
      <c r="AD58" s="80"/>
      <c r="AE58" s="80"/>
      <c r="AF58" s="80"/>
      <c r="AG58" s="129"/>
      <c r="AH58" s="129"/>
      <c r="AI58" s="160">
        <v>-28009</v>
      </c>
    </row>
    <row r="59" spans="2:35" x14ac:dyDescent="0.2">
      <c r="B59" s="176" t="s">
        <v>267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129"/>
      <c r="Z59" s="129"/>
      <c r="AA59" s="160">
        <v>22936</v>
      </c>
      <c r="AB59" s="80"/>
      <c r="AC59" s="80"/>
      <c r="AD59" s="80"/>
      <c r="AE59" s="80"/>
      <c r="AF59" s="80"/>
      <c r="AG59" s="129"/>
      <c r="AH59" s="129"/>
      <c r="AI59" s="160">
        <v>22936</v>
      </c>
    </row>
    <row r="60" spans="2:35" x14ac:dyDescent="0.2">
      <c r="B60" s="79" t="s">
        <v>131</v>
      </c>
      <c r="C60" s="85">
        <v>-65618</v>
      </c>
      <c r="D60" s="85">
        <v>87253.321591357555</v>
      </c>
      <c r="E60" s="85">
        <v>-6465.0290937667014</v>
      </c>
      <c r="F60" s="85">
        <v>111518.70750240918</v>
      </c>
      <c r="G60" s="85">
        <v>-29844</v>
      </c>
      <c r="H60" s="85">
        <v>119145</v>
      </c>
      <c r="I60" s="85">
        <v>24539</v>
      </c>
      <c r="J60" s="85">
        <v>124592</v>
      </c>
      <c r="K60" s="85">
        <f t="shared" ref="K60:R60" si="0">SUM(K5:K36,K39:K45,K48:K57)</f>
        <v>-257056</v>
      </c>
      <c r="L60" s="85">
        <f t="shared" si="0"/>
        <v>244875</v>
      </c>
      <c r="M60" s="85">
        <f t="shared" si="0"/>
        <v>-59398.999999999985</v>
      </c>
      <c r="N60" s="85">
        <f t="shared" si="0"/>
        <v>119311</v>
      </c>
      <c r="O60" s="85">
        <f t="shared" si="0"/>
        <v>40950</v>
      </c>
      <c r="P60" s="85">
        <f t="shared" si="0"/>
        <v>106796</v>
      </c>
      <c r="Q60" s="85">
        <f t="shared" si="0"/>
        <v>262693</v>
      </c>
      <c r="R60" s="85">
        <f t="shared" si="0"/>
        <v>105762</v>
      </c>
      <c r="S60" s="85">
        <v>-98418</v>
      </c>
      <c r="T60" s="85">
        <v>246091</v>
      </c>
      <c r="U60" s="85">
        <v>166510</v>
      </c>
      <c r="V60" s="85">
        <v>127433</v>
      </c>
      <c r="W60" s="85">
        <v>-32651</v>
      </c>
      <c r="X60" s="85">
        <v>171059</v>
      </c>
      <c r="Y60" s="85">
        <v>43616</v>
      </c>
      <c r="Z60" s="85">
        <v>-60142</v>
      </c>
      <c r="AA60" s="85">
        <v>-5073</v>
      </c>
      <c r="AB60" s="80"/>
      <c r="AC60" s="85">
        <v>126689.00000000003</v>
      </c>
      <c r="AD60" s="85">
        <v>238432</v>
      </c>
      <c r="AE60" s="85">
        <v>47731.000000000015</v>
      </c>
      <c r="AF60" s="85">
        <f>SUM(O60:R60)</f>
        <v>516201</v>
      </c>
      <c r="AG60" s="85">
        <v>441616</v>
      </c>
      <c r="AH60" s="85">
        <v>121882</v>
      </c>
      <c r="AI60" s="85">
        <v>-5073</v>
      </c>
    </row>
    <row r="61" spans="2:35" x14ac:dyDescent="0.2">
      <c r="B61" s="82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129"/>
      <c r="Z61" s="129"/>
      <c r="AA61" s="129"/>
      <c r="AB61" s="80"/>
      <c r="AC61" s="80"/>
      <c r="AD61" s="80"/>
      <c r="AE61" s="80"/>
      <c r="AF61" s="80"/>
      <c r="AG61" s="129"/>
      <c r="AH61" s="129"/>
      <c r="AI61" s="129"/>
    </row>
    <row r="62" spans="2:35" x14ac:dyDescent="0.2">
      <c r="B62" s="79" t="s">
        <v>132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129"/>
      <c r="Z62" s="129"/>
      <c r="AA62" s="129"/>
      <c r="AB62" s="80"/>
      <c r="AC62" s="80"/>
      <c r="AD62" s="80"/>
      <c r="AE62" s="80"/>
      <c r="AF62" s="80"/>
      <c r="AG62" s="129"/>
      <c r="AH62" s="129"/>
      <c r="AI62" s="129"/>
    </row>
    <row r="63" spans="2:35" x14ac:dyDescent="0.2">
      <c r="B63" s="89" t="s">
        <v>237</v>
      </c>
      <c r="C63" s="80">
        <v>-26454</v>
      </c>
      <c r="D63" s="80">
        <v>-23244.294999999998</v>
      </c>
      <c r="E63" s="80">
        <v>-19969.657999999996</v>
      </c>
      <c r="F63" s="80">
        <v>-29531.047000000006</v>
      </c>
      <c r="G63" s="80">
        <v>-47023</v>
      </c>
      <c r="H63" s="80">
        <v>-71522</v>
      </c>
      <c r="I63" s="80">
        <v>-54420</v>
      </c>
      <c r="J63" s="80">
        <v>-129679</v>
      </c>
      <c r="K63" s="80">
        <v>-95781</v>
      </c>
      <c r="L63" s="80">
        <v>-136553</v>
      </c>
      <c r="M63" s="80">
        <v>-120090</v>
      </c>
      <c r="N63" s="80">
        <v>-181642</v>
      </c>
      <c r="O63" s="80">
        <v>-28625</v>
      </c>
      <c r="P63" s="80">
        <v>-87086</v>
      </c>
      <c r="Q63" s="80">
        <v>-98717</v>
      </c>
      <c r="R63" s="80">
        <v>-66530</v>
      </c>
      <c r="S63" s="80">
        <v>-45435</v>
      </c>
      <c r="T63" s="80">
        <v>-57861</v>
      </c>
      <c r="U63" s="80">
        <v>-62290</v>
      </c>
      <c r="V63" s="80">
        <v>-108388</v>
      </c>
      <c r="W63" s="80">
        <v>-22786</v>
      </c>
      <c r="X63" s="80">
        <v>-67976</v>
      </c>
      <c r="Y63" s="129">
        <v>-66161</v>
      </c>
      <c r="Z63" s="129">
        <v>-154726</v>
      </c>
      <c r="AA63" s="129">
        <v>-97732</v>
      </c>
      <c r="AB63" s="80"/>
      <c r="AC63" s="80">
        <v>-99199</v>
      </c>
      <c r="AD63" s="80">
        <v>-302644</v>
      </c>
      <c r="AE63" s="80">
        <v>-534066</v>
      </c>
      <c r="AF63" s="80">
        <v>-280958</v>
      </c>
      <c r="AG63" s="80">
        <v>-273974</v>
      </c>
      <c r="AH63" s="80">
        <v>-311649</v>
      </c>
      <c r="AI63" s="80">
        <v>-97732</v>
      </c>
    </row>
    <row r="64" spans="2:35" x14ac:dyDescent="0.2">
      <c r="B64" s="89" t="s">
        <v>246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-3719</v>
      </c>
      <c r="AA64" s="80">
        <v>-2396</v>
      </c>
      <c r="AB64" s="80"/>
      <c r="AC64" s="80">
        <v>0</v>
      </c>
      <c r="AD64" s="80">
        <v>0</v>
      </c>
      <c r="AE64" s="80">
        <v>0</v>
      </c>
      <c r="AF64" s="80">
        <v>0</v>
      </c>
      <c r="AG64" s="80">
        <v>0</v>
      </c>
      <c r="AH64" s="80">
        <v>-3719</v>
      </c>
      <c r="AI64" s="80">
        <v>-2396</v>
      </c>
    </row>
    <row r="65" spans="2:35" x14ac:dyDescent="0.2">
      <c r="B65" s="89" t="s">
        <v>216</v>
      </c>
      <c r="C65" s="80">
        <v>-147031</v>
      </c>
      <c r="D65" s="80">
        <v>-636754.06402000005</v>
      </c>
      <c r="E65" s="80">
        <v>-462362.88619999995</v>
      </c>
      <c r="F65" s="80">
        <v>-444855.04978</v>
      </c>
      <c r="G65" s="80">
        <v>-245325</v>
      </c>
      <c r="H65" s="80">
        <v>-569901</v>
      </c>
      <c r="I65" s="80">
        <v>-693169</v>
      </c>
      <c r="J65" s="80">
        <v>-599464</v>
      </c>
      <c r="K65" s="80">
        <v>-758093</v>
      </c>
      <c r="L65" s="80">
        <v>-434690.63779000007</v>
      </c>
      <c r="M65" s="80">
        <v>-367154.36220999993</v>
      </c>
      <c r="N65" s="80">
        <v>-1088889</v>
      </c>
      <c r="O65" s="80">
        <v>0</v>
      </c>
      <c r="P65" s="80">
        <v>-1193587</v>
      </c>
      <c r="Q65" s="80">
        <v>-328342</v>
      </c>
      <c r="R65" s="80">
        <v>-177090</v>
      </c>
      <c r="S65" s="80">
        <v>-212965</v>
      </c>
      <c r="T65" s="80">
        <v>-308365</v>
      </c>
      <c r="U65" s="80">
        <v>-119995</v>
      </c>
      <c r="V65" s="80">
        <v>-90733</v>
      </c>
      <c r="W65" s="80">
        <v>-135089</v>
      </c>
      <c r="X65" s="80">
        <v>8343</v>
      </c>
      <c r="Y65" s="129">
        <v>-86820</v>
      </c>
      <c r="Z65" s="129">
        <v>-37050</v>
      </c>
      <c r="AA65" s="129">
        <v>-123920</v>
      </c>
      <c r="AB65" s="80"/>
      <c r="AC65" s="80">
        <v>-1691003</v>
      </c>
      <c r="AD65" s="80">
        <v>-2107859</v>
      </c>
      <c r="AE65" s="80">
        <v>-2648827</v>
      </c>
      <c r="AF65" s="80">
        <v>-1699019</v>
      </c>
      <c r="AG65" s="129">
        <v>-732058</v>
      </c>
      <c r="AH65" s="129">
        <v>-250616</v>
      </c>
      <c r="AI65" s="129">
        <v>-123920</v>
      </c>
    </row>
    <row r="66" spans="2:35" x14ac:dyDescent="0.2">
      <c r="B66" s="89" t="s">
        <v>217</v>
      </c>
      <c r="C66" s="80">
        <v>405552</v>
      </c>
      <c r="D66" s="80">
        <v>519687.12871665601</v>
      </c>
      <c r="E66" s="80">
        <v>480487.43972425605</v>
      </c>
      <c r="F66" s="80">
        <v>376343.43155908794</v>
      </c>
      <c r="G66" s="80">
        <v>433408</v>
      </c>
      <c r="H66" s="80">
        <v>480410</v>
      </c>
      <c r="I66" s="80">
        <v>698775</v>
      </c>
      <c r="J66" s="80">
        <v>813624</v>
      </c>
      <c r="K66" s="80">
        <v>798756</v>
      </c>
      <c r="L66" s="80">
        <v>912493.3997500001</v>
      </c>
      <c r="M66" s="80">
        <v>455323.6002499999</v>
      </c>
      <c r="N66" s="80">
        <v>756570</v>
      </c>
      <c r="O66" s="80">
        <v>256949</v>
      </c>
      <c r="P66" s="80">
        <v>1028944</v>
      </c>
      <c r="Q66" s="80">
        <v>479133</v>
      </c>
      <c r="R66" s="80">
        <v>179490</v>
      </c>
      <c r="S66" s="80">
        <v>277721</v>
      </c>
      <c r="T66" s="80">
        <v>253380</v>
      </c>
      <c r="U66" s="80">
        <v>280030</v>
      </c>
      <c r="V66" s="80">
        <v>75448</v>
      </c>
      <c r="W66" s="80">
        <v>171868</v>
      </c>
      <c r="X66" s="80">
        <v>64869</v>
      </c>
      <c r="Y66" s="129">
        <v>65629</v>
      </c>
      <c r="Z66" s="129">
        <v>53117</v>
      </c>
      <c r="AA66" s="129">
        <v>185307</v>
      </c>
      <c r="AB66" s="80"/>
      <c r="AC66" s="80">
        <v>1782070</v>
      </c>
      <c r="AD66" s="80">
        <v>2426217</v>
      </c>
      <c r="AE66" s="80">
        <v>2923143</v>
      </c>
      <c r="AF66" s="80">
        <v>1944516</v>
      </c>
      <c r="AG66" s="129">
        <v>886579</v>
      </c>
      <c r="AH66" s="129">
        <v>355483</v>
      </c>
      <c r="AI66" s="129">
        <v>185307</v>
      </c>
    </row>
    <row r="67" spans="2:35" x14ac:dyDescent="0.2">
      <c r="B67" s="89" t="s">
        <v>133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25574</v>
      </c>
      <c r="J67" s="80">
        <v>-25574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129">
        <v>0</v>
      </c>
      <c r="Z67" s="129">
        <v>0</v>
      </c>
      <c r="AA67" s="129">
        <v>0</v>
      </c>
      <c r="AB67" s="80"/>
      <c r="AC67" s="80">
        <v>0</v>
      </c>
      <c r="AD67" s="80">
        <v>0</v>
      </c>
      <c r="AE67" s="80">
        <v>0</v>
      </c>
      <c r="AF67" s="80">
        <v>0</v>
      </c>
      <c r="AG67" s="129">
        <v>0</v>
      </c>
      <c r="AH67" s="129">
        <v>0</v>
      </c>
      <c r="AI67" s="129">
        <v>0</v>
      </c>
    </row>
    <row r="68" spans="2:35" outlineLevel="1" x14ac:dyDescent="0.2">
      <c r="B68" s="89" t="s">
        <v>247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2718</v>
      </c>
      <c r="S68" s="80">
        <v>0</v>
      </c>
      <c r="T68" s="80">
        <v>0</v>
      </c>
      <c r="U68" s="80">
        <v>0</v>
      </c>
      <c r="V68" s="80">
        <v>20447</v>
      </c>
      <c r="W68" s="80">
        <v>0</v>
      </c>
      <c r="X68" s="80">
        <v>0</v>
      </c>
      <c r="Y68" s="80">
        <v>0</v>
      </c>
      <c r="Z68" s="80">
        <v>0</v>
      </c>
      <c r="AA68" s="129">
        <v>0</v>
      </c>
      <c r="AB68" s="80"/>
      <c r="AC68" s="80">
        <v>0</v>
      </c>
      <c r="AD68" s="80">
        <v>0</v>
      </c>
      <c r="AE68" s="80">
        <v>0</v>
      </c>
      <c r="AF68" s="80">
        <v>2718</v>
      </c>
      <c r="AG68" s="80">
        <v>20447</v>
      </c>
      <c r="AH68" s="80">
        <v>0</v>
      </c>
      <c r="AI68" s="129">
        <v>0</v>
      </c>
    </row>
    <row r="69" spans="2:35" outlineLevel="1" x14ac:dyDescent="0.2">
      <c r="B69" s="89" t="s">
        <v>190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-468201</v>
      </c>
      <c r="M69" s="80">
        <v>12046</v>
      </c>
      <c r="N69" s="80">
        <v>456155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0</v>
      </c>
      <c r="V69" s="80">
        <v>0</v>
      </c>
      <c r="W69" s="80">
        <v>0</v>
      </c>
      <c r="X69" s="80">
        <v>0</v>
      </c>
      <c r="Y69" s="129">
        <v>0</v>
      </c>
      <c r="Z69" s="129">
        <v>0</v>
      </c>
      <c r="AA69" s="129">
        <v>0</v>
      </c>
      <c r="AB69" s="80"/>
      <c r="AC69" s="80">
        <v>0</v>
      </c>
      <c r="AD69" s="80">
        <v>0</v>
      </c>
      <c r="AE69" s="80">
        <v>0</v>
      </c>
      <c r="AF69" s="80">
        <v>0</v>
      </c>
      <c r="AG69" s="129">
        <v>0</v>
      </c>
      <c r="AH69" s="129">
        <v>0</v>
      </c>
      <c r="AI69" s="129">
        <v>0</v>
      </c>
    </row>
    <row r="70" spans="2:35" x14ac:dyDescent="0.2">
      <c r="B70" s="89" t="s">
        <v>238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>
        <v>0</v>
      </c>
      <c r="X70" s="80">
        <v>44</v>
      </c>
      <c r="Y70" s="129">
        <v>255</v>
      </c>
      <c r="Z70" s="129">
        <v>-299</v>
      </c>
      <c r="AA70" s="129">
        <v>0</v>
      </c>
      <c r="AB70" s="80"/>
      <c r="AC70" s="80">
        <v>0</v>
      </c>
      <c r="AD70" s="80">
        <v>0</v>
      </c>
      <c r="AE70" s="80">
        <v>0</v>
      </c>
      <c r="AF70" s="80">
        <v>0</v>
      </c>
      <c r="AG70" s="80">
        <v>0</v>
      </c>
      <c r="AH70" s="129">
        <v>0</v>
      </c>
      <c r="AI70" s="129">
        <v>0</v>
      </c>
    </row>
    <row r="71" spans="2:35" x14ac:dyDescent="0.2">
      <c r="B71" s="89" t="s">
        <v>134</v>
      </c>
      <c r="C71" s="80">
        <v>0</v>
      </c>
      <c r="D71" s="80">
        <v>0</v>
      </c>
      <c r="E71" s="80">
        <v>0</v>
      </c>
      <c r="F71" s="80">
        <v>2406</v>
      </c>
      <c r="G71" s="80">
        <v>6316</v>
      </c>
      <c r="H71" s="80">
        <v>0</v>
      </c>
      <c r="I71" s="80">
        <v>0</v>
      </c>
      <c r="J71" s="80">
        <v>523</v>
      </c>
      <c r="K71" s="80">
        <v>0</v>
      </c>
      <c r="L71" s="80">
        <v>0</v>
      </c>
      <c r="M71" s="80">
        <v>2762</v>
      </c>
      <c r="N71" s="80">
        <v>2911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2529</v>
      </c>
      <c r="V71" s="80">
        <v>9348</v>
      </c>
      <c r="W71" s="80">
        <v>0</v>
      </c>
      <c r="X71" s="80">
        <v>0</v>
      </c>
      <c r="Y71" s="129">
        <v>2705</v>
      </c>
      <c r="Z71" s="129">
        <v>0</v>
      </c>
      <c r="AA71" s="129">
        <v>0</v>
      </c>
      <c r="AB71" s="80"/>
      <c r="AC71" s="80">
        <v>2406</v>
      </c>
      <c r="AD71" s="80">
        <v>6839</v>
      </c>
      <c r="AE71" s="80">
        <v>5673</v>
      </c>
      <c r="AF71" s="80">
        <v>0</v>
      </c>
      <c r="AG71" s="129">
        <v>11877</v>
      </c>
      <c r="AH71" s="129">
        <v>2705</v>
      </c>
      <c r="AI71" s="129">
        <v>0</v>
      </c>
    </row>
    <row r="72" spans="2:35" x14ac:dyDescent="0.2">
      <c r="B72" s="89" t="s">
        <v>171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-4145</v>
      </c>
      <c r="J72" s="80">
        <v>325</v>
      </c>
      <c r="K72" s="80">
        <v>1213</v>
      </c>
      <c r="L72" s="80">
        <v>-4224</v>
      </c>
      <c r="M72" s="80">
        <v>3011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161</v>
      </c>
      <c r="V72" s="80">
        <v>0</v>
      </c>
      <c r="W72" s="80">
        <v>0</v>
      </c>
      <c r="X72" s="80">
        <v>0</v>
      </c>
      <c r="Y72" s="129">
        <v>0</v>
      </c>
      <c r="Z72" s="129">
        <v>0</v>
      </c>
      <c r="AA72" s="129">
        <v>0</v>
      </c>
      <c r="AB72" s="80"/>
      <c r="AC72" s="80">
        <v>0</v>
      </c>
      <c r="AD72" s="80">
        <v>-3820</v>
      </c>
      <c r="AE72" s="80">
        <v>0</v>
      </c>
      <c r="AF72" s="80">
        <v>0</v>
      </c>
      <c r="AG72" s="129">
        <v>161</v>
      </c>
      <c r="AH72" s="129">
        <v>0</v>
      </c>
      <c r="AI72" s="129">
        <v>0</v>
      </c>
    </row>
    <row r="73" spans="2:35" x14ac:dyDescent="0.2">
      <c r="B73" s="89" t="s">
        <v>189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129">
        <v>0</v>
      </c>
      <c r="Z73" s="129">
        <v>0</v>
      </c>
      <c r="AA73" s="129">
        <v>0</v>
      </c>
      <c r="AB73" s="80"/>
      <c r="AC73" s="80">
        <v>0</v>
      </c>
      <c r="AD73" s="80">
        <v>0</v>
      </c>
      <c r="AE73" s="80">
        <v>0</v>
      </c>
      <c r="AF73" s="80">
        <v>0</v>
      </c>
      <c r="AG73" s="129">
        <v>0</v>
      </c>
      <c r="AH73" s="129">
        <v>0</v>
      </c>
      <c r="AI73" s="129">
        <v>0</v>
      </c>
    </row>
    <row r="74" spans="2:35" x14ac:dyDescent="0.2">
      <c r="B74" s="89" t="s">
        <v>139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129">
        <v>0</v>
      </c>
      <c r="Z74" s="129">
        <v>0</v>
      </c>
      <c r="AA74" s="129">
        <v>0</v>
      </c>
      <c r="AB74" s="80"/>
      <c r="AC74" s="80">
        <v>0</v>
      </c>
      <c r="AD74" s="80">
        <v>0</v>
      </c>
      <c r="AE74" s="80">
        <v>0</v>
      </c>
      <c r="AF74" s="80">
        <v>0</v>
      </c>
      <c r="AG74" s="129">
        <v>0</v>
      </c>
      <c r="AH74" s="129">
        <v>0</v>
      </c>
      <c r="AI74" s="129">
        <v>0</v>
      </c>
    </row>
    <row r="75" spans="2:35" x14ac:dyDescent="0.2">
      <c r="B75" s="89" t="s">
        <v>191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-12046</v>
      </c>
      <c r="N75" s="80">
        <v>-456155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129">
        <v>0</v>
      </c>
      <c r="Z75" s="129">
        <v>0</v>
      </c>
      <c r="AA75" s="129">
        <v>0</v>
      </c>
      <c r="AB75" s="80"/>
      <c r="AC75" s="80">
        <v>0</v>
      </c>
      <c r="AD75" s="80">
        <v>0</v>
      </c>
      <c r="AE75" s="80">
        <v>-468201</v>
      </c>
      <c r="AF75" s="80">
        <v>0</v>
      </c>
      <c r="AG75" s="129">
        <v>0</v>
      </c>
      <c r="AH75" s="129">
        <v>0</v>
      </c>
      <c r="AI75" s="129">
        <v>0</v>
      </c>
    </row>
    <row r="76" spans="2:35" x14ac:dyDescent="0.2">
      <c r="B76" s="89" t="s">
        <v>192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129">
        <v>0</v>
      </c>
      <c r="Z76" s="129">
        <v>0</v>
      </c>
      <c r="AA76" s="129">
        <v>0</v>
      </c>
      <c r="AB76" s="80"/>
      <c r="AC76" s="80">
        <v>0</v>
      </c>
      <c r="AD76" s="80">
        <v>0</v>
      </c>
      <c r="AE76" s="80">
        <v>0</v>
      </c>
      <c r="AF76" s="80">
        <v>0</v>
      </c>
      <c r="AG76" s="129">
        <v>0</v>
      </c>
      <c r="AH76" s="129">
        <v>0</v>
      </c>
      <c r="AI76" s="129">
        <v>0</v>
      </c>
    </row>
    <row r="77" spans="2:35" x14ac:dyDescent="0.2">
      <c r="B77" s="89" t="s">
        <v>193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129">
        <v>0</v>
      </c>
      <c r="Z77" s="129">
        <v>0</v>
      </c>
      <c r="AA77" s="129">
        <v>0</v>
      </c>
      <c r="AB77" s="80"/>
      <c r="AC77" s="80">
        <v>0</v>
      </c>
      <c r="AD77" s="80">
        <v>0</v>
      </c>
      <c r="AE77" s="80">
        <v>0</v>
      </c>
      <c r="AF77" s="80">
        <v>0</v>
      </c>
      <c r="AG77" s="129">
        <v>0</v>
      </c>
      <c r="AH77" s="129">
        <v>0</v>
      </c>
      <c r="AI77" s="129">
        <v>0</v>
      </c>
    </row>
    <row r="78" spans="2:35" outlineLevel="1" x14ac:dyDescent="0.2">
      <c r="B78" s="89" t="s">
        <v>135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-18721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>
        <v>0</v>
      </c>
      <c r="X78" s="80">
        <v>0</v>
      </c>
      <c r="Y78" s="129">
        <v>0</v>
      </c>
      <c r="Z78" s="129">
        <v>0</v>
      </c>
      <c r="AA78" s="129">
        <v>0</v>
      </c>
      <c r="AB78" s="80"/>
      <c r="AC78" s="80">
        <v>0</v>
      </c>
      <c r="AD78" s="80">
        <v>0</v>
      </c>
      <c r="AE78" s="80">
        <v>-18721</v>
      </c>
      <c r="AF78" s="80">
        <v>0</v>
      </c>
      <c r="AG78" s="129">
        <v>0</v>
      </c>
      <c r="AH78" s="129">
        <v>0</v>
      </c>
      <c r="AI78" s="129">
        <v>0</v>
      </c>
    </row>
    <row r="79" spans="2:35" outlineLevel="1" x14ac:dyDescent="0.2">
      <c r="B79" s="177" t="s">
        <v>268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129"/>
      <c r="Z79" s="129"/>
      <c r="AA79" s="160">
        <v>-38741</v>
      </c>
      <c r="AB79" s="80"/>
      <c r="AC79" s="80"/>
      <c r="AD79" s="80"/>
      <c r="AE79" s="80"/>
      <c r="AF79" s="80"/>
      <c r="AG79" s="129"/>
      <c r="AH79" s="129"/>
      <c r="AI79" s="160">
        <v>-38741</v>
      </c>
    </row>
    <row r="80" spans="2:35" outlineLevel="1" x14ac:dyDescent="0.2">
      <c r="B80" s="176" t="s">
        <v>269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129"/>
      <c r="Z80" s="129"/>
      <c r="AA80" s="160">
        <v>-8241</v>
      </c>
      <c r="AB80" s="80"/>
      <c r="AC80" s="80"/>
      <c r="AD80" s="80"/>
      <c r="AE80" s="80"/>
      <c r="AF80" s="80"/>
      <c r="AG80" s="129"/>
      <c r="AH80" s="129"/>
      <c r="AI80" s="160">
        <v>-8241</v>
      </c>
    </row>
    <row r="81" spans="2:35" x14ac:dyDescent="0.2">
      <c r="B81" s="79" t="s">
        <v>136</v>
      </c>
      <c r="C81" s="85">
        <v>232067</v>
      </c>
      <c r="D81" s="85">
        <v>-140311.23030334408</v>
      </c>
      <c r="E81" s="85">
        <v>-1845.104475743894</v>
      </c>
      <c r="F81" s="85">
        <v>-95636.66522091208</v>
      </c>
      <c r="G81" s="85">
        <v>147376</v>
      </c>
      <c r="H81" s="85">
        <v>-161013</v>
      </c>
      <c r="I81" s="85">
        <v>-27385</v>
      </c>
      <c r="J81" s="85">
        <v>59755</v>
      </c>
      <c r="K81" s="85">
        <f t="shared" ref="K81:R81" si="1">SUM(K67:K78)</f>
        <v>1213</v>
      </c>
      <c r="L81" s="85">
        <f t="shared" si="1"/>
        <v>-472425</v>
      </c>
      <c r="M81" s="85">
        <f t="shared" si="1"/>
        <v>5773</v>
      </c>
      <c r="N81" s="85">
        <f t="shared" si="1"/>
        <v>-15810</v>
      </c>
      <c r="O81" s="85">
        <f t="shared" si="1"/>
        <v>0</v>
      </c>
      <c r="P81" s="85">
        <f t="shared" si="1"/>
        <v>0</v>
      </c>
      <c r="Q81" s="85">
        <f t="shared" si="1"/>
        <v>0</v>
      </c>
      <c r="R81" s="85">
        <f t="shared" si="1"/>
        <v>2718</v>
      </c>
      <c r="S81" s="85">
        <v>19321</v>
      </c>
      <c r="T81" s="85">
        <v>-112846</v>
      </c>
      <c r="U81" s="85">
        <v>100435</v>
      </c>
      <c r="V81" s="85">
        <v>-93878</v>
      </c>
      <c r="W81" s="85">
        <v>13993</v>
      </c>
      <c r="X81" s="85">
        <v>5280</v>
      </c>
      <c r="Y81" s="85">
        <v>-84392</v>
      </c>
      <c r="Z81" s="85">
        <v>-142677</v>
      </c>
      <c r="AA81" s="85">
        <v>-46982</v>
      </c>
      <c r="AB81" s="80"/>
      <c r="AC81" s="85">
        <v>-5726.0000000000582</v>
      </c>
      <c r="AD81" s="85">
        <v>18733</v>
      </c>
      <c r="AE81" s="85">
        <v>-740999</v>
      </c>
      <c r="AF81" s="85">
        <v>-32743</v>
      </c>
      <c r="AG81" s="147">
        <v>-86968</v>
      </c>
      <c r="AH81" s="147">
        <v>-207796</v>
      </c>
      <c r="AI81" s="147">
        <v>-46982</v>
      </c>
    </row>
    <row r="82" spans="2:35" x14ac:dyDescent="0.2">
      <c r="B82" s="86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129"/>
      <c r="Z82" s="129"/>
      <c r="AA82" s="129"/>
      <c r="AB82" s="80"/>
      <c r="AC82" s="80"/>
      <c r="AD82" s="80"/>
      <c r="AE82" s="80"/>
      <c r="AF82" s="80"/>
      <c r="AG82" s="129"/>
      <c r="AH82" s="129"/>
      <c r="AI82" s="129"/>
    </row>
    <row r="83" spans="2:35" x14ac:dyDescent="0.2">
      <c r="B83" s="79" t="s">
        <v>137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129"/>
      <c r="Z83" s="129"/>
      <c r="AA83" s="129"/>
      <c r="AB83" s="80"/>
      <c r="AC83" s="80"/>
      <c r="AD83" s="22"/>
      <c r="AE83" s="22"/>
      <c r="AF83" s="22"/>
      <c r="AG83" s="129"/>
      <c r="AH83" s="129"/>
      <c r="AI83" s="129"/>
    </row>
    <row r="84" spans="2:35" x14ac:dyDescent="0.2">
      <c r="B84" s="92" t="s">
        <v>248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500000</v>
      </c>
      <c r="AA84" s="129">
        <v>0</v>
      </c>
      <c r="AB84" s="80"/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500000</v>
      </c>
      <c r="AI84" s="129">
        <v>0</v>
      </c>
    </row>
    <row r="85" spans="2:35" x14ac:dyDescent="0.2">
      <c r="B85" s="89" t="s">
        <v>218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51786</v>
      </c>
      <c r="J85" s="80">
        <v>0</v>
      </c>
      <c r="K85" s="80">
        <v>2848650</v>
      </c>
      <c r="L85" s="80">
        <v>0</v>
      </c>
      <c r="M85" s="80">
        <v>0</v>
      </c>
      <c r="N85" s="80">
        <v>380000</v>
      </c>
      <c r="O85" s="80">
        <v>0</v>
      </c>
      <c r="P85" s="80">
        <v>19801</v>
      </c>
      <c r="Q85" s="80">
        <v>499999</v>
      </c>
      <c r="R85" s="80">
        <v>0</v>
      </c>
      <c r="S85" s="80">
        <v>0</v>
      </c>
      <c r="T85" s="80">
        <v>17691</v>
      </c>
      <c r="U85" s="80" t="s">
        <v>226</v>
      </c>
      <c r="V85" s="129">
        <v>228</v>
      </c>
      <c r="W85" s="80">
        <v>0</v>
      </c>
      <c r="X85" s="80">
        <v>0</v>
      </c>
      <c r="Y85" s="129">
        <v>0</v>
      </c>
      <c r="Z85" s="129">
        <v>0</v>
      </c>
      <c r="AA85" s="129">
        <v>400000</v>
      </c>
      <c r="AB85" s="80"/>
      <c r="AC85" s="80">
        <v>0</v>
      </c>
      <c r="AD85" s="80">
        <v>51786</v>
      </c>
      <c r="AE85" s="80">
        <v>3228650</v>
      </c>
      <c r="AF85" s="80">
        <v>519800</v>
      </c>
      <c r="AG85" s="129">
        <v>17919</v>
      </c>
      <c r="AH85" s="129">
        <v>0</v>
      </c>
      <c r="AI85" s="129">
        <v>400000</v>
      </c>
    </row>
    <row r="86" spans="2:35" outlineLevel="1" x14ac:dyDescent="0.2">
      <c r="B86" s="89" t="s">
        <v>194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-113441</v>
      </c>
      <c r="M86" s="80">
        <v>0</v>
      </c>
      <c r="N86" s="80">
        <v>-10934</v>
      </c>
      <c r="O86" s="80">
        <v>0</v>
      </c>
      <c r="P86" s="80">
        <v>-251</v>
      </c>
      <c r="Q86" s="80">
        <v>-3786</v>
      </c>
      <c r="R86" s="80">
        <v>0</v>
      </c>
      <c r="S86" s="80">
        <v>0</v>
      </c>
      <c r="T86" s="80">
        <v>0</v>
      </c>
      <c r="U86" s="80" t="s">
        <v>226</v>
      </c>
      <c r="V86" s="129">
        <v>-228</v>
      </c>
      <c r="W86" s="80">
        <v>0</v>
      </c>
      <c r="X86" s="129">
        <v>0</v>
      </c>
      <c r="Y86" s="129">
        <v>0</v>
      </c>
      <c r="Z86" s="129">
        <v>0</v>
      </c>
      <c r="AA86" s="129">
        <v>-3143</v>
      </c>
      <c r="AB86" s="80"/>
      <c r="AC86" s="80">
        <v>0</v>
      </c>
      <c r="AD86" s="80">
        <v>0</v>
      </c>
      <c r="AE86" s="80">
        <v>-124375</v>
      </c>
      <c r="AF86" s="80">
        <v>-4037</v>
      </c>
      <c r="AG86" s="129">
        <v>-228</v>
      </c>
      <c r="AH86" s="129">
        <v>0</v>
      </c>
      <c r="AI86" s="129">
        <v>-3143</v>
      </c>
    </row>
    <row r="87" spans="2:35" outlineLevel="1" x14ac:dyDescent="0.2">
      <c r="B87" s="92" t="s">
        <v>89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 t="s">
        <v>226</v>
      </c>
      <c r="V87" s="129">
        <v>0</v>
      </c>
      <c r="W87" s="80">
        <v>0</v>
      </c>
      <c r="X87" s="80">
        <v>0</v>
      </c>
      <c r="Y87" s="129">
        <v>0</v>
      </c>
      <c r="Z87" s="129">
        <v>0</v>
      </c>
      <c r="AA87" s="129">
        <v>0</v>
      </c>
      <c r="AB87" s="80"/>
      <c r="AC87" s="80">
        <v>0</v>
      </c>
      <c r="AD87" s="80">
        <v>0</v>
      </c>
      <c r="AE87" s="80">
        <v>0</v>
      </c>
      <c r="AF87" s="80">
        <v>0</v>
      </c>
      <c r="AG87" s="129">
        <v>0</v>
      </c>
      <c r="AH87" s="129">
        <v>0</v>
      </c>
      <c r="AI87" s="129">
        <v>0</v>
      </c>
    </row>
    <row r="88" spans="2:35" outlineLevel="1" x14ac:dyDescent="0.2">
      <c r="B88" s="92" t="s">
        <v>219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-18141</v>
      </c>
      <c r="L88" s="80">
        <v>0</v>
      </c>
      <c r="M88" s="80">
        <v>0</v>
      </c>
      <c r="N88" s="80">
        <v>0</v>
      </c>
      <c r="O88" s="80">
        <v>-20054</v>
      </c>
      <c r="P88" s="80">
        <v>0</v>
      </c>
      <c r="Q88" s="80">
        <v>0</v>
      </c>
      <c r="R88" s="80">
        <v>0</v>
      </c>
      <c r="S88" s="80">
        <v>-21176</v>
      </c>
      <c r="T88" s="80">
        <v>0</v>
      </c>
      <c r="U88" s="80" t="s">
        <v>226</v>
      </c>
      <c r="V88" s="129"/>
      <c r="W88" s="129">
        <v>-22129</v>
      </c>
      <c r="X88" s="129">
        <v>0</v>
      </c>
      <c r="Y88" s="129">
        <v>0</v>
      </c>
      <c r="Z88" s="129">
        <v>0</v>
      </c>
      <c r="AA88" s="129">
        <v>-23248</v>
      </c>
      <c r="AB88" s="80"/>
      <c r="AC88" s="80">
        <v>0</v>
      </c>
      <c r="AD88" s="80">
        <v>0</v>
      </c>
      <c r="AE88" s="80">
        <v>-18141</v>
      </c>
      <c r="AF88" s="80">
        <v>-20054</v>
      </c>
      <c r="AG88" s="129">
        <v>-21176</v>
      </c>
      <c r="AH88" s="129">
        <v>-22129</v>
      </c>
      <c r="AI88" s="129">
        <v>-23248</v>
      </c>
    </row>
    <row r="89" spans="2:35" x14ac:dyDescent="0.2">
      <c r="B89" s="92" t="s">
        <v>220</v>
      </c>
      <c r="C89" s="80">
        <v>-1671</v>
      </c>
      <c r="D89" s="80">
        <v>-1670.824008560262</v>
      </c>
      <c r="E89" s="80">
        <v>-2782.2442498317359</v>
      </c>
      <c r="F89" s="80">
        <v>-1891.9317416080021</v>
      </c>
      <c r="G89" s="80">
        <v>-2573</v>
      </c>
      <c r="H89" s="80">
        <v>-1562</v>
      </c>
      <c r="I89" s="80">
        <v>-2906</v>
      </c>
      <c r="J89" s="80">
        <v>-9991</v>
      </c>
      <c r="K89" s="80">
        <v>-5882</v>
      </c>
      <c r="L89" s="80">
        <v>-39732</v>
      </c>
      <c r="M89" s="80">
        <v>-27474</v>
      </c>
      <c r="N89" s="80">
        <v>-8837</v>
      </c>
      <c r="O89" s="80">
        <v>-13352</v>
      </c>
      <c r="P89" s="80">
        <v>-14158</v>
      </c>
      <c r="Q89" s="80">
        <v>-20864</v>
      </c>
      <c r="R89" s="80">
        <v>-23423</v>
      </c>
      <c r="S89" s="80">
        <v>-9686</v>
      </c>
      <c r="T89" s="80">
        <v>-15378</v>
      </c>
      <c r="U89" s="80">
        <v>-13818</v>
      </c>
      <c r="V89" s="129">
        <v>-11875</v>
      </c>
      <c r="W89" s="129">
        <v>-12382</v>
      </c>
      <c r="X89" s="129">
        <v>-12421</v>
      </c>
      <c r="Y89" s="129">
        <v>-24807</v>
      </c>
      <c r="Z89" s="129">
        <v>-11119</v>
      </c>
      <c r="AA89" s="129">
        <v>-18862</v>
      </c>
      <c r="AB89" s="80"/>
      <c r="AC89" s="80">
        <v>-8016</v>
      </c>
      <c r="AD89" s="80">
        <v>-17032</v>
      </c>
      <c r="AE89" s="80">
        <v>-81925</v>
      </c>
      <c r="AF89" s="80">
        <v>-71797</v>
      </c>
      <c r="AG89" s="129">
        <v>-50757</v>
      </c>
      <c r="AH89" s="129">
        <v>-60729</v>
      </c>
      <c r="AI89" s="129">
        <v>-18862</v>
      </c>
    </row>
    <row r="90" spans="2:35" outlineLevel="1" x14ac:dyDescent="0.2">
      <c r="B90" s="89" t="s">
        <v>138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0</v>
      </c>
      <c r="U90" s="80" t="s">
        <v>226</v>
      </c>
      <c r="V90" s="129">
        <v>0</v>
      </c>
      <c r="W90" s="80">
        <v>0</v>
      </c>
      <c r="X90" s="129">
        <v>0</v>
      </c>
      <c r="Y90" s="129">
        <v>0</v>
      </c>
      <c r="Z90" s="129">
        <v>0</v>
      </c>
      <c r="AA90" s="129">
        <v>-9524</v>
      </c>
      <c r="AB90" s="80"/>
      <c r="AC90" s="80">
        <v>0</v>
      </c>
      <c r="AD90" s="80">
        <v>0</v>
      </c>
      <c r="AE90" s="80">
        <v>0</v>
      </c>
      <c r="AF90" s="80">
        <v>0</v>
      </c>
      <c r="AG90" s="129">
        <v>0</v>
      </c>
      <c r="AH90" s="129">
        <v>0</v>
      </c>
      <c r="AI90" s="129">
        <v>-9524</v>
      </c>
    </row>
    <row r="91" spans="2:35" x14ac:dyDescent="0.2">
      <c r="B91" s="89" t="s">
        <v>221</v>
      </c>
      <c r="C91" s="80">
        <v>-21108</v>
      </c>
      <c r="D91" s="80">
        <v>-22266</v>
      </c>
      <c r="E91" s="80">
        <v>-12587.212543781548</v>
      </c>
      <c r="F91" s="80">
        <v>-13171.787456218452</v>
      </c>
      <c r="G91" s="80">
        <v>-13988</v>
      </c>
      <c r="H91" s="80">
        <v>-7384</v>
      </c>
      <c r="I91" s="80">
        <v>-1478</v>
      </c>
      <c r="J91" s="80">
        <v>-9656</v>
      </c>
      <c r="K91" s="80">
        <v>-2439267</v>
      </c>
      <c r="L91" s="80">
        <v>-14627</v>
      </c>
      <c r="M91" s="80">
        <v>-14503</v>
      </c>
      <c r="N91" s="80">
        <v>-15211</v>
      </c>
      <c r="O91" s="80">
        <v>-14413</v>
      </c>
      <c r="P91" s="80">
        <v>-13829</v>
      </c>
      <c r="Q91" s="80">
        <v>-14328</v>
      </c>
      <c r="R91" s="80">
        <v>-14356</v>
      </c>
      <c r="S91" s="80">
        <v>-14391</v>
      </c>
      <c r="T91" s="80">
        <v>-13747</v>
      </c>
      <c r="U91" s="80">
        <v>-13565</v>
      </c>
      <c r="V91" s="129">
        <v>-13767</v>
      </c>
      <c r="W91" s="129">
        <v>-13635</v>
      </c>
      <c r="X91" s="129">
        <v>-14192</v>
      </c>
      <c r="Y91" s="129">
        <v>-16458</v>
      </c>
      <c r="Z91" s="129">
        <v>-17679</v>
      </c>
      <c r="AA91" s="129">
        <v>-913041</v>
      </c>
      <c r="AB91" s="80"/>
      <c r="AC91" s="80">
        <v>-69133</v>
      </c>
      <c r="AD91" s="80">
        <v>-32506</v>
      </c>
      <c r="AE91" s="80">
        <v>-2483608</v>
      </c>
      <c r="AF91" s="80">
        <v>-56926</v>
      </c>
      <c r="AG91" s="129">
        <v>-55470</v>
      </c>
      <c r="AH91" s="129">
        <v>-61964</v>
      </c>
      <c r="AI91" s="129">
        <v>-913041</v>
      </c>
    </row>
    <row r="92" spans="2:35" x14ac:dyDescent="0.2">
      <c r="B92" s="93" t="s">
        <v>222</v>
      </c>
      <c r="C92" s="80">
        <v>0</v>
      </c>
      <c r="D92" s="80">
        <v>-2626</v>
      </c>
      <c r="E92" s="80">
        <v>2626</v>
      </c>
      <c r="F92" s="80">
        <v>-808</v>
      </c>
      <c r="G92" s="80">
        <v>0</v>
      </c>
      <c r="H92" s="80">
        <v>-4604</v>
      </c>
      <c r="I92" s="80">
        <v>-51</v>
      </c>
      <c r="J92" s="80">
        <v>5086</v>
      </c>
      <c r="K92" s="80">
        <v>2078</v>
      </c>
      <c r="L92" s="80">
        <v>-2078</v>
      </c>
      <c r="M92" s="80">
        <v>0</v>
      </c>
      <c r="N92" s="80">
        <v>0</v>
      </c>
      <c r="O92" s="80">
        <v>0</v>
      </c>
      <c r="P92" s="80">
        <v>0</v>
      </c>
      <c r="Q92" s="80">
        <v>-5242</v>
      </c>
      <c r="R92" s="80">
        <v>-1357</v>
      </c>
      <c r="S92" s="80">
        <v>-2361</v>
      </c>
      <c r="T92" s="80">
        <v>0</v>
      </c>
      <c r="U92" s="80" t="s">
        <v>226</v>
      </c>
      <c r="V92" s="129">
        <v>0</v>
      </c>
      <c r="W92" s="129" t="s">
        <v>226</v>
      </c>
      <c r="X92" s="129">
        <v>0</v>
      </c>
      <c r="Y92" s="129">
        <v>0</v>
      </c>
      <c r="Z92" s="129">
        <v>0</v>
      </c>
      <c r="AA92" s="129">
        <v>0</v>
      </c>
      <c r="AB92" s="80"/>
      <c r="AC92" s="80">
        <v>-808</v>
      </c>
      <c r="AD92" s="80">
        <v>431</v>
      </c>
      <c r="AE92" s="80">
        <v>0</v>
      </c>
      <c r="AF92" s="80">
        <v>-6599</v>
      </c>
      <c r="AG92" s="129">
        <v>-2361</v>
      </c>
      <c r="AH92" s="129">
        <v>0</v>
      </c>
      <c r="AI92" s="129">
        <v>0</v>
      </c>
    </row>
    <row r="93" spans="2:35" x14ac:dyDescent="0.2">
      <c r="B93" s="91" t="s">
        <v>140</v>
      </c>
      <c r="C93" s="80">
        <v>0</v>
      </c>
      <c r="D93" s="80">
        <v>-135798</v>
      </c>
      <c r="E93" s="80">
        <v>0</v>
      </c>
      <c r="F93" s="80">
        <v>-65</v>
      </c>
      <c r="G93" s="80">
        <v>0</v>
      </c>
      <c r="H93" s="80">
        <v>-4359</v>
      </c>
      <c r="I93" s="80">
        <v>0</v>
      </c>
      <c r="J93" s="80">
        <v>2398</v>
      </c>
      <c r="K93" s="80">
        <v>0</v>
      </c>
      <c r="L93" s="80">
        <v>0</v>
      </c>
      <c r="M93" s="80">
        <v>0</v>
      </c>
      <c r="N93" s="80">
        <v>0</v>
      </c>
      <c r="O93" s="80">
        <v>0</v>
      </c>
      <c r="P93" s="80">
        <v>0</v>
      </c>
      <c r="Q93" s="80">
        <v>0</v>
      </c>
      <c r="R93" s="80">
        <v>0</v>
      </c>
      <c r="S93" s="80">
        <v>0</v>
      </c>
      <c r="T93" s="80">
        <v>0</v>
      </c>
      <c r="U93" s="80" t="s">
        <v>226</v>
      </c>
      <c r="V93" s="129">
        <v>0</v>
      </c>
      <c r="W93" s="129" t="s">
        <v>226</v>
      </c>
      <c r="X93" s="129">
        <v>0</v>
      </c>
      <c r="Y93" s="129">
        <v>0</v>
      </c>
      <c r="Z93" s="129">
        <v>0</v>
      </c>
      <c r="AA93" s="129">
        <v>0</v>
      </c>
      <c r="AB93" s="80"/>
      <c r="AC93" s="80">
        <v>-135863</v>
      </c>
      <c r="AD93" s="80">
        <v>-1961</v>
      </c>
      <c r="AE93" s="80">
        <v>0</v>
      </c>
      <c r="AF93" s="80">
        <v>0</v>
      </c>
      <c r="AG93" s="129">
        <v>0</v>
      </c>
      <c r="AH93" s="129">
        <v>0</v>
      </c>
      <c r="AI93" s="129">
        <v>0</v>
      </c>
    </row>
    <row r="94" spans="2:35" x14ac:dyDescent="0.2">
      <c r="B94" s="91" t="s">
        <v>141</v>
      </c>
      <c r="C94" s="80">
        <v>0</v>
      </c>
      <c r="D94" s="80">
        <v>0</v>
      </c>
      <c r="E94" s="80">
        <v>0</v>
      </c>
      <c r="F94" s="80">
        <v>0</v>
      </c>
      <c r="G94" s="80">
        <v>-19189</v>
      </c>
      <c r="H94" s="80">
        <v>-52575</v>
      </c>
      <c r="I94" s="80">
        <v>-28337</v>
      </c>
      <c r="J94" s="80"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-361971</v>
      </c>
      <c r="R94" s="80">
        <v>-139407</v>
      </c>
      <c r="S94" s="80">
        <v>0</v>
      </c>
      <c r="T94" s="80">
        <v>0</v>
      </c>
      <c r="U94" s="80" t="s">
        <v>226</v>
      </c>
      <c r="V94" s="129">
        <v>0</v>
      </c>
      <c r="W94" s="129" t="s">
        <v>226</v>
      </c>
      <c r="X94" s="129">
        <v>0</v>
      </c>
      <c r="Y94" s="129">
        <v>0</v>
      </c>
      <c r="Z94" s="129">
        <v>0</v>
      </c>
      <c r="AA94" s="129">
        <v>0</v>
      </c>
      <c r="AB94" s="80"/>
      <c r="AC94" s="80">
        <v>0</v>
      </c>
      <c r="AD94" s="80">
        <v>-100101</v>
      </c>
      <c r="AE94" s="80">
        <v>0</v>
      </c>
      <c r="AF94" s="80">
        <v>-501378</v>
      </c>
      <c r="AG94" s="129">
        <v>0</v>
      </c>
      <c r="AH94" s="129">
        <v>0</v>
      </c>
      <c r="AI94" s="129">
        <v>0</v>
      </c>
    </row>
    <row r="95" spans="2:35" outlineLevel="1" x14ac:dyDescent="0.2">
      <c r="B95" s="91" t="s">
        <v>223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0">
        <v>-1610</v>
      </c>
      <c r="L95" s="80">
        <v>1610</v>
      </c>
      <c r="M95" s="80">
        <v>-9163</v>
      </c>
      <c r="N95" s="80">
        <v>7205</v>
      </c>
      <c r="O95" s="80">
        <v>0</v>
      </c>
      <c r="P95" s="80">
        <v>388</v>
      </c>
      <c r="Q95" s="80">
        <v>-173</v>
      </c>
      <c r="R95" s="80">
        <v>194</v>
      </c>
      <c r="S95" s="80">
        <v>141</v>
      </c>
      <c r="T95" s="80">
        <v>269</v>
      </c>
      <c r="U95" s="80">
        <v>-410</v>
      </c>
      <c r="V95" s="129">
        <v>0</v>
      </c>
      <c r="W95" s="129">
        <v>-159</v>
      </c>
      <c r="X95" s="129">
        <v>159</v>
      </c>
      <c r="Y95" s="129">
        <v>0</v>
      </c>
      <c r="Z95" s="129">
        <v>0</v>
      </c>
      <c r="AA95" s="129">
        <v>0</v>
      </c>
      <c r="AB95" s="80"/>
      <c r="AC95" s="80">
        <v>0</v>
      </c>
      <c r="AD95" s="80">
        <v>0</v>
      </c>
      <c r="AE95" s="80">
        <v>-1958</v>
      </c>
      <c r="AF95" s="80">
        <v>409</v>
      </c>
      <c r="AG95" s="129">
        <v>0</v>
      </c>
      <c r="AH95" s="129">
        <v>0</v>
      </c>
      <c r="AI95" s="129">
        <v>0</v>
      </c>
    </row>
    <row r="96" spans="2:35" s="130" customFormat="1" outlineLevel="1" x14ac:dyDescent="0.2">
      <c r="B96" s="91" t="s">
        <v>230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0</v>
      </c>
      <c r="T96" s="129"/>
      <c r="U96" s="129"/>
      <c r="V96" s="129">
        <v>226</v>
      </c>
      <c r="W96" s="80">
        <v>0</v>
      </c>
      <c r="X96" s="129">
        <v>0</v>
      </c>
      <c r="Y96" s="129">
        <v>0</v>
      </c>
      <c r="Z96" s="129">
        <v>0</v>
      </c>
      <c r="AA96" s="129">
        <v>0</v>
      </c>
      <c r="AB96" s="80"/>
      <c r="AC96" s="80">
        <v>0</v>
      </c>
      <c r="AD96" s="80">
        <v>0</v>
      </c>
      <c r="AE96" s="80">
        <v>0</v>
      </c>
      <c r="AF96" s="80">
        <v>0</v>
      </c>
      <c r="AG96" s="129">
        <v>226</v>
      </c>
      <c r="AH96" s="129">
        <v>0</v>
      </c>
      <c r="AI96" s="129">
        <v>0</v>
      </c>
    </row>
    <row r="97" spans="1:35" s="130" customFormat="1" outlineLevel="1" x14ac:dyDescent="0.2">
      <c r="B97" s="177" t="s">
        <v>270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129"/>
      <c r="U97" s="129"/>
      <c r="V97" s="129"/>
      <c r="W97" s="80"/>
      <c r="X97" s="129"/>
      <c r="Y97" s="129"/>
      <c r="Z97" s="129"/>
      <c r="AA97" s="160">
        <v>-567818</v>
      </c>
      <c r="AB97" s="80"/>
      <c r="AC97" s="80"/>
      <c r="AD97" s="80"/>
      <c r="AE97" s="80"/>
      <c r="AF97" s="80"/>
      <c r="AG97" s="129"/>
      <c r="AH97" s="129"/>
      <c r="AI97" s="160">
        <v>-567818</v>
      </c>
    </row>
    <row r="98" spans="1:35" s="130" customFormat="1" outlineLevel="1" x14ac:dyDescent="0.2">
      <c r="B98" s="177" t="s">
        <v>271</v>
      </c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129"/>
      <c r="U98" s="129"/>
      <c r="V98" s="129"/>
      <c r="W98" s="80"/>
      <c r="X98" s="129"/>
      <c r="Y98" s="129"/>
      <c r="Z98" s="129"/>
      <c r="AA98" s="160">
        <v>-16184</v>
      </c>
      <c r="AB98" s="80"/>
      <c r="AC98" s="80"/>
      <c r="AD98" s="80"/>
      <c r="AE98" s="80"/>
      <c r="AF98" s="80"/>
      <c r="AG98" s="129"/>
      <c r="AH98" s="129"/>
      <c r="AI98" s="160">
        <v>-16184</v>
      </c>
    </row>
    <row r="99" spans="1:35" x14ac:dyDescent="0.2">
      <c r="B99" s="79" t="s">
        <v>142</v>
      </c>
      <c r="C99" s="85">
        <v>-22779</v>
      </c>
      <c r="D99" s="85">
        <v>-162360.82400856027</v>
      </c>
      <c r="E99" s="85">
        <v>-12743.456793613284</v>
      </c>
      <c r="F99" s="85">
        <v>-15936.719197826453</v>
      </c>
      <c r="G99" s="85">
        <v>-35750</v>
      </c>
      <c r="H99" s="85">
        <v>-70484</v>
      </c>
      <c r="I99" s="85">
        <v>19014</v>
      </c>
      <c r="J99" s="85">
        <v>-12163</v>
      </c>
      <c r="K99" s="85">
        <f t="shared" ref="K99:Q99" si="2">SUM(K85:K95)</f>
        <v>385828</v>
      </c>
      <c r="L99" s="85">
        <f t="shared" si="2"/>
        <v>-168268</v>
      </c>
      <c r="M99" s="85">
        <f t="shared" si="2"/>
        <v>-51140</v>
      </c>
      <c r="N99" s="85">
        <f t="shared" si="2"/>
        <v>352223</v>
      </c>
      <c r="O99" s="85">
        <f t="shared" si="2"/>
        <v>-47819</v>
      </c>
      <c r="P99" s="85">
        <f t="shared" si="2"/>
        <v>-8049</v>
      </c>
      <c r="Q99" s="85">
        <f t="shared" si="2"/>
        <v>93635</v>
      </c>
      <c r="R99" s="85">
        <v>-178349</v>
      </c>
      <c r="S99" s="85">
        <v>-47473</v>
      </c>
      <c r="T99" s="85">
        <v>-11165</v>
      </c>
      <c r="U99" s="85">
        <v>-27793</v>
      </c>
      <c r="V99" s="147">
        <f>AG99-U99-T99-S99</f>
        <v>-25416</v>
      </c>
      <c r="W99" s="85">
        <v>-48305</v>
      </c>
      <c r="X99" s="85">
        <v>-26454</v>
      </c>
      <c r="Y99" s="85">
        <v>-41265</v>
      </c>
      <c r="Z99" s="85">
        <v>471202</v>
      </c>
      <c r="AA99" s="85">
        <v>-584002</v>
      </c>
      <c r="AB99" s="80"/>
      <c r="AC99" s="85">
        <v>-213820.00000000003</v>
      </c>
      <c r="AD99" s="85">
        <v>-99383</v>
      </c>
      <c r="AE99" s="85">
        <v>518643</v>
      </c>
      <c r="AF99" s="85">
        <v>-140582</v>
      </c>
      <c r="AG99" s="85">
        <v>-111847</v>
      </c>
      <c r="AH99" s="85">
        <v>355178</v>
      </c>
      <c r="AI99" s="85">
        <v>-584002</v>
      </c>
    </row>
    <row r="100" spans="1:35" x14ac:dyDescent="0.2">
      <c r="B100" s="82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129"/>
      <c r="Z100" s="129"/>
      <c r="AA100" s="129"/>
      <c r="AB100" s="80"/>
      <c r="AC100" s="80"/>
      <c r="AD100" s="80"/>
      <c r="AE100" s="80"/>
      <c r="AF100" s="80"/>
      <c r="AG100" s="129"/>
      <c r="AH100" s="129"/>
      <c r="AI100" s="129"/>
    </row>
    <row r="101" spans="1:35" x14ac:dyDescent="0.2">
      <c r="B101" s="81" t="s">
        <v>224</v>
      </c>
      <c r="C101" s="80">
        <v>4450</v>
      </c>
      <c r="D101" s="80">
        <v>-4007</v>
      </c>
      <c r="E101" s="80">
        <v>9826.3679311227461</v>
      </c>
      <c r="F101" s="80">
        <v>-7913.3679311227461</v>
      </c>
      <c r="G101" s="80">
        <v>22677.929565580998</v>
      </c>
      <c r="H101" s="80">
        <v>-15358.890407270053</v>
      </c>
      <c r="I101" s="80">
        <v>3192.3892229756748</v>
      </c>
      <c r="J101" s="80">
        <v>1388.5716187133803</v>
      </c>
      <c r="K101" s="80">
        <v>14572</v>
      </c>
      <c r="L101" s="80">
        <v>-20568.572358817502</v>
      </c>
      <c r="M101" s="80">
        <v>29158.572358817502</v>
      </c>
      <c r="N101" s="80">
        <v>13069</v>
      </c>
      <c r="O101" s="80">
        <v>-33185</v>
      </c>
      <c r="P101" s="80">
        <v>12187</v>
      </c>
      <c r="Q101" s="80">
        <v>-31744</v>
      </c>
      <c r="R101" s="80">
        <v>36437</v>
      </c>
      <c r="S101" s="80">
        <v>-6341</v>
      </c>
      <c r="T101" s="80">
        <v>13539</v>
      </c>
      <c r="U101" s="80">
        <v>5387</v>
      </c>
      <c r="V101" s="80">
        <f>AG101-U101-T101-S101</f>
        <v>6988</v>
      </c>
      <c r="W101" s="80">
        <v>56007</v>
      </c>
      <c r="X101" s="80">
        <v>-23664</v>
      </c>
      <c r="Y101" s="129">
        <v>-10154</v>
      </c>
      <c r="Z101" s="129">
        <v>33078</v>
      </c>
      <c r="AA101" s="129">
        <v>68939</v>
      </c>
      <c r="AB101" s="80"/>
      <c r="AC101" s="80">
        <v>2356</v>
      </c>
      <c r="AD101" s="80">
        <v>11900</v>
      </c>
      <c r="AE101" s="80">
        <v>36231</v>
      </c>
      <c r="AF101" s="80">
        <v>-16159</v>
      </c>
      <c r="AG101" s="129">
        <v>19573</v>
      </c>
      <c r="AH101" s="129">
        <v>55267</v>
      </c>
      <c r="AI101" s="129">
        <v>68939</v>
      </c>
    </row>
    <row r="102" spans="1:35" x14ac:dyDescent="0.2">
      <c r="B102" s="82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129"/>
      <c r="Z102" s="129"/>
      <c r="AA102" s="129"/>
      <c r="AB102" s="80"/>
      <c r="AC102" s="80"/>
      <c r="AD102" s="80"/>
      <c r="AE102" s="80"/>
      <c r="AF102" s="80"/>
      <c r="AG102" s="80"/>
      <c r="AH102" s="80"/>
      <c r="AI102" s="80"/>
    </row>
    <row r="103" spans="1:35" ht="15" x14ac:dyDescent="0.25">
      <c r="A103" s="84" t="s">
        <v>199</v>
      </c>
      <c r="B103" s="79" t="s">
        <v>143</v>
      </c>
      <c r="C103" s="85">
        <v>148120</v>
      </c>
      <c r="D103" s="85">
        <v>-219425.7327205468</v>
      </c>
      <c r="E103" s="85">
        <v>-11227.222432001134</v>
      </c>
      <c r="F103" s="85">
        <v>-7968.0448474521036</v>
      </c>
      <c r="G103" s="85">
        <v>104459.929565581</v>
      </c>
      <c r="H103" s="85">
        <v>-127710.89040727005</v>
      </c>
      <c r="I103" s="85">
        <v>19360.389222975675</v>
      </c>
      <c r="J103" s="85">
        <v>173572.57161871338</v>
      </c>
      <c r="K103" s="85">
        <f t="shared" ref="K103:R103" si="3">K99+K101+K81+K60</f>
        <v>144557</v>
      </c>
      <c r="L103" s="85">
        <f t="shared" si="3"/>
        <v>-416386.57235881756</v>
      </c>
      <c r="M103" s="85">
        <f t="shared" si="3"/>
        <v>-75607.427641182483</v>
      </c>
      <c r="N103" s="85">
        <f t="shared" si="3"/>
        <v>468793</v>
      </c>
      <c r="O103" s="85">
        <f t="shared" si="3"/>
        <v>-40054</v>
      </c>
      <c r="P103" s="85">
        <f t="shared" si="3"/>
        <v>110934</v>
      </c>
      <c r="Q103" s="85">
        <f t="shared" si="3"/>
        <v>324584</v>
      </c>
      <c r="R103" s="85">
        <f t="shared" si="3"/>
        <v>-33432</v>
      </c>
      <c r="S103" s="85">
        <v>-132911</v>
      </c>
      <c r="T103" s="85">
        <v>135619</v>
      </c>
      <c r="U103" s="85">
        <v>244539</v>
      </c>
      <c r="V103" s="85">
        <v>15127</v>
      </c>
      <c r="W103" s="85">
        <v>-10956</v>
      </c>
      <c r="X103" s="85">
        <v>126221</v>
      </c>
      <c r="Y103" s="85">
        <v>-92195</v>
      </c>
      <c r="Z103" s="85">
        <v>301461</v>
      </c>
      <c r="AA103" s="85">
        <v>-567118</v>
      </c>
      <c r="AB103" s="80"/>
      <c r="AC103" s="85">
        <v>-90501.000000000029</v>
      </c>
      <c r="AD103" s="85">
        <v>169682</v>
      </c>
      <c r="AE103" s="85">
        <v>-138394</v>
      </c>
      <c r="AF103" s="85">
        <v>326571</v>
      </c>
      <c r="AG103" s="85">
        <v>262374</v>
      </c>
      <c r="AH103" s="85">
        <v>324531</v>
      </c>
      <c r="AI103" s="85">
        <v>-567118</v>
      </c>
    </row>
    <row r="104" spans="1:35" ht="15" x14ac:dyDescent="0.25">
      <c r="A104" s="84"/>
      <c r="B104" s="82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129"/>
      <c r="Z104" s="129"/>
      <c r="AA104" s="129"/>
      <c r="AB104" s="80"/>
      <c r="AC104" s="80"/>
      <c r="AD104" s="80"/>
      <c r="AE104" s="80"/>
      <c r="AF104" s="80"/>
      <c r="AG104" s="129"/>
      <c r="AH104" s="129"/>
      <c r="AI104" s="129"/>
    </row>
    <row r="105" spans="1:35" ht="15" x14ac:dyDescent="0.25">
      <c r="A105" s="84"/>
      <c r="B105" s="81" t="s">
        <v>144</v>
      </c>
      <c r="C105" s="80">
        <v>135667</v>
      </c>
      <c r="D105" s="80">
        <f>C108</f>
        <v>283787</v>
      </c>
      <c r="E105" s="80">
        <f t="shared" ref="E105:R105" si="4">D108</f>
        <v>64361</v>
      </c>
      <c r="F105" s="80">
        <f t="shared" si="4"/>
        <v>53132</v>
      </c>
      <c r="G105" s="80">
        <f t="shared" si="4"/>
        <v>45166</v>
      </c>
      <c r="H105" s="80">
        <f t="shared" si="4"/>
        <v>149626</v>
      </c>
      <c r="I105" s="80">
        <f t="shared" si="4"/>
        <v>21915</v>
      </c>
      <c r="J105" s="80">
        <f t="shared" si="4"/>
        <v>41275</v>
      </c>
      <c r="K105" s="80">
        <f t="shared" si="4"/>
        <v>214848</v>
      </c>
      <c r="L105" s="80">
        <f>K108</f>
        <v>304696</v>
      </c>
      <c r="M105" s="80">
        <f t="shared" si="4"/>
        <v>229150</v>
      </c>
      <c r="N105" s="80">
        <f t="shared" si="4"/>
        <v>121622</v>
      </c>
      <c r="O105" s="80">
        <f t="shared" si="4"/>
        <v>76454</v>
      </c>
      <c r="P105" s="80">
        <f t="shared" si="4"/>
        <v>264724</v>
      </c>
      <c r="Q105" s="80">
        <f t="shared" si="4"/>
        <v>123929</v>
      </c>
      <c r="R105" s="80">
        <f t="shared" si="4"/>
        <v>500587</v>
      </c>
      <c r="S105" s="80">
        <v>401545</v>
      </c>
      <c r="T105" s="80">
        <v>0</v>
      </c>
      <c r="U105" s="80">
        <v>0</v>
      </c>
      <c r="V105" s="80" t="s">
        <v>226</v>
      </c>
      <c r="W105" s="80">
        <v>663919</v>
      </c>
      <c r="X105" s="80">
        <v>0</v>
      </c>
      <c r="Y105" s="129">
        <v>0</v>
      </c>
      <c r="Z105" s="129">
        <v>0</v>
      </c>
      <c r="AA105" s="129">
        <v>988450</v>
      </c>
      <c r="AB105" s="80"/>
      <c r="AC105" s="80">
        <v>135667</v>
      </c>
      <c r="AD105" s="80">
        <v>45166</v>
      </c>
      <c r="AE105" s="80">
        <v>121622</v>
      </c>
      <c r="AF105" s="80">
        <v>965694</v>
      </c>
      <c r="AG105" s="129">
        <v>401545</v>
      </c>
      <c r="AH105" s="129">
        <v>663919</v>
      </c>
      <c r="AI105" s="129">
        <v>988450</v>
      </c>
    </row>
    <row r="106" spans="1:35" ht="15" x14ac:dyDescent="0.25">
      <c r="A106" s="84"/>
      <c r="B106" s="178" t="s">
        <v>272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129"/>
      <c r="Z106" s="129"/>
      <c r="AA106" s="129">
        <v>396378</v>
      </c>
      <c r="AB106" s="80"/>
      <c r="AC106" s="80"/>
      <c r="AD106" s="80"/>
      <c r="AE106" s="80"/>
      <c r="AF106" s="80"/>
      <c r="AG106" s="129"/>
      <c r="AH106" s="129"/>
      <c r="AI106" s="129">
        <v>396378</v>
      </c>
    </row>
    <row r="107" spans="1:35" ht="15" x14ac:dyDescent="0.25">
      <c r="A107" s="84"/>
      <c r="B107" s="178" t="s">
        <v>273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129"/>
      <c r="Z107" s="129"/>
      <c r="AA107" s="129">
        <v>24954</v>
      </c>
      <c r="AB107" s="80"/>
      <c r="AC107" s="80"/>
      <c r="AD107" s="80"/>
      <c r="AE107" s="80"/>
      <c r="AF107" s="80"/>
      <c r="AG107" s="129"/>
      <c r="AH107" s="129"/>
      <c r="AI107" s="129">
        <v>24954</v>
      </c>
    </row>
    <row r="108" spans="1:35" ht="15" x14ac:dyDescent="0.25">
      <c r="A108" s="84" t="s">
        <v>201</v>
      </c>
      <c r="B108" s="81" t="s">
        <v>145</v>
      </c>
      <c r="C108" s="80">
        <v>283787</v>
      </c>
      <c r="D108" s="80">
        <v>64361</v>
      </c>
      <c r="E108" s="80">
        <v>53132</v>
      </c>
      <c r="F108" s="80">
        <v>45166</v>
      </c>
      <c r="G108" s="80">
        <v>149626</v>
      </c>
      <c r="H108" s="80">
        <v>21915</v>
      </c>
      <c r="I108" s="80">
        <v>41275</v>
      </c>
      <c r="J108" s="80">
        <v>214848</v>
      </c>
      <c r="K108" s="80">
        <v>304696</v>
      </c>
      <c r="L108" s="80">
        <v>229150</v>
      </c>
      <c r="M108" s="80">
        <v>121622</v>
      </c>
      <c r="N108" s="80">
        <v>76454</v>
      </c>
      <c r="O108" s="80">
        <v>264724</v>
      </c>
      <c r="P108" s="80">
        <v>123929</v>
      </c>
      <c r="Q108" s="80">
        <v>500587</v>
      </c>
      <c r="R108" s="80">
        <v>401545</v>
      </c>
      <c r="S108" s="80">
        <v>268634</v>
      </c>
      <c r="T108" s="80">
        <v>135619</v>
      </c>
      <c r="U108" s="80">
        <v>244539</v>
      </c>
      <c r="V108" s="80">
        <f>AG108-U108-T108-S108</f>
        <v>15127</v>
      </c>
      <c r="W108" s="80">
        <v>652963</v>
      </c>
      <c r="X108" s="80">
        <v>126221</v>
      </c>
      <c r="Y108" s="129">
        <v>-92195</v>
      </c>
      <c r="Z108" s="129">
        <v>301461</v>
      </c>
      <c r="AA108" s="129" t="s">
        <v>226</v>
      </c>
      <c r="AB108" s="80"/>
      <c r="AC108" s="80">
        <v>45166</v>
      </c>
      <c r="AD108" s="80">
        <v>214848</v>
      </c>
      <c r="AE108" s="80">
        <v>76454</v>
      </c>
      <c r="AF108" s="80">
        <v>1290785</v>
      </c>
      <c r="AG108" s="129">
        <v>663919</v>
      </c>
      <c r="AH108" s="129">
        <v>988450</v>
      </c>
      <c r="AI108" s="129" t="s">
        <v>226</v>
      </c>
    </row>
    <row r="109" spans="1:35" ht="15" x14ac:dyDescent="0.25">
      <c r="A109" s="84" t="s">
        <v>200</v>
      </c>
      <c r="B109" s="79" t="s">
        <v>143</v>
      </c>
      <c r="C109" s="85">
        <v>148120</v>
      </c>
      <c r="D109" s="85">
        <v>-219426</v>
      </c>
      <c r="E109" s="85">
        <v>-11229</v>
      </c>
      <c r="F109" s="85">
        <v>-7966</v>
      </c>
      <c r="G109" s="85">
        <v>104460</v>
      </c>
      <c r="H109" s="85">
        <v>-127711</v>
      </c>
      <c r="I109" s="85">
        <v>19360</v>
      </c>
      <c r="J109" s="85">
        <v>173573</v>
      </c>
      <c r="K109" s="85">
        <f t="shared" ref="K109:M109" si="5">K108-K105</f>
        <v>89848</v>
      </c>
      <c r="L109" s="85">
        <f t="shared" si="5"/>
        <v>-75546</v>
      </c>
      <c r="M109" s="85">
        <f t="shared" si="5"/>
        <v>-107528</v>
      </c>
      <c r="N109" s="85">
        <f>N108-N105</f>
        <v>-45168</v>
      </c>
      <c r="O109" s="85">
        <f>O108-O105</f>
        <v>188270</v>
      </c>
      <c r="P109" s="85">
        <f>P108-P105</f>
        <v>-140795</v>
      </c>
      <c r="Q109" s="85">
        <f>Q108-Q105</f>
        <v>376658</v>
      </c>
      <c r="R109" s="85">
        <f>R108-R105</f>
        <v>-99042</v>
      </c>
      <c r="S109" s="85">
        <v>-132911</v>
      </c>
      <c r="T109" s="85">
        <v>135619</v>
      </c>
      <c r="U109" s="85">
        <v>244539</v>
      </c>
      <c r="V109" s="85">
        <f>AG109-U109-T109-S109</f>
        <v>15127</v>
      </c>
      <c r="W109" s="85">
        <v>-10956</v>
      </c>
      <c r="X109" s="85">
        <v>126221</v>
      </c>
      <c r="Y109" s="85">
        <v>-92195</v>
      </c>
      <c r="Z109" s="85">
        <v>301461</v>
      </c>
      <c r="AA109" s="85">
        <v>-567118</v>
      </c>
      <c r="AB109" s="80"/>
      <c r="AC109" s="85">
        <v>-90501</v>
      </c>
      <c r="AD109" s="85">
        <v>169682</v>
      </c>
      <c r="AE109" s="85">
        <v>-45168</v>
      </c>
      <c r="AF109" s="85">
        <v>325091</v>
      </c>
      <c r="AG109" s="85">
        <v>262374</v>
      </c>
      <c r="AH109" s="85">
        <v>324531</v>
      </c>
      <c r="AI109" s="85">
        <v>-567118</v>
      </c>
    </row>
    <row r="110" spans="1:35" x14ac:dyDescent="0.2">
      <c r="C110" s="83"/>
      <c r="D110" s="83"/>
      <c r="E110" s="83"/>
      <c r="F110" s="83"/>
      <c r="G110" s="83"/>
      <c r="H110" s="83"/>
      <c r="I110" s="83"/>
      <c r="J110" s="83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C110" s="87"/>
      <c r="AD110" s="87"/>
      <c r="AE110" s="87"/>
      <c r="AF110" s="87"/>
      <c r="AG110" s="130"/>
      <c r="AH110" s="130"/>
      <c r="AI110" s="130"/>
    </row>
    <row r="111" spans="1:35" s="122" customFormat="1" x14ac:dyDescent="0.2">
      <c r="B111" s="123"/>
      <c r="C111" s="124"/>
      <c r="D111" s="124"/>
      <c r="E111" s="124"/>
      <c r="F111" s="124"/>
      <c r="G111" s="124"/>
      <c r="H111" s="124"/>
      <c r="I111" s="124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C111" s="124"/>
      <c r="AD111" s="124"/>
      <c r="AE111" s="124"/>
      <c r="AF111" s="124"/>
      <c r="AG111" s="131"/>
      <c r="AH111" s="131"/>
      <c r="AI111" s="131"/>
    </row>
    <row r="112" spans="1:35" x14ac:dyDescent="0.2">
      <c r="AG112" s="130"/>
      <c r="AH112" s="130"/>
      <c r="AI112" s="130"/>
    </row>
    <row r="113" spans="3:35" x14ac:dyDescent="0.2">
      <c r="AG113" s="130"/>
      <c r="AH113" s="130"/>
      <c r="AI113" s="130"/>
    </row>
    <row r="114" spans="3:35" x14ac:dyDescent="0.2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C114" s="77"/>
      <c r="AD114" s="77"/>
      <c r="AE114" s="77"/>
      <c r="AF114" s="77"/>
      <c r="AG114" s="130"/>
      <c r="AH114" s="130"/>
      <c r="AI114" s="130"/>
    </row>
    <row r="115" spans="3:35" x14ac:dyDescent="0.2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C115" s="77"/>
      <c r="AD115" s="77"/>
      <c r="AE115" s="77"/>
      <c r="AF115" s="77"/>
      <c r="AG115" s="130"/>
      <c r="AH115" s="130"/>
      <c r="AI115" s="130"/>
    </row>
    <row r="116" spans="3:35" x14ac:dyDescent="0.2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C116" s="77"/>
      <c r="AD116" s="77"/>
      <c r="AE116" s="77"/>
      <c r="AF116" s="77"/>
      <c r="AG116" s="130"/>
      <c r="AH116" s="130"/>
      <c r="AI116" s="130"/>
    </row>
    <row r="117" spans="3:35" x14ac:dyDescent="0.2">
      <c r="AG117" s="130"/>
      <c r="AH117" s="130"/>
      <c r="AI117" s="130"/>
    </row>
    <row r="118" spans="3:35" x14ac:dyDescent="0.2">
      <c r="AG118" s="130"/>
      <c r="AH118" s="130"/>
      <c r="AI118" s="130"/>
    </row>
    <row r="119" spans="3:35" x14ac:dyDescent="0.2">
      <c r="AG119" s="130"/>
      <c r="AH119" s="130"/>
      <c r="AI119" s="130"/>
    </row>
    <row r="120" spans="3:35" x14ac:dyDescent="0.2">
      <c r="AG120" s="130"/>
      <c r="AH120" s="130"/>
      <c r="AI120" s="130"/>
    </row>
    <row r="121" spans="3:35" x14ac:dyDescent="0.2">
      <c r="AG121" s="130"/>
      <c r="AH121" s="130"/>
      <c r="AI121" s="130"/>
    </row>
    <row r="122" spans="3:35" x14ac:dyDescent="0.2">
      <c r="AG122" s="130"/>
      <c r="AH122" s="130"/>
      <c r="AI122" s="130"/>
    </row>
  </sheetData>
  <autoFilter ref="A3:AG109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164</v>
      </c>
      <c r="F5" s="6" t="s">
        <v>165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167</v>
      </c>
      <c r="F14" s="8" t="s">
        <v>167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146</v>
      </c>
      <c r="F18" s="6" t="s">
        <v>148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147</v>
      </c>
      <c r="F20" s="8" t="s">
        <v>149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164</v>
      </c>
      <c r="C28" s="5" t="s">
        <v>165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146</v>
      </c>
      <c r="C87" s="5" t="s">
        <v>148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5" ma:contentTypeDescription="Crie um novo documento." ma:contentTypeScope="" ma:versionID="dafe9a4379194aa0c44331bd47c3139b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4a0c59bc8f204790e1a03a57850039c0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16C5FF-4235-4F90-BCEC-C7F94B66B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A86F3-7B06-4305-9F72-4B880835378C}">
  <ds:schemaRefs>
    <ds:schemaRef ds:uri="http://purl.org/dc/elements/1.1/"/>
    <ds:schemaRef ds:uri="http://purl.org/dc/terms/"/>
    <ds:schemaRef ds:uri="0a681ce6-74f6-4765-90a2-f8ede6ce66dc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198e549-3b68-428d-ab96-df7645619ab9"/>
    <ds:schemaRef ds:uri="46eb06b4-9d91-4019-b206-f7510326dca7"/>
    <ds:schemaRef ds:uri="b24d1963-1759-47cd-a8cc-6adf058e2eac"/>
  </ds:schemaRefs>
</ds:datastoreItem>
</file>

<file path=customXml/itemProps3.xml><?xml version="1.0" encoding="utf-8"?>
<ds:datastoreItem xmlns:ds="http://schemas.openxmlformats.org/officeDocument/2006/customXml" ds:itemID="{7EE7FFA5-790E-410D-99D8-6CF4BD81C7F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97ff7c0-cb14-4ce9-80dd-93c9228fe4b6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  <vt:lpstr>'P&amp;L - DRE'!OLE_LINK9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2025-06-23T13:05:18Z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