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hidroviasbrasil.sharepoint.com/sites/BRSPRI/Documentos Compartilhados/2024-Q2/Planilha de Fundamentos/"/>
    </mc:Choice>
  </mc:AlternateContent>
  <xr:revisionPtr revIDLastSave="0" documentId="8_{B974BA9D-7BC4-4A44-A40E-0CBC1FBF2A25}" xr6:coauthVersionLast="47" xr6:coauthVersionMax="47" xr10:uidLastSave="{00000000-0000-0000-0000-000000000000}"/>
  <bookViews>
    <workbookView xWindow="-4635" yWindow="-16320" windowWidth="29040" windowHeight="15720" activeTab="5" xr2:uid="{00000000-000D-0000-FFFF-FFFF00000000}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5" hidden="1">DFC!$A$3:$AF$101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6" l="1"/>
  <c r="T6" i="6"/>
  <c r="T5" i="6" l="1"/>
  <c r="W32" i="4"/>
  <c r="W56" i="4" l="1"/>
  <c r="AC90" i="1" l="1"/>
  <c r="AC67" i="1"/>
  <c r="AC49" i="1"/>
  <c r="AC30" i="1"/>
  <c r="R78" i="6"/>
  <c r="R58" i="6"/>
  <c r="V28" i="5"/>
  <c r="V30" i="5" s="1"/>
  <c r="V20" i="5"/>
  <c r="R99" i="6"/>
  <c r="R101" i="6" s="1"/>
  <c r="W75" i="4"/>
  <c r="W66" i="4"/>
  <c r="R97" i="6" l="1"/>
  <c r="W77" i="4"/>
  <c r="W35" i="4"/>
  <c r="Q99" i="6"/>
  <c r="P99" i="6"/>
  <c r="O99" i="6"/>
  <c r="N99" i="6"/>
  <c r="M99" i="6"/>
  <c r="K99" i="6"/>
  <c r="J99" i="6"/>
  <c r="I99" i="6"/>
  <c r="H99" i="6"/>
  <c r="G99" i="6"/>
  <c r="F99" i="6"/>
  <c r="E99" i="6"/>
  <c r="D99" i="6"/>
  <c r="L99" i="6"/>
  <c r="U32" i="4" l="1"/>
  <c r="U35" i="4" l="1"/>
  <c r="Q101" i="6"/>
  <c r="Q93" i="6"/>
  <c r="Q78" i="6"/>
  <c r="Q58" i="6"/>
  <c r="U28" i="5"/>
  <c r="U30" i="5" s="1"/>
  <c r="U20" i="5"/>
  <c r="U8" i="5"/>
  <c r="U16" i="5" s="1"/>
  <c r="V75" i="4"/>
  <c r="V66" i="4"/>
  <c r="V56" i="4"/>
  <c r="V32" i="4"/>
  <c r="Q97" i="6" l="1"/>
  <c r="V77" i="4"/>
  <c r="V35" i="4"/>
  <c r="Q6" i="1" l="1"/>
  <c r="U4" i="2" l="1"/>
  <c r="Q49" i="1"/>
  <c r="Q67" i="1"/>
  <c r="Q90" i="1"/>
  <c r="Q106" i="1"/>
  <c r="P58" i="6"/>
  <c r="P78" i="6"/>
  <c r="P93" i="6"/>
  <c r="P101" i="6"/>
  <c r="T28" i="5"/>
  <c r="T30" i="5" s="1"/>
  <c r="T20" i="5"/>
  <c r="T8" i="5"/>
  <c r="T16" i="5" s="1"/>
  <c r="U75" i="4"/>
  <c r="U66" i="4"/>
  <c r="U56" i="4"/>
  <c r="U77" i="4" l="1"/>
  <c r="P97" i="6"/>
  <c r="P6" i="1" l="1"/>
  <c r="P90" i="1" l="1"/>
  <c r="P67" i="1"/>
  <c r="P30" i="1"/>
  <c r="T4" i="2"/>
  <c r="P106" i="1"/>
  <c r="P49" i="1"/>
  <c r="O101" i="6"/>
  <c r="O93" i="6"/>
  <c r="O78" i="6"/>
  <c r="O58" i="6"/>
  <c r="S20" i="5"/>
  <c r="S8" i="5"/>
  <c r="S16" i="5" s="1"/>
  <c r="T75" i="4"/>
  <c r="T66" i="4"/>
  <c r="T56" i="4"/>
  <c r="T32" i="4"/>
  <c r="S28" i="5" l="1"/>
  <c r="S30" i="5" s="1"/>
  <c r="O97" i="6"/>
  <c r="T77" i="4"/>
  <c r="T35" i="4"/>
  <c r="O6" i="1" l="1"/>
  <c r="O67" i="1" l="1"/>
  <c r="S4" i="2"/>
  <c r="O49" i="1"/>
  <c r="O106" i="1"/>
  <c r="O30" i="1"/>
  <c r="O90" i="1"/>
  <c r="K101" i="6"/>
  <c r="L101" i="6"/>
  <c r="N101" i="6"/>
  <c r="R20" i="5"/>
  <c r="R8" i="5"/>
  <c r="M58" i="6" l="1"/>
  <c r="K58" i="6"/>
  <c r="L58" i="6"/>
  <c r="K78" i="6"/>
  <c r="L78" i="6"/>
  <c r="M78" i="6"/>
  <c r="M101" i="6"/>
  <c r="L93" i="6"/>
  <c r="K93" i="6"/>
  <c r="M93" i="6"/>
  <c r="N93" i="6"/>
  <c r="N78" i="6"/>
  <c r="N58" i="6"/>
  <c r="S66" i="4"/>
  <c r="S56" i="4"/>
  <c r="S75" i="4"/>
  <c r="S32" i="4"/>
  <c r="R16" i="5"/>
  <c r="L97" i="6" l="1"/>
  <c r="N97" i="6"/>
  <c r="M97" i="6"/>
  <c r="K97" i="6"/>
  <c r="S77" i="4"/>
  <c r="S35" i="4"/>
  <c r="R22" i="5"/>
  <c r="R28" i="5" l="1"/>
  <c r="R30" i="5" l="1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O15" i="2" l="1"/>
  <c r="R9" i="2"/>
  <c r="O9" i="2"/>
  <c r="N6" i="1" l="1"/>
  <c r="N106" i="1" l="1"/>
  <c r="R4" i="2"/>
  <c r="N30" i="1"/>
  <c r="N49" i="1"/>
  <c r="N67" i="1"/>
  <c r="N90" i="1"/>
  <c r="M6" i="1"/>
  <c r="M90" i="1" s="1"/>
  <c r="Q4" i="2" l="1"/>
  <c r="M30" i="1"/>
  <c r="M106" i="1"/>
  <c r="M49" i="1"/>
  <c r="M67" i="1"/>
  <c r="AB106" i="1" l="1"/>
  <c r="AB90" i="1"/>
  <c r="AB67" i="1"/>
  <c r="AB49" i="1"/>
  <c r="AB30" i="1"/>
  <c r="K6" i="1" l="1"/>
  <c r="K67" i="1" s="1"/>
  <c r="K90" i="1" l="1"/>
  <c r="K106" i="1"/>
  <c r="K49" i="1"/>
  <c r="K30" i="1"/>
  <c r="L6" i="1"/>
  <c r="L90" i="1" s="1"/>
  <c r="P4" i="2" l="1"/>
  <c r="L49" i="1"/>
  <c r="L67" i="1"/>
  <c r="L106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9" i="1" s="1"/>
  <c r="H6" i="1"/>
  <c r="H67" i="1" s="1"/>
  <c r="G6" i="1"/>
  <c r="G90" i="1" s="1"/>
  <c r="F6" i="1"/>
  <c r="F90" i="1" s="1"/>
  <c r="E6" i="1"/>
  <c r="E67" i="1" s="1"/>
  <c r="D6" i="1"/>
  <c r="D49" i="1" s="1"/>
  <c r="C6" i="1"/>
  <c r="C106" i="1" s="1"/>
  <c r="AA106" i="1"/>
  <c r="Z106" i="1"/>
  <c r="AA90" i="1"/>
  <c r="Z90" i="1"/>
  <c r="AA67" i="1"/>
  <c r="Z67" i="1"/>
  <c r="AA49" i="1"/>
  <c r="Z49" i="1"/>
  <c r="AA30" i="1"/>
  <c r="Z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90" i="1"/>
  <c r="D106" i="1"/>
  <c r="D30" i="1"/>
  <c r="J49" i="1"/>
  <c r="J67" i="1"/>
  <c r="J106" i="1"/>
  <c r="I67" i="1"/>
  <c r="I90" i="1"/>
  <c r="I30" i="1"/>
  <c r="I106" i="1"/>
  <c r="H30" i="1"/>
  <c r="H90" i="1"/>
  <c r="H49" i="1"/>
  <c r="H106" i="1"/>
  <c r="G30" i="1"/>
  <c r="G67" i="1"/>
  <c r="G106" i="1"/>
  <c r="G49" i="1"/>
  <c r="F67" i="1"/>
  <c r="F30" i="1"/>
  <c r="F49" i="1"/>
  <c r="F106" i="1"/>
  <c r="E49" i="1"/>
  <c r="E30" i="1"/>
  <c r="E106" i="1"/>
  <c r="E90" i="1"/>
  <c r="D90" i="1"/>
  <c r="D67" i="1"/>
  <c r="C30" i="1"/>
  <c r="C49" i="1"/>
  <c r="C67" i="1"/>
  <c r="C90" i="1"/>
  <c r="F4" i="2" l="1"/>
  <c r="E4" i="2"/>
  <c r="D4" i="2"/>
  <c r="C4" i="2"/>
  <c r="C76" i="3" l="1"/>
  <c r="C57" i="3"/>
  <c r="C18" i="3"/>
  <c r="C5" i="2" l="1"/>
</calcChain>
</file>

<file path=xl/sharedStrings.xml><?xml version="1.0" encoding="utf-8"?>
<sst xmlns="http://schemas.openxmlformats.org/spreadsheetml/2006/main" count="820" uniqueCount="251">
  <si>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</si>
  <si>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</si>
  <si>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</si>
  <si>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</si>
  <si>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</si>
  <si>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</si>
  <si>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</si>
  <si>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</si>
  <si>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</si>
  <si>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</si>
  <si>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</si>
  <si>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</si>
  <si>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</si>
  <si>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</si>
  <si>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</si>
  <si>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</si>
  <si>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</si>
  <si>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</si>
  <si>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</si>
  <si>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</si>
  <si>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</si>
  <si>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</si>
  <si>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</si>
  <si>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</si>
  <si>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</si>
  <si>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</si>
  <si>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</si>
  <si>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</si>
  <si>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</si>
  <si>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</si>
  <si>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</si>
  <si>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</si>
  <si>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</si>
  <si>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</si>
  <si>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</si>
  <si>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</si>
  <si>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</si>
  <si>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</si>
  <si>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</si>
  <si>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</si>
  <si>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</si>
  <si>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</si>
  <si>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</si>
  <si>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</si>
  <si>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</si>
  <si>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</si>
  <si>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</si>
  <si>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</si>
  <si>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</si>
  <si>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</si>
  <si>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</si>
  <si>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</si>
  <si>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</si>
  <si>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</si>
  <si>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</si>
  <si>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</si>
  <si>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</si>
  <si>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</si>
  <si>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</si>
  <si>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</si>
  <si>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</si>
  <si>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Impostos diferido</t>
  </si>
  <si>
    <t>Santos Terminal</t>
  </si>
  <si>
    <t>Salt</t>
  </si>
  <si>
    <t>Terminal de Santos</t>
  </si>
  <si>
    <t>Sal</t>
  </si>
  <si>
    <t>3T20</t>
  </si>
  <si>
    <t>4T20</t>
  </si>
  <si>
    <t>North Corridor</t>
  </si>
  <si>
    <t>Corredor Norte</t>
  </si>
  <si>
    <t>Joint-Ventures (% HBSA)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</si>
  <si>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</si>
  <si>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</si>
  <si>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</si>
  <si>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</si>
  <si>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</si>
  <si>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</si>
  <si>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</si>
  <si>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</si>
  <si>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</si>
  <si>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 xml:space="preserve">                   - </t>
  </si>
  <si>
    <t>2T23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</si>
  <si>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</si>
  <si>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</si>
  <si>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</si>
  <si>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</si>
  <si>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</si>
  <si>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</si>
  <si>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</si>
  <si>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</si>
  <si>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</si>
  <si>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</si>
  <si>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</si>
  <si>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</si>
  <si>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Cash and cash equivalents</t>
  </si>
  <si>
    <t>Marketable securities</t>
  </si>
  <si>
    <t>Accounts receivable from customers</t>
  </si>
  <si>
    <t>Stocks</t>
  </si>
  <si>
    <t>Prepaid expenses and advances</t>
  </si>
  <si>
    <t>Credits with related parties</t>
  </si>
  <si>
    <t>Guarantees and security deposits</t>
  </si>
  <si>
    <t>Other credits</t>
  </si>
  <si>
    <t>Total current assets</t>
  </si>
  <si>
    <t>Recoverable taxes</t>
  </si>
  <si>
    <t>Dividends receivable</t>
  </si>
  <si>
    <t>Linked bonds and securities</t>
  </si>
  <si>
    <t>Related parts</t>
  </si>
  <si>
    <t>Judicial deposits</t>
  </si>
  <si>
    <t>Deferred tax assets</t>
  </si>
  <si>
    <t>Other assets</t>
  </si>
  <si>
    <t>Investments</t>
  </si>
  <si>
    <t>Immobilized</t>
  </si>
  <si>
    <t>Asset with right of use</t>
  </si>
  <si>
    <t>Intangible</t>
  </si>
  <si>
    <t>Total non-current assets</t>
  </si>
  <si>
    <t>Total assets</t>
  </si>
  <si>
    <t>Assets</t>
  </si>
  <si>
    <t>LIABILITIES AND SHAREHOLDERS' EQUITY</t>
  </si>
  <si>
    <t>Suppliers</t>
  </si>
  <si>
    <t>Drawee risk payable</t>
  </si>
  <si>
    <t>Loans, financing and debentures</t>
  </si>
  <si>
    <t>Social and labor obligations</t>
  </si>
  <si>
    <t>Provision for judicial and administrative demands</t>
  </si>
  <si>
    <t>Income tax and social contribution</t>
  </si>
  <si>
    <t>Provision for investment losses</t>
  </si>
  <si>
    <t>Tax obligations</t>
  </si>
  <si>
    <t>Advances from customers</t>
  </si>
  <si>
    <t>Dividends payable</t>
  </si>
  <si>
    <t>Lease liability</t>
  </si>
  <si>
    <t>Obligation with concession - obligation with grant</t>
  </si>
  <si>
    <t>Other bills to pay</t>
  </si>
  <si>
    <t>Total current liabilities</t>
  </si>
  <si>
    <t>Derivative financial instruments</t>
  </si>
  <si>
    <t>Loans , financing and debentures</t>
  </si>
  <si>
    <t>Obligation with concession - grant</t>
  </si>
  <si>
    <t>Taxes and contributions</t>
  </si>
  <si>
    <t>Accounts payable with related parties</t>
  </si>
  <si>
    <t>Total non-current liabilities</t>
  </si>
  <si>
    <t>Shareholders’ equity</t>
  </si>
  <si>
    <t>Capital</t>
  </si>
  <si>
    <t>Capital reserve</t>
  </si>
  <si>
    <t>Proposed additional dividends</t>
  </si>
  <si>
    <t>Asset valuation adjustment</t>
  </si>
  <si>
    <t>Accumulated loss</t>
  </si>
  <si>
    <t>Total shareholders’ equity</t>
  </si>
  <si>
    <t>Total liabilities and shareholders’ equity</t>
  </si>
  <si>
    <t>Net operating revenue</t>
  </si>
  <si>
    <t>Costs of services provided</t>
  </si>
  <si>
    <t>Gross profit</t>
  </si>
  <si>
    <t>OPERATIONAL EXPENSES</t>
  </si>
  <si>
    <t>Provision for credit risk</t>
  </si>
  <si>
    <t>General and administrative</t>
  </si>
  <si>
    <t>Equity Income</t>
  </si>
  <si>
    <t>Other Expenses/Revenues</t>
  </si>
  <si>
    <t>Operating income before financial income and taxes</t>
  </si>
  <si>
    <t>Impairment losses</t>
  </si>
  <si>
    <t>Financial income</t>
  </si>
  <si>
    <t>Financial expenses</t>
  </si>
  <si>
    <t>Financial result</t>
  </si>
  <si>
    <t>Operating income and before income tax and social contribution</t>
  </si>
  <si>
    <t>Chain</t>
  </si>
  <si>
    <t>Deferred</t>
  </si>
  <si>
    <t>Loss for the period</t>
  </si>
  <si>
    <t>Basic earnings per share - BRL</t>
  </si>
  <si>
    <t># Shares (thousand)</t>
  </si>
  <si>
    <t>Explanatory note</t>
  </si>
  <si>
    <t>DFC Accounting - Consolidated</t>
  </si>
  <si>
    <t>Cash flow from operating activities</t>
  </si>
  <si>
    <t>(Loss) / net income for the period</t>
  </si>
  <si>
    <t>Current and deferred IR and CS</t>
  </si>
  <si>
    <t>Loss on derivative financial instruments</t>
  </si>
  <si>
    <t>Provisions for bonuses and gratuities</t>
  </si>
  <si>
    <t>Income from derivative financial instruments</t>
  </si>
  <si>
    <t>Reversal of Provision for Risk</t>
  </si>
  <si>
    <t>Net effect of provision for lawsuits</t>
  </si>
  <si>
    <t>Interest incurred on loans</t>
  </si>
  <si>
    <t>Amortization of borrowing costs</t>
  </si>
  <si>
    <t>Monetary and exchange rate adjustment without debt</t>
  </si>
  <si>
    <t>Advantageous purchase result</t>
  </si>
  <si>
    <t>Appropriation of financial charges - leasing</t>
  </si>
  <si>
    <t>Long-term stock incentive plan with restricted stock</t>
  </si>
  <si>
    <t>(Gains) losses on financial investments</t>
  </si>
  <si>
    <t>Constitution of provision for losses</t>
  </si>
  <si>
    <t>Write-offs of fixed and intangible assets</t>
  </si>
  <si>
    <t>Depreciation of property, plant and equipment and amortization of intangible assets</t>
  </si>
  <si>
    <t>Amortization of the right of use</t>
  </si>
  <si>
    <t>Gain from the repurchase of securities - Bond</t>
  </si>
  <si>
    <t>Hedge realized income</t>
  </si>
  <si>
    <t>Hedge Accounting Adjustment</t>
  </si>
  <si>
    <t>Gain on acquired assets</t>
  </si>
  <si>
    <t>Mortgage - Risk withdrawn</t>
  </si>
  <si>
    <t>Yield from bonds and securities</t>
  </si>
  <si>
    <t>Earn-out reversal</t>
  </si>
  <si>
    <t>Provision for loss of prescribed taxes</t>
  </si>
  <si>
    <t>Write-off of assets due to loss</t>
  </si>
  <si>
    <t>Other adjustments</t>
  </si>
  <si>
    <t>Write-off of lease</t>
  </si>
  <si>
    <t>(Increase) decrease in operating assets:</t>
  </si>
  <si>
    <t>Bills to receive</t>
  </si>
  <si>
    <t>Increase (decrease) in operating liabilities:</t>
  </si>
  <si>
    <t>Risk payout</t>
  </si>
  <si>
    <t>Accounts payable with bank intermediation</t>
  </si>
  <si>
    <t>Payment of interest on loans and financing</t>
  </si>
  <si>
    <t>Income tax and social contribution paid</t>
  </si>
  <si>
    <t>Net cash (invested in) generated by operating activities</t>
  </si>
  <si>
    <t>Cash flows from investing activities</t>
  </si>
  <si>
    <t>Acquisition of fixed assets</t>
  </si>
  <si>
    <t>Acquisition of intangible assets</t>
  </si>
  <si>
    <t>Advances to suppliers.</t>
  </si>
  <si>
    <t>Write-off of intangible assets</t>
  </si>
  <si>
    <t>Write-off of fixed assets</t>
  </si>
  <si>
    <t>Acquisition of subsidiary, net of cash acquired in consolidated</t>
  </si>
  <si>
    <t>Application of bonds and securities</t>
  </si>
  <si>
    <t>Redemption of bonds and securities</t>
  </si>
  <si>
    <t>Receipt of dividends</t>
  </si>
  <si>
    <t>Mutual (granted) received from related parties</t>
  </si>
  <si>
    <t>Acquisition of the right of use</t>
  </si>
  <si>
    <t>Linked financial investments</t>
  </si>
  <si>
    <t>Acquisition of parent companies</t>
  </si>
  <si>
    <t>Acquisition of jointly controlled investment</t>
  </si>
  <si>
    <t>Asset valuation net of effects of derivative instruments</t>
  </si>
  <si>
    <t>Capital increase (decrease) in subsidiaries</t>
  </si>
  <si>
    <t>Net cash (invested in) generated by investment activities</t>
  </si>
  <si>
    <t>Cash flows from financing activities</t>
  </si>
  <si>
    <t>Loans, financing and debentures raised net of funding costs</t>
  </si>
  <si>
    <t>Concession lease payments</t>
  </si>
  <si>
    <t>Payment of lease agreements</t>
  </si>
  <si>
    <t>Settlement of derivative financial instruments - Hedge</t>
  </si>
  <si>
    <t>Payment of loans, financing and debentures</t>
  </si>
  <si>
    <t>Investments in long-term bonds and securities</t>
  </si>
  <si>
    <t>Dividend payment</t>
  </si>
  <si>
    <t>Repurchase of securities - Bond</t>
  </si>
  <si>
    <t>Loans between related parties</t>
  </si>
  <si>
    <t>Addition in the cost of funding on loans and financing</t>
  </si>
  <si>
    <t>Net cash generated by (used in) financing activities</t>
  </si>
  <si>
    <t>Effects of exchange rate changes on the cash balance held in foreign currency</t>
  </si>
  <si>
    <t>(Decrease) / increase in cash and cash equivalents</t>
  </si>
  <si>
    <t>Cash and cash equivalents at the beginning of the period</t>
  </si>
  <si>
    <t>Cash and cash equivalents at the end of the period</t>
  </si>
  <si>
    <t>3Q23</t>
  </si>
  <si>
    <t>-</t>
  </si>
  <si>
    <t>Estimation of expected losses with doubtful debt</t>
  </si>
  <si>
    <t>4Q23</t>
  </si>
  <si>
    <t>Other accounts payable with related parties</t>
  </si>
  <si>
    <t>Equity</t>
  </si>
  <si>
    <t>1Q24</t>
  </si>
  <si>
    <t xml:space="preserve">               -   </t>
  </si>
  <si>
    <t>Adjustment of present value of lease and concession</t>
  </si>
  <si>
    <t>Reversal of constitution of right of use</t>
  </si>
  <si>
    <t>2Q24</t>
  </si>
  <si>
    <t>Gains from sale of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</si>
</sst>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_-* #,##0.000_-;\-* #,##0.000_-;_-* &quot;-&quot;???_-;_-@_-"/>
    <numFmt numFmtId="173" formatCode="0_ ;\-0\ "/>
    <numFmt numFmtId="174" formatCode="_(* #,##0.000_);_(* \(#,##0.000\);_(* &quot;-&quot;_);_(@_)"/>
    <numFmt numFmtId="175" formatCode="_-* #,##0.0_-;\-* #,##0.0_-;_-* &quot;-&quot;?_-;_-@_-"/>
    <numFmt numFmtId="176" formatCode="#,##0.000"/>
    <numFmt numFmtId="177" formatCode="_-* #,##0.0000_-;\-* #,##0.00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b/>
      <sz val="9"/>
      <name val="Segoe UI"/>
      <family val="2"/>
    </font>
    <font>
      <i/>
      <sz val="9"/>
      <name val="Segoe UI"/>
      <family val="2"/>
    </font>
    <font>
      <i/>
      <sz val="11"/>
      <color theme="0"/>
      <name val="Segoe UI"/>
      <family val="2"/>
    </font>
    <font>
      <sz val="11"/>
      <color theme="0"/>
      <name val="Segoe UI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4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0" fontId="8" fillId="0" borderId="2" xfId="0" applyFont="1" applyBorder="1" applyAlignment="1">
      <alignment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11" fillId="0" borderId="4" xfId="0" applyFont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/>
    <xf numFmtId="0" fontId="13" fillId="0" borderId="0" xfId="0" applyFont="1"/>
    <xf numFmtId="38" fontId="11" fillId="0" borderId="4" xfId="0" applyNumberFormat="1" applyFont="1" applyBorder="1"/>
    <xf numFmtId="38" fontId="11" fillId="0" borderId="0" xfId="0" applyNumberFormat="1" applyFont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/>
    <xf numFmtId="14" fontId="16" fillId="0" borderId="0" xfId="0" quotePrefix="1" applyNumberFormat="1" applyFont="1"/>
    <xf numFmtId="14" fontId="16" fillId="0" borderId="0" xfId="0" quotePrefix="1" applyNumberFormat="1" applyFont="1" applyAlignment="1">
      <alignment horizontal="center"/>
    </xf>
    <xf numFmtId="38" fontId="11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/>
    <xf numFmtId="169" fontId="13" fillId="0" borderId="0" xfId="1" applyNumberFormat="1" applyFont="1" applyFill="1"/>
    <xf numFmtId="1" fontId="11" fillId="0" borderId="0" xfId="0" applyNumberFormat="1" applyFont="1" applyAlignment="1">
      <alignment horizontal="left" wrapText="1"/>
    </xf>
    <xf numFmtId="38" fontId="11" fillId="0" borderId="0" xfId="0" applyNumberFormat="1" applyFont="1" applyAlignment="1">
      <alignment horizontal="left" wrapText="1"/>
    </xf>
    <xf numFmtId="170" fontId="11" fillId="0" borderId="0" xfId="0" applyNumberFormat="1" applyFont="1" applyAlignment="1">
      <alignment horizontal="left" vertical="center"/>
    </xf>
    <xf numFmtId="168" fontId="17" fillId="0" borderId="0" xfId="3" applyNumberFormat="1" applyFont="1" applyAlignment="1">
      <alignment horizontal="left" vertical="center"/>
    </xf>
    <xf numFmtId="168" fontId="11" fillId="0" borderId="0" xfId="0" quotePrefix="1" applyNumberFormat="1" applyFont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170" fontId="17" fillId="0" borderId="0" xfId="0" applyNumberFormat="1" applyFont="1" applyAlignment="1">
      <alignment horizontal="left" vertical="center"/>
    </xf>
    <xf numFmtId="168" fontId="11" fillId="0" borderId="0" xfId="3" applyNumberFormat="1" applyFont="1" applyAlignment="1">
      <alignment horizontal="left" vertical="center"/>
    </xf>
    <xf numFmtId="170" fontId="11" fillId="0" borderId="0" xfId="3" applyNumberFormat="1" applyFont="1" applyAlignment="1">
      <alignment horizontal="left" vertical="center"/>
    </xf>
    <xf numFmtId="0" fontId="12" fillId="0" borderId="0" xfId="0" applyFont="1" applyAlignment="1">
      <alignment horizontal="left" wrapText="1"/>
    </xf>
    <xf numFmtId="168" fontId="12" fillId="0" borderId="0" xfId="0" applyNumberFormat="1" applyFont="1"/>
    <xf numFmtId="170" fontId="18" fillId="0" borderId="0" xfId="0" applyNumberFormat="1" applyFont="1" applyAlignment="1">
      <alignment horizontal="left" vertical="center" indent="2"/>
    </xf>
    <xf numFmtId="0" fontId="11" fillId="0" borderId="0" xfId="3" applyFont="1" applyAlignment="1">
      <alignment vertical="top" wrapText="1"/>
    </xf>
    <xf numFmtId="3" fontId="12" fillId="0" borderId="0" xfId="0" applyNumberFormat="1" applyFont="1"/>
    <xf numFmtId="0" fontId="0" fillId="6" borderId="0" xfId="0" applyFill="1"/>
    <xf numFmtId="0" fontId="1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14" fontId="11" fillId="0" borderId="4" xfId="3" applyNumberFormat="1" applyFont="1" applyBorder="1" applyAlignment="1">
      <alignment horizontal="center" vertical="center"/>
    </xf>
    <xf numFmtId="170" fontId="17" fillId="0" borderId="0" xfId="3" applyNumberFormat="1" applyFont="1" applyAlignment="1">
      <alignment horizontal="left" vertical="center"/>
    </xf>
    <xf numFmtId="170" fontId="11" fillId="0" borderId="0" xfId="0" quotePrefix="1" applyNumberFormat="1" applyFont="1" applyAlignment="1">
      <alignment horizontal="left" vertical="center"/>
    </xf>
    <xf numFmtId="170" fontId="12" fillId="0" borderId="0" xfId="0" applyNumberFormat="1" applyFont="1"/>
    <xf numFmtId="2" fontId="11" fillId="0" borderId="0" xfId="3" applyNumberFormat="1" applyFont="1" applyAlignment="1">
      <alignment horizontal="left" vertical="center"/>
    </xf>
    <xf numFmtId="172" fontId="12" fillId="0" borderId="0" xfId="0" applyNumberFormat="1" applyFont="1"/>
    <xf numFmtId="173" fontId="14" fillId="4" borderId="0" xfId="1" applyNumberFormat="1" applyFont="1" applyFill="1" applyBorder="1" applyAlignment="1">
      <alignment horizontal="center"/>
    </xf>
    <xf numFmtId="169" fontId="21" fillId="4" borderId="0" xfId="1" applyNumberFormat="1" applyFont="1" applyFill="1" applyBorder="1" applyAlignment="1">
      <alignment horizontal="center"/>
    </xf>
    <xf numFmtId="173" fontId="21" fillId="4" borderId="0" xfId="1" applyNumberFormat="1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71" fontId="23" fillId="0" borderId="0" xfId="0" applyNumberFormat="1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71" fontId="24" fillId="0" borderId="0" xfId="0" applyNumberFormat="1" applyFont="1" applyAlignment="1">
      <alignment vertical="center"/>
    </xf>
    <xf numFmtId="171" fontId="22" fillId="0" borderId="0" xfId="0" applyNumberFormat="1" applyFont="1" applyAlignment="1">
      <alignment vertical="center"/>
    </xf>
    <xf numFmtId="171" fontId="25" fillId="0" borderId="0" xfId="0" applyNumberFormat="1" applyFont="1" applyAlignment="1">
      <alignment horizontal="right" vertical="center"/>
    </xf>
    <xf numFmtId="0" fontId="26" fillId="0" borderId="0" xfId="0" applyFont="1"/>
    <xf numFmtId="171" fontId="25" fillId="0" borderId="5" xfId="0" applyNumberFormat="1" applyFont="1" applyBorder="1" applyAlignment="1">
      <alignment horizontal="right" vertical="center"/>
    </xf>
    <xf numFmtId="171" fontId="22" fillId="0" borderId="0" xfId="0" quotePrefix="1" applyNumberFormat="1" applyFont="1" applyAlignment="1">
      <alignment vertical="center"/>
    </xf>
    <xf numFmtId="3" fontId="27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71" fontId="24" fillId="0" borderId="0" xfId="0" applyNumberFormat="1" applyFont="1" applyAlignment="1">
      <alignment horizontal="left" vertical="center" indent="1"/>
    </xf>
    <xf numFmtId="171" fontId="22" fillId="0" borderId="0" xfId="0" applyNumberFormat="1" applyFont="1" applyAlignment="1">
      <alignment horizontal="left" vertical="center" indent="1"/>
    </xf>
    <xf numFmtId="171" fontId="24" fillId="5" borderId="0" xfId="0" applyNumberFormat="1" applyFont="1" applyFill="1" applyAlignment="1">
      <alignment horizontal="left" vertical="center" indent="1"/>
    </xf>
    <xf numFmtId="171" fontId="24" fillId="0" borderId="0" xfId="0" applyNumberFormat="1" applyFont="1" applyAlignment="1">
      <alignment horizontal="left" vertical="center" wrapText="1" indent="1"/>
    </xf>
    <xf numFmtId="171" fontId="24" fillId="5" borderId="0" xfId="0" applyNumberFormat="1" applyFont="1" applyFill="1" applyAlignment="1">
      <alignment horizontal="left" vertical="center" wrapText="1" indent="1"/>
    </xf>
    <xf numFmtId="174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/>
    <xf numFmtId="43" fontId="12" fillId="0" borderId="0" xfId="0" applyNumberFormat="1" applyFont="1"/>
    <xf numFmtId="164" fontId="5" fillId="0" borderId="6" xfId="0" applyNumberFormat="1" applyFont="1" applyBorder="1"/>
    <xf numFmtId="2" fontId="28" fillId="0" borderId="0" xfId="3" applyNumberFormat="1" applyFont="1" applyAlignment="1">
      <alignment horizontal="left" vertical="center"/>
    </xf>
    <xf numFmtId="3" fontId="28" fillId="0" borderId="0" xfId="0" applyNumberFormat="1" applyFont="1"/>
    <xf numFmtId="2" fontId="28" fillId="0" borderId="0" xfId="0" applyNumberFormat="1" applyFont="1" applyAlignment="1">
      <alignment horizontal="right"/>
    </xf>
    <xf numFmtId="2" fontId="28" fillId="0" borderId="0" xfId="0" applyNumberFormat="1" applyFont="1"/>
    <xf numFmtId="175" fontId="12" fillId="0" borderId="0" xfId="0" applyNumberFormat="1" applyFont="1"/>
    <xf numFmtId="177" fontId="12" fillId="0" borderId="0" xfId="0" applyNumberFormat="1" applyFont="1"/>
    <xf numFmtId="173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0" xfId="0" applyFont="1"/>
    <xf numFmtId="0" fontId="29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indent="2"/>
    </xf>
    <xf numFmtId="176" fontId="6" fillId="0" borderId="0" xfId="0" applyNumberFormat="1" applyFont="1"/>
    <xf numFmtId="0" fontId="30" fillId="0" borderId="2" xfId="0" applyFont="1" applyBorder="1" applyAlignment="1">
      <alignment vertical="center"/>
    </xf>
    <xf numFmtId="166" fontId="30" fillId="0" borderId="2" xfId="0" applyNumberFormat="1" applyFont="1" applyBorder="1" applyAlignment="1">
      <alignment horizontal="right" vertical="center"/>
    </xf>
    <xf numFmtId="165" fontId="6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3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right"/>
    </xf>
    <xf numFmtId="171" fontId="35" fillId="0" borderId="0" xfId="0" applyNumberFormat="1" applyFont="1" applyAlignment="1">
      <alignment horizontal="right"/>
    </xf>
    <xf numFmtId="168" fontId="11" fillId="0" borderId="0" xfId="1" applyNumberFormat="1" applyFont="1" applyFill="1" applyBorder="1" applyAlignment="1">
      <alignment horizontal="left" vertical="center" wrapText="1"/>
    </xf>
    <xf numFmtId="171" fontId="12" fillId="0" borderId="0" xfId="0" applyNumberFormat="1" applyFont="1"/>
    <xf numFmtId="164" fontId="6" fillId="0" borderId="0" xfId="0" quotePrefix="1" applyNumberFormat="1" applyFont="1" applyAlignment="1">
      <alignment horizontal="right"/>
    </xf>
    <xf numFmtId="0" fontId="11" fillId="0" borderId="5" xfId="0" applyFont="1" applyBorder="1"/>
    <xf numFmtId="171" fontId="22" fillId="5" borderId="0" xfId="0" applyNumberFormat="1" applyFont="1" applyFill="1" applyAlignment="1">
      <alignment horizontal="right" vertical="center"/>
    </xf>
    <xf numFmtId="171" fontId="25" fillId="5" borderId="0" xfId="0" applyNumberFormat="1" applyFont="1" applyFill="1" applyAlignment="1">
      <alignment horizontal="right" vertical="center"/>
    </xf>
    <xf numFmtId="171" fontId="25" fillId="5" borderId="5" xfId="0" applyNumberFormat="1" applyFont="1" applyFill="1" applyBorder="1" applyAlignment="1">
      <alignment horizontal="right" vertical="center"/>
    </xf>
    <xf numFmtId="0" fontId="12" fillId="5" borderId="0" xfId="0" applyFont="1" applyFill="1"/>
    <xf numFmtId="0" fontId="33" fillId="5" borderId="0" xfId="0" applyFont="1" applyFill="1"/>
    <xf numFmtId="0" fontId="5" fillId="0" borderId="1" xfId="0" quotePrefix="1" applyFont="1" applyBorder="1" applyAlignment="1">
      <alignment horizontal="center" vertical="center"/>
    </xf>
    <xf numFmtId="166" fontId="30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5" borderId="0" xfId="0" applyFont="1" applyFill="1"/>
    <xf numFmtId="168" fontId="11" fillId="0" borderId="0" xfId="1" applyNumberFormat="1" applyFont="1" applyFill="1" applyBorder="1" applyAlignment="1">
      <alignment horizontal="right" vertical="center"/>
    </xf>
  </cellXfs>
  <cellStyles count="4">
    <cellStyle name="Comma 2 7" xfId="2" xr:uid="{00000000-0005-0000-0000-000000000000}"/>
    <cellStyle name="Normal" xfId="0" builtinId="0"/>
    <cellStyle name="Normal 2 11" xfId="3" xr:uid="{00000000-0005-0000-0000-000002000000}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82" Type="http://schemas.openxmlformats.org/officeDocument/2006/relationships/customXml" Target="../customXml/item3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BR%20SP%20RI\2023-Q2\Quadros%20para%20RI%20-%202Q23%20v2.xlsx" TargetMode="External"/><Relationship Id="rId1" Type="http://schemas.openxmlformats.org/officeDocument/2006/relationships/externalLinkPath" Target="file:///G:\Drives%20compartilhados\BR%20SP%20RI\2023-Q2\Quadros%20para%20RI%20-%202Q23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  <sheetName val="Consol"/>
      <sheetName val="a. Restated LFL"/>
      <sheetName val="2"/>
      <sheetName val="Painel"/>
      <sheetName val="Análise submercado"/>
      <sheetName val="Balanço Consol."/>
      <sheetName val="Balanço Inc. 50%"/>
      <sheetName val="Balanço Inc. 100%"/>
      <sheetName val="Proinfa"/>
      <sheetName val="Exerc. Contratos"/>
      <sheetName val="Consumos"/>
      <sheetName val="Vol. 2020 conservador"/>
      <sheetName val="Vol. 2020 com redução"/>
      <sheetName val="Índice Correção"/>
      <sheetName val="Sheet3"/>
      <sheetName val="PARAM"/>
      <sheetName val="Classification"/>
      <sheetName val="CONS__PA"/>
      <sheetName val="_CONS_DRE"/>
      <sheetName val="DASA_BRASIL_PREVILAB"/>
      <sheetName val="ELIMINAÇÕES_I"/>
      <sheetName val="ELIMINAÇÕES_CERPE"/>
      <sheetName val="DRE_-_3T11"/>
      <sheetName val="DRE_-_MOV__4T11"/>
      <sheetName val="DRE_12_COL_POR_EMPRESA"/>
      <sheetName val="DRE_-_Movimento_03-2012"/>
      <sheetName val="DRE_-_02-2012"/>
      <sheetName val="Eliminações_antigo"/>
      <sheetName val="ATIVO_12_COL"/>
      <sheetName val="PASSIVO_12_COL"/>
      <sheetName val="DRE_12_COL_CONSOLIDADO"/>
      <sheetName val="Indices_de_Liquidez"/>
      <sheetName val="MD1-_combinado"/>
      <sheetName val="EMPRESAS_DE_MD1"/>
      <sheetName val="Relação_Estabelecimentos"/>
      <sheetName val="passage_CATTC"/>
      <sheetName val="Total_Lojas_Sergio"/>
      <sheetName val="Valores_Classificação"/>
      <sheetName val="Hyper_Esp"/>
      <sheetName val="Super_Esp"/>
      <sheetName val="C&amp;C_Fr"/>
      <sheetName val="Proxi_Fr"/>
      <sheetName val="Super_Fr"/>
      <sheetName val="Hyper_Bel)"/>
      <sheetName val="Hyper_Gr"/>
      <sheetName val="Hyper_It"/>
      <sheetName val="Super_Bel"/>
      <sheetName val="Super_Gr"/>
      <sheetName val="Super_It"/>
      <sheetName val="a__Restated_LFL"/>
      <sheetName val="Análise_submercado"/>
      <sheetName val="Balanço_Consol_"/>
      <sheetName val="Balanço_Inc__50%"/>
      <sheetName val="Balanço_Inc__100%"/>
      <sheetName val="Exerc__Contratos"/>
      <sheetName val="Vol__2020_conservador"/>
      <sheetName val="Vol__2020_com_redução"/>
      <sheetName val="Índice_Correçã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Tabela suspensa"/>
      <sheetName val="icatu"/>
      <sheetName val="Tabelas e Gráficos"/>
      <sheetName val="Plano de Contas"/>
      <sheetName val="Balancetes"/>
      <sheetName val="UpFront"/>
      <sheetName val="GlobalVariables"/>
      <sheetName val="Consolidated"/>
      <sheetName val="CPFL FS 字段匹配"/>
      <sheetName val="M13_Diferido"/>
      <sheetName val="A07_Diferido"/>
      <sheetName val="Copertina"/>
      <sheetName val="Análise de Variação BS"/>
      <sheetName val="Análise de Variação IS"/>
      <sheetName val="IF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BKB"/>
      <sheetName val="Base Case"/>
      <sheetName val="Base Df's"/>
      <sheetName val="CHILE CLP"/>
      <sheetName val="ARGENTINA ARS"/>
      <sheetName val="PERU SOLES"/>
      <sheetName val="COLOMBIA COL"/>
      <sheetName val="Calendário de Reuniões"/>
      <sheetName val="21 - CMD"/>
      <sheetName val="Status"/>
      <sheetName val="05-RA"/>
      <sheetName val="05-Jurídico"/>
      <sheetName val="08-ES"/>
      <sheetName val="08-Jurídico"/>
      <sheetName val="Worksheet in  Analise do Ativo "/>
      <sheetName val="JAN-04"/>
      <sheetName val="_BANCO DE DADOS"/>
      <sheetName val="Corporative Expenses (2)"/>
      <sheetName val="DENT (2)"/>
      <sheetName val="IMP (2)"/>
      <sheetName val="Revenues (2)"/>
      <sheetName val="COGS (2)"/>
      <sheetName val="Consolidado"/>
      <sheetName val="Cover"/>
      <sheetName val="a) Análise de Variação BS"/>
      <sheetName val="b) Análise de Variação IS"/>
      <sheetName val="c) Indices Financeiros"/>
      <sheetName val="GRAFICOS PPT"/>
      <sheetName val="menu"/>
      <sheetName val="Control Panel"/>
      <sheetName val="Painel de controle"/>
      <sheetName val="Trabalhos_Assets"/>
      <sheetName val="PARAMETROS"/>
      <sheetName val="Lista"/>
      <sheetName val="PSS_10"/>
      <sheetName val="Assina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5">
          <cell r="M35">
            <v>10352.999999999998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5">
          <cell r="M35">
            <v>0</v>
          </cell>
        </row>
      </sheetData>
      <sheetData sheetId="27">
        <row r="35">
          <cell r="M35">
            <v>0</v>
          </cell>
        </row>
      </sheetData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Neutralidade"/>
      <sheetName val="vinc"/>
      <sheetName val="Classes_Custos"/>
      <sheetName val="CA e atividade"/>
      <sheetName val="Lookups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CVA_Projetada12meses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n"/>
      <sheetName val="Parque Gerador"/>
      <sheetName val="TOTCO"/>
      <sheetName val=" "/>
      <sheetName val="P&amp;L CCI Detail"/>
      <sheetName val="Cash CCI Detail"/>
      <sheetName val="Budget"/>
      <sheetName val="Current Year"/>
      <sheetName val="Previous Year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Formule"/>
      <sheetName val="revenues cp"/>
      <sheetName val="2010-2015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Title_Page4"/>
      <sheetName val="Inc__HR4"/>
      <sheetName val="DEC_FEC_02_BD4"/>
      <sheetName val="FLC_COMPL4"/>
      <sheetName val="PPA_Tariff4"/>
      <sheetName val="PLAN_MANUT4"/>
      <sheetName val="Reforma_Secundária4"/>
      <sheetName val="Customer_Lists4"/>
      <sheetName val="DE_PARA4"/>
      <sheetName val="RT_RI4"/>
      <sheetName val="Subsistemas_Andres4"/>
      <sheetName val="Ref__Materiales4"/>
      <sheetName val="Subsistemas_DPP4"/>
      <sheetName val="Compra_-_MWh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99_cons_YTD3"/>
      <sheetName val="Returns_USD3"/>
      <sheetName val="AUT__TRSFT3"/>
      <sheetName val="São_Paulo2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AGENCIA DE COBRANÇA"/>
      <sheetName val="BADNETMini"/>
      <sheetName val="prop2"/>
      <sheetName val="consol"/>
      <sheetName val="cp121999"/>
      <sheetName val="1º semestre 99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model"/>
      <sheetName val="Dados de relacionamento"/>
      <sheetName val="4-RCDP-2001"/>
      <sheetName val="fin lp"/>
      <sheetName val="PPA_Tariff5"/>
      <sheetName val="DEC_FEC_02_BD5"/>
      <sheetName val="PLAN_MANUT5"/>
      <sheetName val="Reforma_Secundária5"/>
      <sheetName val="FLC_COMPL5"/>
      <sheetName val="Customer_Lists5"/>
      <sheetName val="DE_PARA5"/>
      <sheetName val="Compra_-_MWh5"/>
      <sheetName val="RT_RI5"/>
      <sheetName val="Subsistemas_Andres5"/>
      <sheetName val="Ref__Materiales5"/>
      <sheetName val="Subsistemas_DPP5"/>
      <sheetName val="Demanda_nova_ou_edição3"/>
      <sheetName val="CA_por_Gerência3"/>
      <sheetName val="Categ_Valor___Classe_de_custo3"/>
      <sheetName val="Critérios_priorização3"/>
      <sheetName val="Centro_de_Planejamento3"/>
      <sheetName val="Centro_de_custo3"/>
      <sheetName val="Centro_de_Custos_e_Classes3"/>
      <sheetName val="São_Paulo3"/>
      <sheetName val="99_cons_YTD4"/>
      <sheetName val="Returns_USD4"/>
      <sheetName val="AUT__TRSFT4"/>
      <sheetName val="RP-101_2_1_3"/>
      <sheetName val="OBRA_VIAL_S23"/>
      <sheetName val="CCMM_Enap3"/>
      <sheetName val="Inicio_Análisis_Cuentas3"/>
      <sheetName val="General_Data3"/>
      <sheetName val="AMORT_20103"/>
      <sheetName val="RLI_(AII-1)3"/>
      <sheetName val="_AnexoOpDiv993"/>
      <sheetName val="AII-0_3"/>
      <sheetName val="ANEXO_18473"/>
      <sheetName val="ANEXO_143"/>
      <sheetName val="Report_13"/>
      <sheetName val="ELETROPAULO_capacidade_nova3"/>
      <sheetName val="CA_e_atividade2"/>
      <sheetName val="Dados_de_Entrada_-_Planejament2"/>
      <sheetName val="0_&lt;_VCM_&lt;_1_3502"/>
      <sheetName val="_PIB_Brasil_(_R$_de_1996_)2"/>
      <sheetName val="Dados_mensais2"/>
      <sheetName val="Matriz_de_covariância2"/>
      <sheetName val="tar__media2"/>
      <sheetName val="Compra_de_Energia2"/>
      <sheetName val="FLASH_REN2"/>
      <sheetName val="Parque_Gerador1"/>
      <sheetName val="Resumo_detalhado1"/>
      <sheetName val="Resumo RT"/>
      <sheetName val="ENCARGOS"/>
      <sheetName val="Resumo RT_"/>
      <sheetName val="sales vol."/>
      <sheetName val="Sch15 Guarantees"/>
      <sheetName val="fut_jurosanual"/>
      <sheetName val="fut_juros"/>
      <sheetName val="Swaps"/>
      <sheetName val="fut_dolar"/>
      <sheetName val="Plan4"/>
      <sheetName val="Assum"/>
      <sheetName val="bp"/>
      <sheetName val="Lead"/>
      <sheetName val="Resumo Fatur."/>
      <sheetName val="Planilha1"/>
      <sheetName val="Tipo coletor"/>
      <sheetName val="Background"/>
      <sheetName val="Comps"/>
      <sheetName val="10QCF"/>
      <sheetName val="DPN"/>
      <sheetName val="Letras"/>
      <sheetName val="98-99"/>
      <sheetName val="19-A"/>
      <sheetName val="Assump"/>
      <sheetName val="Macro"/>
      <sheetName val="M Total"/>
      <sheetName val="KEY"/>
      <sheetName val="PL"/>
      <sheetName val="Newark"/>
      <sheetName val="PARAMETER"/>
      <sheetName val="DATENHALTUNG"/>
      <sheetName val="Balance Sheet"/>
      <sheetName val="Profit and Loss"/>
      <sheetName val="Sales Officer Sales MIS"/>
      <sheetName val="_AcquirorPFInputs"/>
      <sheetName val="_TargetPFInputs"/>
      <sheetName val="TargetOverview"/>
      <sheetName val="RET"/>
      <sheetName val="ID set UP"/>
      <sheetName val="Charts"/>
      <sheetName val="INDICADO"/>
      <sheetName val="[cscve.xls]GoSeven/"/>
      <sheetName val="[cscve.xls]GoEight/"/>
      <sheetName val="[cscve.xls]GrThree/"/>
      <sheetName val="[cscve.xls]GrFour/"/>
      <sheetName val="[cscve.xls]HOne/"/>
      <sheetName val="[cscve.xls]HTwo/"/>
      <sheetName val="[cscve.xls]JOne/"/>
      <sheetName val="[cscve.xls]JTwo/"/>
      <sheetName val="[cscve.xls]KOne/"/>
      <sheetName val="[cscve.xls]MOne/"/>
      <sheetName val="[cscve.xls]MTwo/"/>
      <sheetName val="[cscve.xls]Calc/"/>
      <sheetName val="Title_Page7"/>
      <sheetName val="Inc__HR7"/>
      <sheetName val="PPA_Tariff6"/>
      <sheetName val="DEC_FEC_02_BD6"/>
      <sheetName val="PLAN_MANUT6"/>
      <sheetName val="Reforma_Secundária6"/>
      <sheetName val="DE_PARA6"/>
      <sheetName val="FLC_COMPL6"/>
      <sheetName val="Customer_Lists6"/>
      <sheetName val="RT_RI6"/>
      <sheetName val="Compra_-_MWh6"/>
      <sheetName val="Subsistemas_Andres6"/>
      <sheetName val="Ref__Materiales6"/>
      <sheetName val="Subsistemas_DPP6"/>
      <sheetName val="Demanda_nova_ou_edição4"/>
      <sheetName val="CA_por_Gerência4"/>
      <sheetName val="Categ_Valor___Classe_de_custo4"/>
      <sheetName val="Critérios_priorização4"/>
      <sheetName val="Centro_de_Planejamento4"/>
      <sheetName val="Centro_de_custo4"/>
      <sheetName val="Centro_de_Custos_e_Classes4"/>
      <sheetName val="São_Paulo4"/>
      <sheetName val="99_cons_YTD5"/>
      <sheetName val="Returns_USD5"/>
      <sheetName val="AUT__TRSFT5"/>
      <sheetName val="RP-101_2_1_4"/>
      <sheetName val="OBRA_VIAL_S24"/>
      <sheetName val="CCMM_Enap4"/>
      <sheetName val="Inicio_Análisis_Cuentas4"/>
      <sheetName val="General_Data4"/>
      <sheetName val="AMORT_20104"/>
      <sheetName val="RLI_(AII-1)4"/>
      <sheetName val="_AnexoOpDiv994"/>
      <sheetName val="AII-0_4"/>
      <sheetName val="Index_(2)6"/>
      <sheetName val="ANEXO_18474"/>
      <sheetName val="ANEXO_144"/>
      <sheetName val="Report_14"/>
      <sheetName val="ELETROPAULO_capacidade_nova4"/>
      <sheetName val="CA_e_atividade3"/>
      <sheetName val="Dados_de_Entrada_-_Planejament3"/>
      <sheetName val="0_&lt;_VCM_&lt;_1_3503"/>
      <sheetName val="_PIB_Brasil_(_R$_de_1996_)3"/>
      <sheetName val="Dados_mensais3"/>
      <sheetName val="Matriz_de_covariância3"/>
      <sheetName val="tar__media3"/>
      <sheetName val="Compra_de_Energia3"/>
      <sheetName val="FLASH_REN3"/>
      <sheetName val="Parque_Gerador2"/>
      <sheetName val="_1"/>
      <sheetName val="P&amp;L_CCI_Detail1"/>
      <sheetName val="Cash_CCI_Detail1"/>
      <sheetName val="Current_Year1"/>
      <sheetName val="Previous_Year1"/>
      <sheetName val="Resumo_detalhado2"/>
      <sheetName val="revenues_cp"/>
      <sheetName val="Patrimonio_30_09_041"/>
      <sheetName val="ANEXO_1847_(2)1"/>
      <sheetName val="1846_(ANEXOS)1"/>
      <sheetName val="OR_AT20181"/>
      <sheetName val="Service_Offerings_to_Top-20"/>
      <sheetName val="Logistics_Out__by_Region"/>
      <sheetName val="Revenue_by_Segment"/>
      <sheetName val="Facilities_Overview"/>
      <sheetName val="AGENCIA_DE_COBRANÇA"/>
      <sheetName val="1º_semestre_99"/>
      <sheetName val="DCF_Assumptions6"/>
      <sheetName val="PV_Calcs6"/>
      <sheetName val="Dados_de_relacionamento"/>
      <sheetName val="fin_lp"/>
      <sheetName val="Resumo_RT"/>
      <sheetName val="Resumo_RT_"/>
      <sheetName val="sales_vol_"/>
      <sheetName val="Sch15_Guarantees"/>
      <sheetName val="Resumo_Fatur_"/>
      <sheetName val="Tipo_coletor"/>
      <sheetName val="M_Total"/>
      <sheetName val="Balance_Sheet"/>
      <sheetName val="Profit_and_Loss"/>
      <sheetName val="Sales_Officer_Sales_MIS"/>
      <sheetName val="ID_set_UP"/>
      <sheetName val="[cscve_xls]GoSeven/"/>
      <sheetName val="[cscve_xls]GoEight/"/>
      <sheetName val="[cscve_xls]GrThree/"/>
      <sheetName val="[cscve_xls]GrFour/"/>
      <sheetName val="[cscve_xls]HOne/"/>
      <sheetName val="[cscve_xls]HTwo/"/>
      <sheetName val="[cscve_xls]JOne/"/>
      <sheetName val="[cscve_xls]JTwo/"/>
      <sheetName val="[cscve_xls]KOne/"/>
      <sheetName val="[cscve_xls]MOne/"/>
      <sheetName val="[cscve_xls]MTwo/"/>
      <sheetName val="[cscve_xls]Calc/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MEX95IB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Sheet1"/>
      <sheetName val="4. International Time Off"/>
      <sheetName val="Inputs"/>
      <sheetName val="LOJA_CUSTCOLD_BU"/>
      <sheetName val="SIMULA_BASE"/>
      <sheetName val="Base_Config"/>
      <sheetName val="GDO_DDD"/>
      <sheetName val="REDE_DDD"/>
      <sheetName val="GDO_KA"/>
      <sheetName val="Cash Flow"/>
      <sheetName val="Sales Forecasts"/>
      <sheetName val="Financial_Position"/>
      <sheetName val="Cash_Flow"/>
      <sheetName val="Sales_Forecasts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RAPS A PAGAR"/>
      <sheetName val="ENTRE CIA"/>
      <sheetName val="PIVOT"/>
      <sheetName val="GROSS_REAL_e_INFORMADO"/>
      <sheetName val="QUALIDADE_90"/>
      <sheetName val="Premissas"/>
      <sheetName val="Base Folha de Rosto (2)"/>
      <sheetName val="22410001-01_021"/>
      <sheetName val="1_-_Chart_Data1"/>
      <sheetName val="2_-_BMV_LAB_B__Volume_Data1"/>
      <sheetName val="SIMULA_BASE1"/>
      <sheetName val="Base_Config1"/>
      <sheetName val="GDO_DDD1"/>
      <sheetName val="REDE_DDD1"/>
      <sheetName val="GDO_KA1"/>
      <sheetName val="Financial_Position1"/>
      <sheetName val="Fin_LP1"/>
      <sheetName val="평가&amp;선급_미지급"/>
      <sheetName val="F3__Source_-_FX_Rates"/>
      <sheetName val="F1__Source_-_Entity_Data_Now"/>
      <sheetName val="5_3_Dropdown"/>
      <sheetName val="F1___Entity_Data_"/>
      <sheetName val="Info_&amp;_Print"/>
      <sheetName val="RAPS_A_PAGAR"/>
      <sheetName val="ENTRE_CIA"/>
      <sheetName val="4__International_Time_Off"/>
      <sheetName val="Base_Folha_de_Rosto_(2)"/>
      <sheetName val="Stock Price"/>
      <sheetName val="SEMANAIS"/>
      <sheetName val="P"/>
      <sheetName val="Cash_Flow1"/>
      <sheetName val="Sales_Forecasts1"/>
      <sheetName val="Detailed Adjustments"/>
      <sheetName val="SUMMARY"/>
      <sheetName val="DRAWDOWN"/>
      <sheetName val="ASSUMPTIONS"/>
      <sheetName val="Usuários Contabilidade"/>
      <sheetName val="Usuários_Contabilidade"/>
      <sheetName val="Usuários_Contabilidade1"/>
      <sheetName val="CONSSID12-96"/>
      <sheetName val="FEBRUARY"/>
      <sheetName val="Diagnostic Database"/>
      <sheetName val="TESTE"/>
      <sheetName val="22410001-01_022"/>
      <sheetName val="Base_Config2"/>
      <sheetName val="SIMULA_BASE2"/>
      <sheetName val="GDO_DDD2"/>
      <sheetName val="REDE_DDD2"/>
      <sheetName val="GDO_KA2"/>
      <sheetName val="Base_Folha_de_Rosto_(2)1"/>
      <sheetName val="Links"/>
      <sheetName val="Lead"/>
      <sheetName val="NOTAS"/>
      <sheetName val="OTR.CRED."/>
      <sheetName val="RefG"/>
      <sheetName val="IRR sponsor"/>
      <sheetName val="Caixa"/>
      <sheetName val="Sheet9"/>
      <sheetName val="Category"/>
      <sheetName val="Balance details 2131106"/>
      <sheetName val="A2 GL movement Jul-18 (2131102)"/>
      <sheetName val="Fin_LP2"/>
      <sheetName val="1_-_Chart_Data2"/>
      <sheetName val="2_-_BMV_LAB_B__Volume_Data2"/>
      <sheetName val="Financial_Position2"/>
      <sheetName val="22410001-01_023"/>
      <sheetName val="F3__Source_-_FX_Rates1"/>
      <sheetName val="F1__Source_-_Entity_Data_Now1"/>
      <sheetName val="5_3_Dropdown1"/>
      <sheetName val="F1___Entity_Data_1"/>
      <sheetName val="Info_&amp;_Print1"/>
      <sheetName val="SIMULA_BASE3"/>
      <sheetName val="Base_Config3"/>
      <sheetName val="GDO_DDD3"/>
      <sheetName val="REDE_DDD3"/>
      <sheetName val="GDO_KA3"/>
      <sheetName val="평가&amp;선급_미지급1"/>
      <sheetName val="Base_Folha_de_Rosto_(2)2"/>
      <sheetName val="RAPS_A_PAGAR1"/>
      <sheetName val="ENTRE_CIA1"/>
      <sheetName val="4__International_Time_Off1"/>
      <sheetName val="Cash_Flow2"/>
      <sheetName val="Sales_Forecasts2"/>
      <sheetName val="Stock_Price"/>
      <sheetName val="Diagnostic_Database"/>
      <sheetName val="Base Planilha de Investimentos"/>
      <sheetName val="Sheet1 (2)"/>
      <sheetName val="1_-_Chart_Data3"/>
      <sheetName val="2_-_BMV_LAB_B__Volume_Data3"/>
      <sheetName val="Fin_LP3"/>
      <sheetName val="Financial_Position3"/>
      <sheetName val="평가&amp;선급_미지급2"/>
      <sheetName val="4__International_Time_Off2"/>
      <sheetName val="F3__Source_-_FX_Rates2"/>
      <sheetName val="F1__Source_-_Entity_Data_Now2"/>
      <sheetName val="5_3_Dropdown2"/>
      <sheetName val="F1___Entity_Data_2"/>
      <sheetName val="Info_&amp;_Print2"/>
      <sheetName val="RAPS_A_PAGAR2"/>
      <sheetName val="ENTRE_CIA2"/>
      <sheetName val="Entrada"/>
      <sheetName val="E"/>
      <sheetName val="Cosmedpresu"/>
      <sheetName val="Dec00 2001"/>
      <sheetName val="Dec 01"/>
      <sheetName val="2F"/>
      <sheetName val="3F"/>
      <sheetName val="4F"/>
      <sheetName val="5F"/>
      <sheetName val="1C"/>
      <sheetName val="2C"/>
      <sheetName val="3C"/>
      <sheetName val="4C"/>
      <sheetName val="Fig3"/>
      <sheetName val="Fig4"/>
      <sheetName val="clean"/>
      <sheetName val="BuilupInic"/>
      <sheetName val="1F"/>
      <sheetName val="5C"/>
      <sheetName val="F-05"/>
      <sheetName val="A"/>
      <sheetName val="OTR_CRED_"/>
      <sheetName val="IRR_sponsor"/>
      <sheetName val="Resumen al 30.09.12 Y 31.12.12"/>
      <sheetName val="1"/>
      <sheetName val="16"/>
      <sheetName val="50"/>
      <sheetName val="COSREF"/>
      <sheetName val="Usuários_Contabilidade2"/>
      <sheetName val="Detailed_Adjus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  <sheetName val="DIF_FAT_FEV_01"/>
      <sheetName val="Prod_Mac"/>
      <sheetName val="Endividamento_(US$)"/>
      <sheetName val="FluxoCorporativo_(US$)"/>
      <sheetName val="DRENegócio_(US$)"/>
      <sheetName val="Entrada_de_Dados"/>
      <sheetName val="EfEnerg_(ton)"/>
      <sheetName val="VendasZn_(US$)"/>
      <sheetName val="ProdZnCont_(ton)"/>
      <sheetName val="DistrFat_(US$)"/>
      <sheetName val="ProdPbMA_(ton)"/>
      <sheetName val="Entr_Dados_(US$)"/>
      <sheetName val="Tres_Gerações"/>
      <sheetName val="DRECorporativo_(US$)"/>
      <sheetName val="painel_VM_MÊ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>
        <row r="19">
          <cell r="D19" t="str">
            <v>!</v>
          </cell>
        </row>
      </sheetData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  <sheetName val="Distribuição_por_Setor_Divisão"/>
      <sheetName val="Distribuição_por_De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Área_Entrada1"/>
      <sheetName val="Abertura_Resultado1"/>
      <sheetName val="Abertura_Ativo1"/>
      <sheetName val="Abertura_Passivo1"/>
      <sheetName val="Base_PIS_COFINS_Lojas_PS1"/>
      <sheetName val="plano_de_conta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  <sheetName val="Source_TB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  <sheetName val="WP_Market_Capitalization"/>
      <sheetName val="WP_Output-change_ytd"/>
      <sheetName val="WP_Output-Price_volatility"/>
      <sheetName val="Mkt_Cap"/>
      <sheetName val="CGS_per_Ton"/>
      <sheetName val="extra_pages"/>
      <sheetName val="FX_Rates"/>
      <sheetName val="Combined_PL"/>
      <sheetName val="OP_Ass"/>
      <sheetName val="Agenda_Setembro"/>
      <sheetName val="Carry_Over_Agosto_GC"/>
      <sheetName val="Carry_Over_Agosto_TT"/>
      <sheetName val="Fat_Setembro"/>
      <sheetName val="Revenue_VP_VPY"/>
      <sheetName val="EBIT_VP_VPY"/>
      <sheetName val="Headcount_and_Oil_Price"/>
      <sheetName val="BOE_Stats"/>
      <sheetName val="Adjusted_EBITDA_(2)"/>
      <sheetName val="Adjusted_EBITDA_(4)"/>
      <sheetName val="Financial_Summary_w__Projection"/>
      <sheetName val="Adjusted_EBITDA_(3)"/>
      <sheetName val="Morgan_Stanley"/>
      <sheetName val="Financial_Statement"/>
      <sheetName val="Plan1"/>
      <sheetName val="les cèdres"/>
      <sheetName val="Rank"/>
      <sheetName val="PREMISSAS.COMODATO"/>
      <sheetName val="LTM"/>
      <sheetName val="CREDIT STATS"/>
      <sheetName val="DropZone"/>
      <sheetName val="Qtd_Máquinas"/>
      <sheetName val="Preço_Maquinas"/>
      <sheetName val="act01"/>
      <sheetName val="SRF01"/>
      <sheetName val="Adm97"/>
      <sheetName val="Assumptions"/>
      <sheetName val="tab1-01"/>
      <sheetName val="tab1-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  <sheetName val="Estatísticas {pbc}"/>
      <sheetName val="Ajustes_Propostos"/>
      <sheetName val="A4.1-BRASFLEX "/>
      <sheetName val="char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Avaliação"/>
      <sheetName val="#REF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  <sheetName val="MENSAL"/>
      <sheetName val="FX_RES"/>
      <sheetName val="TENSÃO"/>
      <sheetName val="1996"/>
      <sheetName val="Projeção Receita"/>
      <sheetName val="Simulação Mensal"/>
      <sheetName val="Cotação Areva SE's 2008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_PIB_Brasil_(_R$_de_1996_)4"/>
      <sheetName val="tarifas_abertas_internet4"/>
      <sheetName val="Sist_Transm_Dist_Glob__4"/>
      <sheetName val="Base_FIN-NNG-PRE3"/>
      <sheetName val="Base_O&amp;M3"/>
      <sheetName val="DRE_e_FLUXO_CAIXA3"/>
      <sheetName val="Tabela_aux_3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Consol__Energia_Ger3"/>
      <sheetName val="__3"/>
      <sheetName val="AA-10(Op_63)3"/>
      <sheetName val="Inventário_PA3"/>
      <sheetName val="ABRIL_20003"/>
      <sheetName val="OTR_CRED_2"/>
      <sheetName val="Plan1_(2)2"/>
      <sheetName val="BASE_RATEIO_DIRETORIA2"/>
      <sheetName val="Validação_de_Dados2"/>
      <sheetName val="AVC_Garabi_II_Set182"/>
      <sheetName val="Listas_e_Tabelas2"/>
      <sheetName val="Siglas_e_Legendas2"/>
      <sheetName val="Base Geral"/>
      <sheetName val="Planilha2"/>
      <sheetName val="DIN_19"/>
      <sheetName val="DIN_18"/>
      <sheetName val="DIN_OBZ"/>
      <sheetName val="Painel"/>
      <sheetName val="DRE (Projetado)"/>
      <sheetName val="DRE_19"/>
      <sheetName val="DRE_18"/>
      <sheetName val="DRE_OBZ"/>
      <sheetName val="OP_COMP"/>
      <sheetName val="OP_19"/>
      <sheetName val="OP_18"/>
      <sheetName val="OP_OBZ"/>
      <sheetName val="Balanco"/>
      <sheetName val="Cash-flow"/>
      <sheetName val="BD_Tkt_18"/>
      <sheetName val="BD_Tkt_19"/>
      <sheetName val="BD_Saldo_18"/>
      <sheetName val="BD_Saldo_19"/>
      <sheetName val="RDEG fev 07"/>
      <sheetName val="Definições_Consolidada"/>
      <sheetName val="Inputs_Unidades_Geradoras"/>
      <sheetName val="Real Mensal"/>
      <sheetName val="Sispec99"/>
      <sheetName val="Tabelas"/>
      <sheetName val="Gráfico"/>
      <sheetName val="D.DRE_Acomp"/>
      <sheetName val="Classes"/>
      <sheetName val="Base - Não apagar"/>
      <sheetName val="Column Test-S2"/>
      <sheetName val="Setup"/>
      <sheetName val="Campaign Accumulated  R and F"/>
      <sheetName val="XLR_NoRangeSheet"/>
      <sheetName val="GASTOS_LE2000"/>
      <sheetName val="Campaign_Accumulated__R_and_F"/>
      <sheetName val="Garantia"/>
      <sheetName val="1A"/>
      <sheetName val="2B"/>
      <sheetName val="Fatur__Bruto-Comercial5"/>
      <sheetName val="T_I_P5"/>
      <sheetName val="ICMS_Fat_5"/>
      <sheetName val="ICMS_Contábil5"/>
      <sheetName val="Tarifa_Comercial5"/>
      <sheetName val="Tarifa_Contabilidade5"/>
      <sheetName val="Arrec__Bruta5"/>
      <sheetName val="ICMS__Arrec_5"/>
      <sheetName val="Arrec_Líquida5"/>
      <sheetName val="_PIB_Brasil_(_R$_de_1996_)5"/>
      <sheetName val="tarifas_abertas_internet5"/>
      <sheetName val="Sist_Transm_Dist_Glob__5"/>
      <sheetName val="DRE_e_FLUXO_CAIXA4"/>
      <sheetName val="Tabela_aux_4"/>
      <sheetName val="Comparativos_-_Abr-024"/>
      <sheetName val="Comparativos___Abr_024"/>
      <sheetName val="Comparativos_-_Fev-024"/>
      <sheetName val="Comparativos___Fev_024"/>
      <sheetName val="Comparativos_-_Jan-024"/>
      <sheetName val="Comparativos___Jan_024"/>
      <sheetName val="Comparativos_-_Mar-024"/>
      <sheetName val="Comparativos___Mar_024"/>
      <sheetName val="Comentários_Jan-02_4"/>
      <sheetName val="Comentários_Jan_02_4"/>
      <sheetName val="Base_FIN-NNG-PRE4"/>
      <sheetName val="Base_O&amp;M4"/>
      <sheetName val="Consol__Energia_Ger4"/>
      <sheetName val="ABRIL_20004"/>
      <sheetName val="AA-10(Op_63)4"/>
      <sheetName val="Inventário_PA4"/>
      <sheetName val="__4"/>
      <sheetName val="OTR_CRED_3"/>
      <sheetName val="Plan1_(2)3"/>
      <sheetName val="BASE_RATEIO_DIRETORIA3"/>
      <sheetName val="Validação_de_Dados3"/>
      <sheetName val="AVC_Garabi_II_Set183"/>
      <sheetName val="Listas_e_Tabelas3"/>
      <sheetName val="Siglas_e_Legendas3"/>
      <sheetName val="GASTOS_LE20001"/>
      <sheetName val="Referência_Macro"/>
      <sheetName val="Centro_de_Custo"/>
      <sheetName val="Razão_Contábil"/>
      <sheetName val="Margem_Carteiras"/>
      <sheetName val="Result_Ind_Carteiras"/>
      <sheetName val="Result_Ind_Resumido"/>
      <sheetName val="Projeção_Receita"/>
      <sheetName val="Simulação_Mensal"/>
      <sheetName val="Cotação_Areva_SE's_20081"/>
      <sheetName val="Drivers_IAR_1_a_4_(3)"/>
      <sheetName val="Drivers_IAR_1_a_4_(2)"/>
      <sheetName val="Drivers_IAR_1_a_4"/>
      <sheetName val="Drivers_IAR_Global"/>
      <sheetName val="IAR_Cepisa"/>
      <sheetName val="IAR_Historico"/>
      <sheetName val="Simulação_Anual"/>
      <sheetName val="PDD_CNR"/>
      <sheetName val="Projeção_CNR"/>
      <sheetName val="Dívida_Serviço_Publico_(2)"/>
      <sheetName val="Dívida_Serviço_Publico"/>
      <sheetName val="CR_CEPISA"/>
      <sheetName val="Drivers_2"/>
      <sheetName val="Distribuidoras_(2)"/>
      <sheetName val="Evolução_2014_2015_2016"/>
      <sheetName val="IAR_Longo_Prazo_Desafio"/>
      <sheetName val="IAR_Longo_Prazo_Meta"/>
      <sheetName val="Drivers_Novo"/>
      <sheetName val="Drivers_Antigo"/>
      <sheetName val="Simuladores_Desafio_45"/>
      <sheetName val="Simuladores_Atual_Plus"/>
      <sheetName val="Arrecadação_CNR_Desafio"/>
      <sheetName val="Arrecadação_CNR"/>
      <sheetName val="Evolução_desde_2012_Desafio"/>
      <sheetName val="Evolução_2014_2015_2016_Des"/>
      <sheetName val="Evolução_2014_2015_2016_Haiama"/>
      <sheetName val="Evolução_2014_2015_2016_Beto"/>
      <sheetName val="Evolução_Anual"/>
      <sheetName val="Contas_Aberto_Com_CNR"/>
      <sheetName val="Demais_distribuidoras_(2)"/>
      <sheetName val="Cemar_x_Celpa_(2)"/>
      <sheetName val="Cemar_x_Celpa"/>
      <sheetName val="Cemar_Liquido_de_PDD"/>
      <sheetName val="Demais_distribuidoras"/>
      <sheetName val="Contas_Comercial_Com_CNR_Perdas"/>
      <sheetName val="Contas_Comercial_Com_CNR"/>
      <sheetName val="Build_Up_Celpa_Set"/>
      <sheetName val="Build_Up_frentes_Comaprativo"/>
      <sheetName val="Base_Geral"/>
      <sheetName val="DRE_(Projetado)"/>
      <sheetName val="RDEG_fev_07"/>
      <sheetName val="Real_Mensal"/>
      <sheetName val="D_DRE_Acomp"/>
      <sheetName val="Base_-_Não_apagar"/>
      <sheetName val="Column_Test-S2"/>
      <sheetName val="Campaign_Accumulated__R_and_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  <sheetName val="Com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  <sheetName val="Plan1"/>
      <sheetName val="ON e ADR - Volume"/>
      <sheetName val="World Steel Indexes"/>
      <sheetName val="Preços-Siderurgia Brasil"/>
      <sheetName val="lançamentos"/>
      <sheetName val="Informacoes_Economicas1"/>
      <sheetName val="Informativo_Diario_11"/>
      <sheetName val="Informativo_Diario_21"/>
      <sheetName val="Resenha_Semanal_11"/>
      <sheetName val="Resenha_Semanal_21"/>
      <sheetName val="Resenha_Semanal_31"/>
      <sheetName val="Tabela_de_Parâmetros1"/>
      <sheetName val="Caixa_Semanal1"/>
      <sheetName val="AEN_-_Auxiliar1"/>
      <sheetName val="CONSOL_DRE_GERAL1"/>
      <sheetName val="ON_e_ADR_-_Volume"/>
      <sheetName val="World_Steel_Indexes"/>
      <sheetName val="Preços-Siderurgia_Brasil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  <sheetName val="AEN_-_Auxiliar"/>
      <sheetName val="CONSOL_DRE_GER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  <sheetName val="Financial_Summary"/>
      <sheetName val="Price_Performance"/>
      <sheetName val="Trad_Stats"/>
      <sheetName val="Comps_Stats"/>
      <sheetName val="Credit_Stats"/>
      <sheetName val="Comps_BS_Stats"/>
      <sheetName val="RJ_Comparables"/>
      <sheetName val="Pinnacle_IPO_Matrix"/>
      <sheetName val="Regional_Comparison"/>
      <sheetName val="Earnings_-_10-15"/>
      <sheetName val="Backup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  <sheetName val="LPERDAS_(2)1"/>
      <sheetName val="Changes_in_shareholders1"/>
      <sheetName val="Balanço_20041"/>
      <sheetName val="CFFO__mes1"/>
      <sheetName val="CAPEX_mes1"/>
      <sheetName val="weekly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  <sheetName val="Actif_31_Dec_001"/>
      <sheetName val="Passif_31_Dec_001"/>
      <sheetName val="EdC_GR_20011"/>
      <sheetName val="EdC_HG_20011"/>
      <sheetName val="ECART_DE_CONV_SYN_-GR1"/>
      <sheetName val="ECART_DE_CONV_SYN-HG1"/>
      <sheetName val="Actif_30_Jun_011"/>
      <sheetName val="Point_d'atterrissage_July1"/>
      <sheetName val="Passif_30_Jun_011"/>
      <sheetName val="DETTE_NETTE1"/>
      <sheetName val="Point_d'atterrissage_6+61"/>
      <sheetName val="Point_d'atterrissage_6+6_(2)1"/>
      <sheetName val="Taux_moyens1"/>
      <sheetName val="Taux_de_changes1"/>
      <sheetName val="RES_PART_GROUPE1"/>
      <sheetName val="RES_PART_H-G1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>
            <v>35796</v>
          </cell>
        </row>
      </sheetData>
      <sheetData sheetId="6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  <sheetName val="ADELPHIA"/>
      <sheetName val="DCF"/>
      <sheetName val="SUM_SHEET"/>
      <sheetName val="DIV_INC"/>
      <sheetName val="MGT_INPUTS"/>
      <sheetName val="LBO_Analysis"/>
      <sheetName val="PPT_Sheet"/>
      <sheetName val="EQ__IRR"/>
      <sheetName val="Developer_Notes"/>
      <sheetName val="CREDIT_STATS"/>
      <sheetName val="Worksheet_in_Master_Version_DCF"/>
      <sheetName val="suivi_cash_flow_par_affaire"/>
      <sheetName val="CUS_Image"/>
      <sheetName val="Ownership_Summary"/>
      <sheetName val="V&amp;S_Financials"/>
      <sheetName val="E_Eur"/>
      <sheetName val="E_Asia"/>
      <sheetName val="S_Amer"/>
      <sheetName val="W_Eur"/>
      <sheetName val="C_Amer"/>
      <sheetName val="N_Amer"/>
      <sheetName val="S_Asia"/>
      <sheetName val="Soc_As"/>
      <sheetName val="D&amp;A_int_schedule"/>
      <sheetName val="Historical Prices - C B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/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/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/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K465"/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/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/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/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K470"/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/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/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/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/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/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/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K481"/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/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/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/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K486"/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/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/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K510"/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/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/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/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/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/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/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/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K519"/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/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K522"/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/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/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K527"/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/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K529"/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/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/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/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/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/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/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/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K538"/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/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/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/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/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/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/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/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/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/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/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/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/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/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K561"/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/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/>
          <cell r="L565"/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/>
          <cell r="L566"/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K567"/>
          <cell r="L567"/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/>
          <cell r="L568"/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/>
          <cell r="L569"/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/>
          <cell r="L570"/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/>
          <cell r="L571"/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/>
          <cell r="L572"/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/>
          <cell r="L573"/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/>
          <cell r="L574"/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/>
          <cell r="L575"/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/>
          <cell r="L576"/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/>
          <cell r="L577"/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/>
          <cell r="L578"/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K579"/>
          <cell r="L579"/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K580"/>
          <cell r="L580"/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K581"/>
          <cell r="L581"/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K582"/>
          <cell r="L582"/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/>
          <cell r="L584"/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/>
          <cell r="L585"/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K586"/>
          <cell r="L586"/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K587"/>
          <cell r="L587"/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K590"/>
          <cell r="L590"/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K591"/>
          <cell r="L591"/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/>
          <cell r="L593"/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K594"/>
          <cell r="L594"/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/>
          <cell r="L595"/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/>
          <cell r="L596"/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/>
          <cell r="L597"/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/>
          <cell r="L598"/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K599"/>
          <cell r="L599"/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/>
          <cell r="L600"/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/>
          <cell r="L601"/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/>
          <cell r="L602"/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/>
          <cell r="L603"/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/>
          <cell r="L604"/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/>
          <cell r="L605"/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/>
          <cell r="L606"/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/>
          <cell r="L608"/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/>
          <cell r="L614"/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K632"/>
          <cell r="L632"/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K633"/>
          <cell r="L633"/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K635"/>
          <cell r="L635"/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K636"/>
          <cell r="L636"/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K637"/>
          <cell r="L637"/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K665"/>
          <cell r="L665"/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K667"/>
          <cell r="L667"/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/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/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/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/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/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/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/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K683"/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/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/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/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/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/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/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/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/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/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/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/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/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/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/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/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/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/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/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K707"/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/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/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/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/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/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/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/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/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/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/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/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/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/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/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/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/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/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/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/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/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/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/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/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/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K735"/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/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/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/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K742"/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/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/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/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/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/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/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/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/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/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/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/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K1266"/>
          <cell r="L1266"/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/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/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/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/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/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/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/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C9"/>
          <cell r="D9">
            <v>0</v>
          </cell>
          <cell r="E9">
            <v>0</v>
          </cell>
          <cell r="F9">
            <v>0</v>
          </cell>
          <cell r="G9">
            <v>0</v>
          </cell>
          <cell r="H9"/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C10"/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/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C11"/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/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P11"/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/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P12"/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/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P13"/>
          <cell r="Q13"/>
          <cell r="R13">
            <v>0</v>
          </cell>
          <cell r="S13">
            <v>0</v>
          </cell>
          <cell r="T13">
            <v>0</v>
          </cell>
          <cell r="U13"/>
          <cell r="V13"/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P14"/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/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C25"/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/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P25"/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/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C26"/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P26"/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C27"/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/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C28"/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C29"/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/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C30"/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>
        <row r="9">
          <cell r="B9" t="str">
            <v>Senior Debt*/EBITDA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  <sheetName val="Plan_février"/>
      <sheetName val="Plan_janv"/>
      <sheetName val="Plan_déc"/>
      <sheetName val="Plan_oct"/>
      <sheetName val="Plan_sept"/>
      <sheetName val="Plan_août"/>
      <sheetName val="volume_moy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  <sheetName val="ANALI2001"/>
      <sheetName val="ELIM_FINANCEIRA"/>
      <sheetName val="ModEdit"/>
      <sheetName val="CDI"/>
      <sheetName val="Business segments"/>
      <sheetName val="Input Tab"/>
      <sheetName val="Mercado"/>
      <sheetName val="Auxiliar"/>
      <sheetName val="DADOS"/>
      <sheetName val="Sensib"/>
      <sheetName val=""/>
      <sheetName val="Conciliação Bancária"/>
      <sheetName val="Logos"/>
      <sheetName val="Capa"/>
      <sheetName val="Orden de Compra"/>
      <sheetName val="C-2Veloso"/>
      <sheetName val="Beta"/>
      <sheetName val="AA-1"/>
      <sheetName val="Balancete antes"/>
      <sheetName val="regulagem"/>
      <sheetName val="CRITERIOS"/>
      <sheetName val="Equity set 04"/>
      <sheetName val="Ágio"/>
      <sheetName val="Result_Cash"/>
      <sheetName val="GLP 2001"/>
      <sheetName val="GLP-DISCOUNT"/>
      <sheetName val="Worksheet in 5702 Deferred Tax "/>
      <sheetName val="Mapa Empréstimos {ppc}"/>
      <sheetName val="Report 31.12.04"/>
      <sheetName val="Cartas de Fiança"/>
      <sheetName val="BETA - Abertura"/>
      <sheetName val="contas"/>
      <sheetName val="Financimentos_CP"/>
      <sheetName val="CRED__TRIB__1997"/>
      <sheetName val="CRED__TRIB__1997_(NEW)"/>
      <sheetName val="CRED__TRIB__1998"/>
      <sheetName val="CRED__TRIB__1999"/>
      <sheetName val="Distribuição_IR"/>
      <sheetName val="PROJEÇÕES_1998"/>
      <sheetName val="PROJEÇÕES_1999"/>
      <sheetName val="Financimentos_CP1"/>
      <sheetName val="Major_Maint"/>
      <sheetName val="Summary_Information"/>
      <sheetName val="Production_Cost_Adjust_-_R$"/>
      <sheetName val="pl_atual"/>
      <sheetName val="BDados_Intermoinhos"/>
      <sheetName val="Parc__de_ICMS"/>
      <sheetName val="Séries_IGP-M_e_IPCA"/>
      <sheetName val="114_RAZAO_01_-_03"/>
      <sheetName val="Tavola_9-10_investimenti"/>
      <sheetName val="Plano_de_Contas"/>
      <sheetName val="Medições_a_faturar"/>
      <sheetName val="Teste_Drpc"/>
      <sheetName val="OUT02_REPORT"/>
      <sheetName val="P_d_EFIC_"/>
      <sheetName val="Consumo"/>
      <sheetName val="Lucro da Exploração"/>
      <sheetName val="modaj"/>
      <sheetName val="LONG DIVIDEND"/>
      <sheetName val="Plan4"/>
      <sheetName val="fdg2"/>
      <sheetName val="LX"/>
      <sheetName val="Bank of Tokyo V. 30.04.04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>
        <row r="3">
          <cell r="A3">
            <v>66099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>
        <row r="3">
          <cell r="A3">
            <v>66099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Todos"/>
      <sheetName val="D|Lookup Tables"/>
      <sheetName val="contabilidad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AGRUP. MENSUAL HISTORICA"/>
      <sheetName val="Coeficientes"/>
      <sheetName val="Salidas"/>
      <sheetName val="2003ICRATE"/>
      <sheetName val="Indicadores"/>
      <sheetName val="Dat-balance Acum"/>
      <sheetName val="Act_fecha"/>
      <sheetName val="MARTILLEROS"/>
      <sheetName val="Metals"/>
      <sheetName val="P_L SUM"/>
      <sheetName val="ligues"/>
      <sheetName val="inputs"/>
      <sheetName val="1"/>
      <sheetName val="PRESENTACION MES"/>
      <sheetName val="Variables"/>
      <sheetName val="MARŻA-bank"/>
      <sheetName val="Sdos."/>
      <sheetName val="Hoja1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REVAIDA"/>
      <sheetName val="Dati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Indices"/>
      <sheetName val="OX10"/>
      <sheetName val="Resumen para contabilidad"/>
      <sheetName val="SUD"/>
      <sheetName val="CashFlow"/>
      <sheetName val=" EEPN"/>
      <sheetName val="Graphs"/>
      <sheetName val="summary"/>
      <sheetName val="concssa"/>
      <sheetName val="P_L_SUM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Cta_Res_5"/>
      <sheetName val="Project_PL4"/>
      <sheetName val="Bs_no_computables4"/>
      <sheetName val="Pagos_II_BB_4"/>
      <sheetName val="K-3_1_ALTAS_NOV-DIC-044"/>
      <sheetName val="CTF-1_altas4"/>
      <sheetName val="3__Datos_Interco_USD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Dat-balance_Acum"/>
      <sheetName val="PRESENTACION_MES"/>
      <sheetName val="Sdos_"/>
      <sheetName val="FX_Rates1"/>
      <sheetName val="VC_06-07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Resumen_para_contabilidad"/>
      <sheetName val="Posición_de_IVA1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P_L_SUM1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Customize Your Purchase Order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migs gateway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modelo"/>
      <sheetName val="Datos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Menus_déroulants6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MIX_NACIONAL5"/>
      <sheetName val="VOLUMENES_NACIONALES5"/>
      <sheetName val="Porcentajes_Anuales5"/>
      <sheetName val="Balance_Definitivo_ASL_30-06-06"/>
      <sheetName val="VAL-MAT_anterior5"/>
      <sheetName val="Cruce_contable5"/>
      <sheetName val="D|Lookup_Tables3"/>
      <sheetName val="Datea_(NO_TOCAR))3"/>
      <sheetName val="Datea_(NO_TOCAR)3"/>
      <sheetName val="Alta_de_Provedores3"/>
      <sheetName val="dif_bmex3"/>
      <sheetName val="dif_dep983"/>
      <sheetName val="relac_3"/>
      <sheetName val="calif_ene02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Dat-balance_Acum2"/>
      <sheetName val="P_L_SUM2"/>
      <sheetName val="PRESENTACION_MES2"/>
      <sheetName val="Sdos_2"/>
      <sheetName val="FX_Rates3"/>
      <sheetName val="VC_06-072"/>
      <sheetName val="BS-ING_axi2"/>
      <sheetName val="PL-ING_axi2"/>
      <sheetName val="PL_axi_control2"/>
      <sheetName val="BS_axi_control2"/>
      <sheetName val="P-L_'19_O_B2"/>
      <sheetName val="B-S_'19_O_B2"/>
      <sheetName val="NUEVO_PL_'19_O_B2"/>
      <sheetName val="BS-ARG_USD2"/>
      <sheetName val="PL_ARG_ACUM_2020_axi2"/>
      <sheetName val="PL_ARG_Ene20_axi2"/>
      <sheetName val="PL_ARG_Dic19_axi2"/>
      <sheetName val="Armado_Gastos2"/>
      <sheetName val="Contab_Ene202"/>
      <sheetName val="Base_Gastos_del_mes2"/>
      <sheetName val="LINK_BASE_DE_GASTOS2"/>
      <sheetName val="SyS_MENSUALES2"/>
      <sheetName val="Contab_Dic192"/>
      <sheetName val="Emprestimo_2"/>
      <sheetName val="Vta_Prod_Nac2"/>
      <sheetName val="Adm_Exp_Budget2"/>
      <sheetName val="Com_Exp_Budget2"/>
      <sheetName val="Manuf_Exp_Budget2"/>
      <sheetName val="Posición_de_IVA3"/>
      <sheetName val="Resumen_para_contabilidad2"/>
      <sheetName val="_EEPN"/>
      <sheetName val="Customize_Your_Purchase_Order"/>
      <sheetName val="DP_DG2"/>
      <sheetName val="migs_gateway"/>
      <sheetName val="C|Split_Reallocation"/>
      <sheetName val="C|YTD_Summary"/>
      <sheetName val="D|Contract_Schedule"/>
      <sheetName val="P|400949_511070"/>
      <sheetName val="D|Trial_Balances"/>
      <sheetName val="D|400949_511070"/>
      <sheetName val="D|Cost_Centres"/>
      <sheetName val="Giant_Wedge_Calcs"/>
      <sheetName val="Large_Gas_Wedge_Calcs"/>
      <sheetName val="Liquids-Gas_Wedge_Calcs"/>
      <sheetName val="Small_Gas_Wedge_Calcs"/>
      <sheetName val="Oil_well_-_AEB"/>
      <sheetName val="Oil_well_-_AR&amp;BAH"/>
      <sheetName val="Oil_well_-_HOR&amp;RES"/>
      <sheetName val="Oil_well_-_JUR"/>
      <sheetName val="Oil_well_-_WF"/>
      <sheetName val="Sueldo_Ob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C11" t="str">
            <v>$</v>
          </cell>
        </row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BALANCE SHEET"/>
      <sheetName val="Vínculos Simulador - coluna"/>
      <sheetName val="Sheet1"/>
      <sheetName val="tutorial_Riscos"/>
      <sheetName val="Profit Centers"/>
      <sheetName val="Hoja2"/>
      <sheetName val="BROWZ Status Info"/>
      <sheetName val="Banco_de_Dados_2001"/>
      <sheetName val="Ind_TC"/>
      <sheetName val="Três_Marias_(TM)"/>
      <sheetName val="Morro_Agudo_(MA)"/>
      <sheetName val="Treinamento_mensal"/>
      <sheetName val="Treinamento_e_Desen__trimestral"/>
      <sheetName val="BALANCE_SHEET"/>
      <sheetName val="Vínculos_Simulador_-_coluna"/>
      <sheetName val="Costo-Venta"/>
      <sheetName val="Venta Auto"/>
      <sheetName val="PEND. 31-12-2003"/>
      <sheetName val="Listas"/>
      <sheetName val="Base"/>
      <sheetName val="Apoio"/>
      <sheetName val="PREMISSAS 2"/>
      <sheetName val="DADOS"/>
      <sheetName val="Contracts"/>
      <sheetName val="Support"/>
      <sheetName val="Aux"/>
      <sheetName val="Input - Racional de Ganho"/>
      <sheetName val="cuadro"/>
      <sheetName val="Hoja1"/>
      <sheetName val="DGEN"/>
      <sheetName val="Tablas"/>
      <sheetName val="ACUMULADO"/>
      <sheetName val="MOPE"/>
      <sheetName val="Banco Dados(Real) Consolidado"/>
      <sheetName val="Art96.IV.RIPI"/>
      <sheetName val="Lista"/>
      <sheetName val=""/>
      <sheetName val="Contadores"/>
      <sheetName val="Receitas 2016"/>
      <sheetName val="Receitas 2017 "/>
      <sheetName val="Entradas"/>
      <sheetName val="Receitas 2018"/>
      <sheetName val="Estornos"/>
      <sheetName val="Planilha1"/>
      <sheetName val="Planilha5"/>
      <sheetName val="Planilha3"/>
      <sheetName val="Plan1"/>
      <sheetName val="Planilha6"/>
      <sheetName val="Din.Receitas"/>
      <sheetName val="Planilha2"/>
      <sheetName val="Receitas 2019"/>
      <sheetName val="Contratos de Gestão "/>
      <sheetName val="Contratos de Patrocínios "/>
      <sheetName val="Receitas"/>
      <sheetName val="Investimentos "/>
      <sheetName val="FC"/>
      <sheetName val="Cenários"/>
      <sheetName val="2708"/>
      <sheetName val="DFC_Marcia"/>
      <sheetName val="DFC_RESERVA"/>
      <sheetName val="CONSOLIDADO (2)"/>
      <sheetName val="Projeção próximos anos "/>
      <sheetName val="4RV001"/>
      <sheetName val="5RV001"/>
      <sheetName val="4VD186"/>
      <sheetName val="Codigos"/>
      <sheetName val="MODELO"/>
      <sheetName val="Cash basis Ago-02"/>
      <sheetName val="Database"/>
      <sheetName val="Bridge Cement-Month L300"/>
      <sheetName val="Bridge Cement-YTD L300"/>
      <sheetName val="Bridge Cement-Act vs Flash"/>
      <sheetName val="CO"/>
      <sheetName val="Dimensionamento"/>
      <sheetName val="List"/>
      <sheetName val="Distribuição"/>
      <sheetName val="Comparativo"/>
      <sheetName val="Comparativo_W"/>
      <sheetName val="Atualização"/>
      <sheetName val="Grafico"/>
      <sheetName val="Indicadores"/>
      <sheetName val="Base Triagem"/>
      <sheetName val="GATE_FCOJ"/>
      <sheetName val="Resumo"/>
      <sheetName val="Vinculo volumes efetivos (in)"/>
      <sheetName val="Work"/>
      <sheetName val="GORD"/>
      <sheetName val="DRPL_NFC"/>
      <sheetName val="Link_Orig"/>
      <sheetName val="Transf_NFC_F"/>
      <sheetName val="Tabela"/>
      <sheetName val="Semana"/>
      <sheetName val="BLP"/>
      <sheetName val="CC (2)"/>
      <sheetName val="CC"/>
      <sheetName val="72"/>
      <sheetName val="73"/>
      <sheetName val="Capex 1920 Postergado"/>
      <sheetName val="Capex 2021"/>
      <sheetName val="Base_Preço"/>
      <sheetName val="4"/>
      <sheetName val="Fallas"/>
      <sheetName val="Max_D._2002"/>
      <sheetName val="P2000"/>
      <sheetName val="Data"/>
      <sheetName val="5.0. Hold. A"/>
      <sheetName val="2. Macro"/>
      <sheetName val="MASTER"/>
      <sheetName val="SCHEDULE"/>
      <sheetName val="Banco de dados"/>
      <sheetName val="Indicadores_Econômicos1"/>
      <sheetName val="Consumos_Específicos1"/>
      <sheetName val="Energia_Elétrica1"/>
      <sheetName val="Preços_Insumos1"/>
      <sheetName val="Vendas_US$1"/>
      <sheetName val="Custos_&amp;_Despesas1"/>
      <sheetName val="Custos_&amp;_Despesas_US$1"/>
      <sheetName val="DIF_FAT_FEV_011"/>
      <sheetName val="DRE-_20001"/>
      <sheetName val="Banco_de_Dados_20011"/>
      <sheetName val="Ind_TC1"/>
      <sheetName val="PEND__31-12-2003"/>
      <sheetName val="Venta_Auto"/>
      <sheetName val="Três_Marias_(TM)1"/>
      <sheetName val="Morro_Agudo_(MA)1"/>
      <sheetName val="Treinamento_mensal1"/>
      <sheetName val="Treinamento_e_Desen__trimestra1"/>
      <sheetName val="BALANCE_SHEET1"/>
      <sheetName val="Vínculos_Simulador_-_coluna1"/>
      <sheetName val="Profit_Centers"/>
      <sheetName val="BROWZ_Status_Info"/>
      <sheetName val="BASE_DE_DADOS1"/>
      <sheetName val="PREMISSAS_2"/>
      <sheetName val="Input_-_Racional_de_Ganho"/>
      <sheetName val="Banco_Dados(Real)_Consolidado"/>
      <sheetName val="Art96_IV_RIPI"/>
      <sheetName val="Cash_basis_Ago-02"/>
      <sheetName val="Receitas_2016"/>
      <sheetName val="Receitas_2017_"/>
      <sheetName val="Receitas_2018"/>
      <sheetName val="Din_Receitas"/>
      <sheetName val="Receitas_2019"/>
      <sheetName val="Contratos_de_Gestão_"/>
      <sheetName val="Contratos_de_Patrocínios_"/>
      <sheetName val="Investimentos_"/>
      <sheetName val="CONSOLIDADO_(2)"/>
      <sheetName val="Projeção_próximos_anos_"/>
      <sheetName val="Max_D__2002"/>
      <sheetName val="Macroecono antiga"/>
      <sheetName val="Indicadores_Econômicos2"/>
      <sheetName val="Consumos_Específicos2"/>
      <sheetName val="Energia_Elétrica2"/>
      <sheetName val="Preços_Insumos2"/>
      <sheetName val="Vendas_US$2"/>
      <sheetName val="Custos_&amp;_Despesas2"/>
      <sheetName val="Custos_&amp;_Despesas_US$2"/>
      <sheetName val="DIF_FAT_FEV_012"/>
      <sheetName val="DRE-_20002"/>
      <sheetName val="Banco_de_Dados_20012"/>
      <sheetName val="Ind_TC2"/>
      <sheetName val="Três_Marias_(TM)2"/>
      <sheetName val="Morro_Agudo_(MA)2"/>
      <sheetName val="Treinamento_mensal2"/>
      <sheetName val="Treinamento_e_Desen__trimestra2"/>
      <sheetName val="BALANCE_SHEET2"/>
      <sheetName val="Vínculos_Simulador_-_coluna2"/>
      <sheetName val="Profit_Centers1"/>
      <sheetName val="BROWZ_Status_Info1"/>
      <sheetName val="Venta_Auto1"/>
      <sheetName val="PEND__31-12-20031"/>
      <sheetName val="BASE_DE_DADOS2"/>
      <sheetName val="Bridge_Cement-Month_L300"/>
      <sheetName val="Bridge_Cement-YTD_L300"/>
      <sheetName val="Bridge_Cement-Act_vs_Flash"/>
      <sheetName val="Gás Fenosa - GATR"/>
      <sheetName val="Alíquotas"/>
      <sheetName val="Indicadores_Econômicos3"/>
      <sheetName val="Consumos_Específicos3"/>
      <sheetName val="Energia_Elétrica3"/>
      <sheetName val="Preços_Insumos3"/>
      <sheetName val="Vendas_US$3"/>
      <sheetName val="Custos_&amp;_Despesas3"/>
      <sheetName val="Custos_&amp;_Despesas_US$3"/>
      <sheetName val="DIF_FAT_FEV_013"/>
      <sheetName val="DRE-_20003"/>
      <sheetName val="Banco_de_Dados_20013"/>
      <sheetName val="Ind_TC3"/>
      <sheetName val="Três_Marias_(TM)3"/>
      <sheetName val="Morro_Agudo_(MA)3"/>
      <sheetName val="Treinamento_mensal3"/>
      <sheetName val="Treinamento_e_Desen__trimestra3"/>
      <sheetName val="BALANCE_SHEET3"/>
      <sheetName val="Vínculos_Simulador_-_coluna3"/>
      <sheetName val="Profit_Centers2"/>
      <sheetName val="BROWZ_Status_Info2"/>
      <sheetName val="Venta_Auto2"/>
      <sheetName val="PEND__31-12-20032"/>
      <sheetName val="BASE_DE_DADOS3"/>
      <sheetName val="PREMISSAS_21"/>
      <sheetName val="Input_-_Racional_de_Ganho1"/>
      <sheetName val="Banco_Dados(Real)_Consolidado1"/>
      <sheetName val="Art96_IV_RIPI1"/>
      <sheetName val="Receitas_20161"/>
      <sheetName val="Receitas_2017_1"/>
      <sheetName val="Receitas_20181"/>
      <sheetName val="Din_Receitas1"/>
      <sheetName val="Receitas_20191"/>
      <sheetName val="Contratos_de_Gestão_1"/>
      <sheetName val="Contratos_de_Patrocínios_1"/>
      <sheetName val="Investimentos_1"/>
      <sheetName val="CONSOLIDADO_(2)1"/>
      <sheetName val="Projeção_próximos_anos_1"/>
      <sheetName val="Bridge_Cement-Month_L3001"/>
      <sheetName val="Bridge_Cement-YTD_L3001"/>
      <sheetName val="Bridge_Cement-Act_vs_Flash1"/>
      <sheetName val="Base_Triagem"/>
      <sheetName val="Vinculo_volumes_efetivos_(in)"/>
      <sheetName val="5_0__Hold__A"/>
      <sheetName val="2__Macro"/>
      <sheetName val="Datos"/>
      <sheetName val="Slurry"/>
      <sheetName val="ANIM"/>
      <sheetName val="Controls"/>
      <sheetName val="CC_(2)"/>
      <sheetName val="Capex_1920_Postergado"/>
      <sheetName val="Capex_2021"/>
      <sheetName val="BSB"/>
      <sheetName val="Capex e Financiamentos (Fase 1)"/>
      <sheetName val="2. Parking"/>
      <sheetName val=" EEPN"/>
      <sheetName val="N"/>
      <sheetName val="BC"/>
      <sheetName val="AJBA2003"/>
      <sheetName val="Dados gerais"/>
      <sheetName val="INGRESO DATOS"/>
      <sheetName val="Table"/>
      <sheetName val="12_03"/>
      <sheetName val="Get_0704"/>
      <sheetName val="06_03"/>
      <sheetName val="Indicadores_Econômicos4"/>
      <sheetName val="Consumos_Específicos4"/>
      <sheetName val="Energia_Elétrica4"/>
      <sheetName val="Preços_Insumos4"/>
      <sheetName val="Vendas_US$4"/>
      <sheetName val="Custos_&amp;_Despesas4"/>
      <sheetName val="Custos_&amp;_Despesas_US$4"/>
      <sheetName val="DIF_FAT_FEV_014"/>
      <sheetName val="DRE-_20004"/>
      <sheetName val="Banco_de_Dados_20014"/>
      <sheetName val="Ind_TC4"/>
      <sheetName val="Três_Marias_(TM)4"/>
      <sheetName val="Morro_Agudo_(MA)4"/>
      <sheetName val="Treinamento_mensal4"/>
      <sheetName val="Treinamento_e_Desen__trimestra4"/>
      <sheetName val="BALANCE_SHEET4"/>
      <sheetName val="Vínculos_Simulador_-_coluna4"/>
      <sheetName val="Profit_Centers3"/>
      <sheetName val="BROWZ_Status_Info3"/>
      <sheetName val="Venta_Auto3"/>
      <sheetName val="PEND__31-12-20033"/>
      <sheetName val="BASE_DE_DADOS4"/>
      <sheetName val="PREMISSAS_22"/>
      <sheetName val="Input_-_Racional_de_Ganho2"/>
      <sheetName val="Banco_Dados(Real)_Consolidado2"/>
      <sheetName val="Art96_IV_RIPI2"/>
      <sheetName val="Receitas_20162"/>
      <sheetName val="Receitas_2017_2"/>
      <sheetName val="Receitas_20182"/>
      <sheetName val="Din_Receitas2"/>
      <sheetName val="Receitas_20192"/>
      <sheetName val="Contratos_de_Gestão_2"/>
      <sheetName val="Contratos_de_Patrocínios_2"/>
      <sheetName val="Investimentos_2"/>
      <sheetName val="CONSOLIDADO_(2)2"/>
      <sheetName val="Projeção_próximos_anos_2"/>
      <sheetName val="Bridge_Cement-Month_L3002"/>
      <sheetName val="Bridge_Cement-YTD_L3002"/>
      <sheetName val="Bridge_Cement-Act_vs_Flash2"/>
      <sheetName val="Indicadores_Econômicos7"/>
      <sheetName val="Consumos_Específicos7"/>
      <sheetName val="Energia_Elétrica7"/>
      <sheetName val="Preços_Insumos7"/>
      <sheetName val="Vendas_US$7"/>
      <sheetName val="Custos_&amp;_Despesas7"/>
      <sheetName val="Custos_&amp;_Despesas_US$7"/>
      <sheetName val="DIF_FAT_FEV_017"/>
      <sheetName val="DRE-_20007"/>
      <sheetName val="Banco_de_Dados_20017"/>
      <sheetName val="Ind_TC7"/>
      <sheetName val="Três_Marias_(TM)7"/>
      <sheetName val="Morro_Agudo_(MA)7"/>
      <sheetName val="Treinamento_mensal7"/>
      <sheetName val="Treinamento_e_Desen__trimestra7"/>
      <sheetName val="BALANCE_SHEET7"/>
      <sheetName val="Vínculos_Simulador_-_coluna7"/>
      <sheetName val="Profit_Centers6"/>
      <sheetName val="BROWZ_Status_Info6"/>
      <sheetName val="Venta_Auto6"/>
      <sheetName val="PEND__31-12-20036"/>
      <sheetName val="BASE_DE_DADOS7"/>
      <sheetName val="PREMISSAS_25"/>
      <sheetName val="Input_-_Racional_de_Ganho5"/>
      <sheetName val="Banco_Dados(Real)_Consolidado5"/>
      <sheetName val="Art96_IV_RIPI5"/>
      <sheetName val="Receitas_20164"/>
      <sheetName val="Receitas_2017_4"/>
      <sheetName val="Receitas_20184"/>
      <sheetName val="Din_Receitas4"/>
      <sheetName val="Receitas_20194"/>
      <sheetName val="Contratos_de_Gestão_4"/>
      <sheetName val="Contratos_de_Patrocínios_4"/>
      <sheetName val="Investimentos_4"/>
      <sheetName val="CONSOLIDADO_(2)4"/>
      <sheetName val="Projeção_próximos_anos_4"/>
      <sheetName val="Bridge_Cement-Month_L3004"/>
      <sheetName val="Bridge_Cement-YTD_L3004"/>
      <sheetName val="Bridge_Cement-Act_vs_Flash4"/>
      <sheetName val="Indicadores_Econômicos5"/>
      <sheetName val="Consumos_Específicos5"/>
      <sheetName val="Energia_Elétrica5"/>
      <sheetName val="Preços_Insumos5"/>
      <sheetName val="Vendas_US$5"/>
      <sheetName val="Custos_&amp;_Despesas5"/>
      <sheetName val="Custos_&amp;_Despesas_US$5"/>
      <sheetName val="DIF_FAT_FEV_015"/>
      <sheetName val="DRE-_20005"/>
      <sheetName val="Banco_de_Dados_20015"/>
      <sheetName val="Ind_TC5"/>
      <sheetName val="Três_Marias_(TM)5"/>
      <sheetName val="Morro_Agudo_(MA)5"/>
      <sheetName val="Treinamento_mensal5"/>
      <sheetName val="Treinamento_e_Desen__trimestra5"/>
      <sheetName val="BALANCE_SHEET5"/>
      <sheetName val="Vínculos_Simulador_-_coluna5"/>
      <sheetName val="Profit_Centers4"/>
      <sheetName val="BROWZ_Status_Info4"/>
      <sheetName val="Venta_Auto4"/>
      <sheetName val="PEND__31-12-20034"/>
      <sheetName val="BASE_DE_DADOS5"/>
      <sheetName val="PREMISSAS_23"/>
      <sheetName val="Input_-_Racional_de_Ganho3"/>
      <sheetName val="Banco_Dados(Real)_Consolidado3"/>
      <sheetName val="Art96_IV_RIPI3"/>
      <sheetName val="Indicadores_Econômicos6"/>
      <sheetName val="Consumos_Específicos6"/>
      <sheetName val="Energia_Elétrica6"/>
      <sheetName val="Preços_Insumos6"/>
      <sheetName val="Vendas_US$6"/>
      <sheetName val="Custos_&amp;_Despesas6"/>
      <sheetName val="Custos_&amp;_Despesas_US$6"/>
      <sheetName val="DIF_FAT_FEV_016"/>
      <sheetName val="DRE-_20006"/>
      <sheetName val="Banco_de_Dados_20016"/>
      <sheetName val="Ind_TC6"/>
      <sheetName val="Três_Marias_(TM)6"/>
      <sheetName val="Morro_Agudo_(MA)6"/>
      <sheetName val="Treinamento_mensal6"/>
      <sheetName val="Treinamento_e_Desen__trimestra6"/>
      <sheetName val="BALANCE_SHEET6"/>
      <sheetName val="Vínculos_Simulador_-_coluna6"/>
      <sheetName val="Profit_Centers5"/>
      <sheetName val="BROWZ_Status_Info5"/>
      <sheetName val="Venta_Auto5"/>
      <sheetName val="PEND__31-12-20035"/>
      <sheetName val="BASE_DE_DADOS6"/>
      <sheetName val="PREMISSAS_24"/>
      <sheetName val="Input_-_Racional_de_Ganho4"/>
      <sheetName val="Banco_Dados(Real)_Consolidado4"/>
      <sheetName val="Art96_IV_RIPI4"/>
      <sheetName val="Receitas_20163"/>
      <sheetName val="Receitas_2017_3"/>
      <sheetName val="Receitas_20183"/>
      <sheetName val="Din_Receitas3"/>
      <sheetName val="Receitas_20193"/>
      <sheetName val="Contratos_de_Gestão_3"/>
      <sheetName val="Contratos_de_Patrocínios_3"/>
      <sheetName val="Investimentos_3"/>
      <sheetName val="CONSOLIDADO_(2)3"/>
      <sheetName val="Projeção_próximos_anos_3"/>
      <sheetName val="Bridge_Cement-Month_L3003"/>
      <sheetName val="Bridge_Cement-YTD_L3003"/>
      <sheetName val="Bridge_Cement-Act_vs_Flash3"/>
      <sheetName val="Cash_basis_Ago-021"/>
      <sheetName val="Base_Triagem1"/>
      <sheetName val="Vinculo_volumes_efetivos_(in)1"/>
      <sheetName val="5_0__Hold__A1"/>
      <sheetName val="2__Macro1"/>
      <sheetName val="Max_D__20021"/>
      <sheetName val="TABLA DE VALORES"/>
      <sheetName val="TPNuevo"/>
      <sheetName val="Capacity"/>
      <sheetName val="A"/>
      <sheetName val="0"/>
      <sheetName val="PH"/>
      <sheetName val="PRAcu"/>
      <sheetName val="RH"/>
      <sheetName val="RRAcu"/>
      <sheetName val="charge"/>
      <sheetName val="Menü"/>
      <sheetName val="Resumo_Rec. Rede"/>
      <sheetName val="Projeção_Afiliação"/>
      <sheetName val="19.FC grafs"/>
      <sheetName val="Referencias"/>
      <sheetName val="Base Lista"/>
      <sheetName val="Lista de distribuição"/>
      <sheetName val="Base "/>
      <sheetName val="4-RCDP-2001"/>
      <sheetName val="P&amp;L summary"/>
      <sheetName val="Netearnanal"/>
      <sheetName val="ce"/>
      <sheetName val="Aspectos e Perigos padronizados"/>
      <sheetName val="A4.2-FLEXIBRAS"/>
      <sheetName val="fluxo_caixa"/>
      <sheetName val="Pgtos"/>
      <sheetName val="Recbtos"/>
      <sheetName val="PRODU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9">
          <cell r="B19" t="str">
            <v>(-) EXPORT.NÃO EMBARCADAS</v>
          </cell>
        </row>
      </sheetData>
      <sheetData sheetId="58">
        <row r="19">
          <cell r="B19" t="str">
            <v>(-) EXPORT.NÃO EMBARCADAS</v>
          </cell>
        </row>
      </sheetData>
      <sheetData sheetId="59">
        <row r="19">
          <cell r="B19" t="str">
            <v>(-) EXPORT.NÃO EMBARCADAS</v>
          </cell>
        </row>
      </sheetData>
      <sheetData sheetId="60">
        <row r="19">
          <cell r="B19" t="str">
            <v>(-) EXPORT.NÃO EMBARCADAS</v>
          </cell>
        </row>
      </sheetData>
      <sheetData sheetId="61">
        <row r="19">
          <cell r="B19" t="str">
            <v>(-) EXPORT.NÃO EMBARCADAS</v>
          </cell>
        </row>
      </sheetData>
      <sheetData sheetId="62">
        <row r="19">
          <cell r="B19" t="str">
            <v>(-) EXPORT.NÃO EMBARCADAS</v>
          </cell>
        </row>
      </sheetData>
      <sheetData sheetId="63">
        <row r="19">
          <cell r="B19" t="str">
            <v>(-) EXPORT.NÃO EMBARCADAS</v>
          </cell>
        </row>
      </sheetData>
      <sheetData sheetId="64">
        <row r="19">
          <cell r="B19" t="str">
            <v>(-) EXPORT.NÃO EMBARCADAS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>
        <row r="13">
          <cell r="X13">
            <v>0</v>
          </cell>
        </row>
      </sheetData>
      <sheetData sheetId="90"/>
      <sheetData sheetId="91">
        <row r="13">
          <cell r="X13">
            <v>0</v>
          </cell>
        </row>
      </sheetData>
      <sheetData sheetId="92">
        <row r="13">
          <cell r="X13">
            <v>0</v>
          </cell>
        </row>
      </sheetData>
      <sheetData sheetId="93"/>
      <sheetData sheetId="94">
        <row r="13">
          <cell r="X13">
            <v>0</v>
          </cell>
        </row>
      </sheetData>
      <sheetData sheetId="95">
        <row r="13">
          <cell r="X13">
            <v>0</v>
          </cell>
        </row>
      </sheetData>
      <sheetData sheetId="96"/>
      <sheetData sheetId="97">
        <row r="13">
          <cell r="X13">
            <v>0</v>
          </cell>
        </row>
      </sheetData>
      <sheetData sheetId="98">
        <row r="13">
          <cell r="X13">
            <v>0</v>
          </cell>
        </row>
      </sheetData>
      <sheetData sheetId="99"/>
      <sheetData sheetId="100">
        <row r="13">
          <cell r="X13">
            <v>0</v>
          </cell>
        </row>
      </sheetData>
      <sheetData sheetId="101">
        <row r="13">
          <cell r="X13">
            <v>0</v>
          </cell>
        </row>
      </sheetData>
      <sheetData sheetId="102"/>
      <sheetData sheetId="103">
        <row r="13">
          <cell r="X13">
            <v>0</v>
          </cell>
        </row>
      </sheetData>
      <sheetData sheetId="104">
        <row r="13">
          <cell r="X13">
            <v>0</v>
          </cell>
        </row>
      </sheetData>
      <sheetData sheetId="105"/>
      <sheetData sheetId="106">
        <row r="13">
          <cell r="X13">
            <v>0</v>
          </cell>
        </row>
      </sheetData>
      <sheetData sheetId="107">
        <row r="13">
          <cell r="X13">
            <v>0</v>
          </cell>
        </row>
      </sheetData>
      <sheetData sheetId="108"/>
      <sheetData sheetId="109">
        <row r="13">
          <cell r="X13">
            <v>0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13">
          <cell r="X13">
            <v>0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3">
          <cell r="X13">
            <v>0</v>
          </cell>
        </row>
      </sheetData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3">
          <cell r="F3">
            <v>36923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3">
          <cell r="X13">
            <v>0</v>
          </cell>
        </row>
      </sheetData>
      <sheetData sheetId="191"/>
      <sheetData sheetId="192">
        <row r="13">
          <cell r="X13">
            <v>0</v>
          </cell>
        </row>
      </sheetData>
      <sheetData sheetId="193"/>
      <sheetData sheetId="194">
        <row r="13">
          <cell r="X13">
            <v>0</v>
          </cell>
        </row>
      </sheetData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3">
          <cell r="X13">
            <v>0</v>
          </cell>
        </row>
      </sheetData>
      <sheetData sheetId="254"/>
      <sheetData sheetId="255">
        <row r="13">
          <cell r="X13">
            <v>0</v>
          </cell>
        </row>
      </sheetData>
      <sheetData sheetId="256"/>
      <sheetData sheetId="257">
        <row r="13">
          <cell r="X13">
            <v>0</v>
          </cell>
        </row>
      </sheetData>
      <sheetData sheetId="258"/>
      <sheetData sheetId="259">
        <row r="13">
          <cell r="X13">
            <v>0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/>
      <sheetData sheetId="274">
        <row r="13">
          <cell r="X13">
            <v>0</v>
          </cell>
        </row>
      </sheetData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>
        <row r="3">
          <cell r="F3">
            <v>36923</v>
          </cell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13">
          <cell r="X13">
            <v>0</v>
          </cell>
        </row>
      </sheetData>
      <sheetData sheetId="317"/>
      <sheetData sheetId="318">
        <row r="13">
          <cell r="X13">
            <v>0</v>
          </cell>
        </row>
      </sheetData>
      <sheetData sheetId="319"/>
      <sheetData sheetId="320">
        <row r="13">
          <cell r="X13">
            <v>0</v>
          </cell>
        </row>
      </sheetData>
      <sheetData sheetId="321"/>
      <sheetData sheetId="322">
        <row r="13">
          <cell r="X13">
            <v>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>
        <row r="13">
          <cell r="X13">
            <v>0</v>
          </cell>
        </row>
      </sheetData>
      <sheetData sheetId="356"/>
      <sheetData sheetId="357">
        <row r="13">
          <cell r="X13">
            <v>0</v>
          </cell>
        </row>
      </sheetData>
      <sheetData sheetId="358"/>
      <sheetData sheetId="359">
        <row r="13">
          <cell r="X13">
            <v>0</v>
          </cell>
        </row>
      </sheetData>
      <sheetData sheetId="360"/>
      <sheetData sheetId="361">
        <row r="13">
          <cell r="X13">
            <v>0</v>
          </cell>
        </row>
      </sheetData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3">
          <cell r="F3">
            <v>36923</v>
          </cell>
        </row>
      </sheetData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>
        <row r="13">
          <cell r="X13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  <sheetName val="SispecPSAP"/>
      <sheetName val="ANALI2001"/>
      <sheetName val="RELATA"/>
      <sheetName val="Differences USGAAP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  <sheetName val="VENDAS"/>
      <sheetName val="Volume"/>
      <sheetName val="Resumo Real"/>
      <sheetName val="CONS-LS"/>
      <sheetName val="Income Statement"/>
      <sheetName val="Inputs"/>
      <sheetName val="Índices"/>
      <sheetName val="Débitos Financeiros"/>
      <sheetName val="FATURAMENTO"/>
      <sheetName val="Dados de relacionamento"/>
      <sheetName val="RFB _NBSA"/>
      <sheetName val="PDD-Moviment_x0001_ção"/>
      <sheetName val="Saldo devedor"/>
      <sheetName val="INDIECO1"/>
      <sheetName val="Plan3"/>
      <sheetName val="PREMISSAS"/>
      <sheetName val="Dados"/>
      <sheetName val="WBS_CLIENTE"/>
      <sheetName val="CONSSID12-96"/>
      <sheetName val="Conciliações Interim e Final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consolidada 09_03"/>
      <sheetName val="Consolidação ativo_ passivo"/>
      <sheetName val="DRE Consolidada 09_02"/>
      <sheetName val="Resultado trimestral"/>
      <sheetName val="XREF"/>
      <sheetName val="Tickmarks"/>
      <sheetName val="Accounts receivable"/>
      <sheetName val="Control Sheet"/>
      <sheetName val="Worksheet in (C) 2274 Mapa de c"/>
      <sheetName val="BI-MC"/>
      <sheetName val="BI - Depreciação "/>
      <sheetName val="BD_NOVO_D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  <sheetName val="DMPL03"/>
      <sheetName val="DOAR"/>
      <sheetName val="Ratings &amp; Targets"/>
      <sheetName val="Forecast"/>
      <sheetName val="Impostos a recuperar"/>
      <sheetName val="Precios"/>
      <sheetName val="13. salário"/>
      <sheetName val="Mercado DTT 12'01"/>
      <sheetName val="ce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mpl"/>
      <sheetName val="DFC2"/>
      <sheetName val="D.V.A."/>
      <sheetName val="Energy Yield"/>
      <sheetName val="SPAL"/>
      <sheetName val="Dados"/>
      <sheetName val="Dados1"/>
      <sheetName val="mapa_movimentação_jan-dez-021"/>
      <sheetName val="Mapa_Movimentação_out-dez-021"/>
      <sheetName val="Global_Depreciação1"/>
      <sheetName val="Obras_em_Andamento1"/>
      <sheetName val="Obras_em_andamento_(2)1"/>
      <sheetName val="teste_de_adição1"/>
      <sheetName val="Teste_Baixas1"/>
      <sheetName val="Tickmarks_1"/>
      <sheetName val="Imobilizado_DQ1"/>
      <sheetName val="DRE_consolidada_09_03"/>
      <sheetName val="Global_Férias"/>
      <sheetName val="Global_13__Salário"/>
      <sheetName val="detalhes_fopag"/>
      <sheetName val="Teste_de_Despesas_Jan_a_Set_"/>
      <sheetName val="Despesas_Antecipadas"/>
      <sheetName val="ABRIL_2000"/>
      <sheetName val="Ratings_&amp;_Targets"/>
      <sheetName val="Impostos_a_recuperar"/>
      <sheetName val="13__salário"/>
      <sheetName val="Mercado_DTT_12'01"/>
      <sheetName val="Ativo_Analitico"/>
      <sheetName val="Passivo_Analitico"/>
      <sheetName val="Resultado_Analitico"/>
      <sheetName val="Ativo_Sintetico"/>
      <sheetName val="Passivo_Sintetico"/>
      <sheetName val="Resultado_Sintetico"/>
      <sheetName val="D_V_A_"/>
      <sheetName val="Energy_Yield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>
        <row r="252">
          <cell r="G252">
            <v>1003</v>
          </cell>
        </row>
      </sheetData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>
        <row r="11">
          <cell r="B11" t="str">
            <v>Estaremos propondo ajuste para direito de uso de telefone, visto que o mesmo não possui valor comercial</v>
          </cell>
        </row>
      </sheetData>
      <sheetData sheetId="60"/>
      <sheetData sheetId="61"/>
      <sheetData sheetId="62"/>
      <sheetData sheetId="63"/>
      <sheetData sheetId="64"/>
      <sheetData sheetId="65"/>
      <sheetData sheetId="66">
        <row r="11">
          <cell r="B11" t="str">
            <v>Estaremos propondo ajuste para direito de uso de telefone, visto que o mesmo não possui valor comercial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52">
          <cell r="G252">
            <v>1003</v>
          </cell>
        </row>
      </sheetData>
      <sheetData sheetId="85"/>
      <sheetData sheetId="8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èdres"/>
      <sheetName val="DADPS"/>
      <sheetName val="Les_Cèdres"/>
    </sheetNames>
    <sheetDataSet>
      <sheetData sheetId="0" refreshError="1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Partes Relacionadas"/>
      <sheetName val="201904 ATIVO"/>
      <sheetName val="201904 PASSIVO"/>
      <sheetName val="201904 RESULTADO"/>
      <sheetName val="042019 Balancete"/>
      <sheetName val="Julho"/>
      <sheetName val="Teste"/>
      <sheetName val="Mov. Aplicação"/>
      <sheetName val="Compra Energia CP"/>
      <sheetName val="Movimentação"/>
      <sheetName val="Contingências "/>
      <sheetName val="DMPL"/>
      <sheetName val="Sispec99"/>
      <sheetName val="STATO "/>
      <sheetName val="OutrosCreditos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 Global fopag"/>
      <sheetName val=" DOE model"/>
      <sheetName val="cathayforecasts"/>
      <sheetName val="Quarters"/>
      <sheetName val="oldSEG"/>
      <sheetName val="RES"/>
      <sheetName val="Global PIS  Cofins"/>
      <sheetName val="Passivo"/>
      <sheetName val="Empresas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Acomp"/>
      <sheetName val="DRE_OUTPUT"/>
      <sheetName val="Goodwill"/>
      <sheetName val="Apoio"/>
      <sheetName val="CMAI 04_08_04"/>
      <sheetName val="Chemsystem"/>
      <sheetName val="Análisis IVA"/>
      <sheetName val="SFC-5D"/>
      <sheetName val="ICMS LIQ"/>
      <sheetName val="Global Férias"/>
      <sheetName val="Global 13  Salário"/>
      <sheetName val="Auxiliar"/>
      <sheetName val="MUG"/>
      <sheetName val="sapactivexlhiddensheet"/>
      <sheetName val="Painel de controle"/>
      <sheetName val="Vente d'elec A "/>
      <sheetName val="Library Procedures"/>
      <sheetName val="Entity &amp; Environment"/>
      <sheetName val="Minutes review"/>
      <sheetName val="Contracts review "/>
      <sheetName val="A"/>
      <sheetName val="Operações West LB"/>
      <sheetName val="Plan2"/>
      <sheetName val="Posição financeira"/>
      <sheetName val="Posição de pagamentos"/>
      <sheetName val="Index Extratos"/>
      <sheetName val="Index"/>
      <sheetName val="Expenses Details DOTCOM"/>
      <sheetName val="DIN TOTAL DOTCOM"/>
      <sheetName val="TOTAL DOTCOM"/>
      <sheetName val="Citibank DOTCOM"/>
      <sheetName val="Bradesco DOTCOM"/>
      <sheetName val="Santander DOTCOM"/>
      <sheetName val="ITAU"/>
      <sheetName val="BNP DOTCOM"/>
      <sheetName val="DIN SALDOS BANCARIOS DOTCOM"/>
      <sheetName val="DOTCOM Actual"/>
      <sheetName val="DOTCOM Forecast"/>
      <sheetName val="Actual X Forecast "/>
      <sheetName val="Interest Expenses "/>
      <sheetName val="DOTCOM Projection"/>
      <sheetName val="July Total"/>
      <sheetName val="Folha JULHO"/>
      <sheetName val="SYRUS CONGELADO"/>
      <sheetName val="DOTCOM Forecast Congelado"/>
      <sheetName val="Teste de Adiçõ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  <sheetName val="Dados BLP"/>
      <sheetName val="bal12"/>
      <sheetName val="Differences USGAAP"/>
      <sheetName val="DRE"/>
      <sheetName val="BP"/>
      <sheetName val="Tickmarks "/>
      <sheetName val="Resumo"/>
      <sheetName val="Mapa Imobilizado"/>
      <sheetName val="filtro"/>
      <sheetName val="Aging"/>
      <sheetName val="PDD-Movimentação"/>
      <sheetName val="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  <sheetName val="Mov_Ações"/>
      <sheetName val="Apropriações ao Custo - Out"/>
      <sheetName val="Apropriações ao Custo - Dez"/>
      <sheetName val="DRE_ano"/>
      <sheetName val="Depreciação"/>
      <sheetName val="Adiantamento_Clientes"/>
      <sheetName val="Movimentação_Qtdes"/>
      <sheetName val="Mapa_Imobilizado"/>
      <sheetName val="Mapa_de_Resultado"/>
      <sheetName val="Deposito_Judicial"/>
      <sheetName val="tabela"/>
      <sheetName val="integral"/>
      <sheetName val="Old Lead"/>
      <sheetName val="con96-1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  <sheetName val="Calculo_Adt_Swap_12_04"/>
      <sheetName val="Calculo_Adt_Swap_04_05"/>
      <sheetName val="Calculo_Adt_Swap_05_05_"/>
      <sheetName val="Calculo_Adto_Swap_08_05"/>
      <sheetName val="Resumo_do_Contrato_de__Sw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  <sheetName val="B_analítico_A_(2)1"/>
      <sheetName val="B_analítico_B_(2)1"/>
      <sheetName val="BAL_A_(2)1"/>
      <sheetName val="BAL_B_(2)1"/>
      <sheetName val="BAL_INDEX(A)1"/>
      <sheetName val="BAL_INDEX_(B)1"/>
      <sheetName val="bruto_mensal_(2)1"/>
      <sheetName val="B_America_(2)1"/>
      <sheetName val="B_Trading_(2)1"/>
      <sheetName val="B_Holding_(2)1"/>
      <sheetName val="capital_(2)1"/>
      <sheetName val="consolid_soc1"/>
      <sheetName val="DOAR_A_(2)1"/>
      <sheetName val="DOAR_B_(2)1"/>
      <sheetName val="DOAR_BST1"/>
      <sheetName val="DOAR_BSA1"/>
      <sheetName val="est_analítico1"/>
      <sheetName val="estoque_pa1"/>
      <sheetName val="estoque_pa_(2)1"/>
      <sheetName val="financeiras_(A)1"/>
      <sheetName val="financeiras_(B)1"/>
      <sheetName val="financeiras_(C)1"/>
      <sheetName val="financeiras_(D)1"/>
      <sheetName val="financiamentos_B1"/>
      <sheetName val="FLUXO_A1"/>
      <sheetName val="FLUXO_B_(2)1"/>
      <sheetName val="índices_bal_(2)1"/>
      <sheetName val="lucro_bruto1"/>
      <sheetName val="longo_A_e_B1"/>
      <sheetName val="mês_a_mês_(2)1"/>
      <sheetName val="mutação_A_(2)1"/>
      <sheetName val="mutação_B_(2)1"/>
      <sheetName val="PERFIL_A_(2)1"/>
      <sheetName val="PERFIL_B_(2)1"/>
      <sheetName val="prov-contas_a_receber1"/>
      <sheetName val="impostos_diferidos1"/>
      <sheetName val="permanente_A_(2)1"/>
      <sheetName val="LB2004_(2)1"/>
      <sheetName val="permanente_B_(2)1"/>
      <sheetName val="estoque_pa_(3)1"/>
      <sheetName val="volume_(2)1"/>
      <sheetName val="capa_(2)1"/>
      <sheetName val="capa_(3)1"/>
      <sheetName val="mutação_Bsa1"/>
      <sheetName val="mutação_Bst1"/>
      <sheetName val="mês_a_mês_(A)20031"/>
      <sheetName val="Valor_Adiciona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  <sheetName val="Detail_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  <sheetName val="Sumário"/>
      <sheetName val="Conc. Bancária Intervet 2008"/>
      <sheetName val="Conc. Bancária SPAH 2008"/>
      <sheetName val="Conc. Bancária Intervet 2007"/>
      <sheetName val="Conc. Bancária SPAH 2007"/>
      <sheetName val="1. Conciliação (Set'10)"/>
      <sheetName val="2. Conciliação (Dez'10)"/>
      <sheetName val="Conciliação (Dez'09)"/>
      <sheetName val="Conciliação (Set'09)"/>
      <sheetName val="Fianças Bancárias"/>
      <sheetName val="Conciliação (Set 08)"/>
      <sheetName val="Conciliação (Dez 08)"/>
      <sheetName val="Conciliação (Dez.07)"/>
      <sheetName val="Influência na Contab.(DEZ 07)"/>
      <sheetName val="Circularizações"/>
      <sheetName val="Conciliacao (Set.07)"/>
      <sheetName val="Conciliação 31.12"/>
      <sheetName val="Conciliação 30.09"/>
      <sheetName val="Variação - Set a Dez"/>
      <sheetName val="Sheet1"/>
      <sheetName val="#REF"/>
      <sheetName val="Conciliacao 30.09.07"/>
      <sheetName val="Rollforward"/>
      <sheetName val="Variação"/>
      <sheetName val="Conciliação Bancária"/>
      <sheetName val="Conciliação (Set 09)"/>
      <sheetName val="Conciliação "/>
      <sheetName val="3. Fianças Bancárias"/>
      <sheetName val="1. Conciliação (I)"/>
      <sheetName val="Conciliação 31.12.2003"/>
      <sheetName val="Resumo das Circulariz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21</v>
          </cell>
        </row>
      </sheetData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  <sheetName val="Capa_1"/>
      <sheetName val="Tab_I"/>
      <sheetName val="Model_Arch_"/>
      <sheetName val="Map_(2)"/>
      <sheetName val="Map_(3)"/>
      <sheetName val="Tab_II"/>
      <sheetName val="Graphical_Summary"/>
      <sheetName val="Tab_III"/>
      <sheetName val="Summary_5_years"/>
      <sheetName val="III_A_Arg"/>
      <sheetName val="III_A"/>
      <sheetName val="III_C"/>
      <sheetName val="IS_DAC_Year"/>
      <sheetName val="IS_BRGAAP_Year"/>
      <sheetName val="IS_BRGAAP_per_ASK"/>
      <sheetName val="IS_USGAAP_Year"/>
      <sheetName val="IS_USGAAP_per_ASK"/>
      <sheetName val="CF_DAC_Year"/>
      <sheetName val="CF_BRGAAP_Year"/>
      <sheetName val="CF_USGAAP_Year"/>
      <sheetName val="BS_DAC_Year"/>
      <sheetName val="BS_BRGAAP_Year"/>
      <sheetName val="BS_USGAAP_Year"/>
      <sheetName val="Credit_Statistic_BRGAAP"/>
      <sheetName val="Credit_Statistic_USGAAP"/>
      <sheetName val="Return_Statistic_BRGAAP"/>
      <sheetName val="Return_Statistic_USGAAP"/>
      <sheetName val="Tab_IV"/>
      <sheetName val="Detail_by_Year"/>
      <sheetName val="2001_Q"/>
      <sheetName val="2001_Q_(2)"/>
      <sheetName val="2001Q_IS_BRGAAP"/>
      <sheetName val="2001Q_IS_BRGAAP_per_ASK"/>
      <sheetName val="2001Q_IS_USGAAP"/>
      <sheetName val="2001Q_IS_USGAAP_per_ASK"/>
      <sheetName val="2002_Q"/>
      <sheetName val="2002_Q_(2)"/>
      <sheetName val="2002Q_IS_BRGAAP"/>
      <sheetName val="2002Q_IS_BRGAAP_per_ASK"/>
      <sheetName val="2002Q_IS_USGAAP"/>
      <sheetName val="2002Q_IS_USGAAP_per_ASK"/>
      <sheetName val="2003_M"/>
      <sheetName val="2003_M_(2)"/>
      <sheetName val="2003M_IS_DAC"/>
      <sheetName val="2003M_CS_DAC"/>
      <sheetName val="2003M_BS_DAC"/>
      <sheetName val="2003_Q"/>
      <sheetName val="2003_Q_(2)"/>
      <sheetName val="2003Q_IS_DAC"/>
      <sheetName val="2003Q_IS_BRGAAP"/>
      <sheetName val="2003Q_IS_BRGAAP_per_ASK"/>
      <sheetName val="2003Q_IS_USGAAP"/>
      <sheetName val="2003Q_IS_USGAAP_per_ASK"/>
      <sheetName val="2003Q_CF_DAC"/>
      <sheetName val="2003Q_CF_BRGAAP"/>
      <sheetName val="2003Q_CF_USGAAP"/>
      <sheetName val="2003Q_BS_DAC"/>
      <sheetName val="2003Q_BS_BRGAAP"/>
      <sheetName val="2003Q_BS_USGAAP"/>
      <sheetName val="2004_M"/>
      <sheetName val="2004_M_(2)"/>
      <sheetName val="2004M_IS_DAC"/>
      <sheetName val="2004M_CS_DAC"/>
      <sheetName val="2004M_BS_DAC"/>
      <sheetName val="2004_Q"/>
      <sheetName val="2004Q_IS_DAC"/>
      <sheetName val="2004Q_IS_BRGAAP"/>
      <sheetName val="2004Q_IS_BRGAAP_per_ASK"/>
      <sheetName val="2004Q_IS_USGAAP"/>
      <sheetName val="2004Q_IS_USGAAP_per_ASK"/>
      <sheetName val="2004Q_Op__Exp__Salaries"/>
      <sheetName val="2004Q_Op__Exp__Fuel"/>
      <sheetName val="2004Q_Op__Exp__Insurance_"/>
      <sheetName val="2004Q_Op__Exp__Suppl__Reserve"/>
      <sheetName val="2004Q_Op__Exp__Sales_&amp;_Mkt"/>
      <sheetName val="2004Q_Op__Exp__Landing_Fees"/>
      <sheetName val="2004Q_Op__Exp__Deprec_&amp;_Amort"/>
      <sheetName val="2004Q_Op__Exp__Maintenance"/>
      <sheetName val="2004Q_Op__Exp__Aircraft_&amp;_Traf_"/>
      <sheetName val="2004Q_Op__Exp__Others_Exp_"/>
      <sheetName val="2004Q_Op__Exp__Income_Tax"/>
      <sheetName val="Quarterly_Cash_Flow_Data_(2)"/>
      <sheetName val="2004Q_CF_DAC"/>
      <sheetName val="2004Q_CF_BRGAAP"/>
      <sheetName val="2004Q_CF_USGAAP"/>
      <sheetName val="Quarterly_Cash_Flow_Data"/>
      <sheetName val="2004Q_BS_DAC"/>
      <sheetName val="2004Q_BS_BRGAAP"/>
      <sheetName val="2004Q_BS_USGAAP"/>
      <sheetName val="2005_M"/>
      <sheetName val="2005M_IS_DAC"/>
      <sheetName val="2005M_CF_DAC"/>
      <sheetName val="2005M_BS_DAC"/>
      <sheetName val="2005M_WC"/>
      <sheetName val="2005_Q"/>
      <sheetName val="2005Q_IS_DAC"/>
      <sheetName val="2005Q_IS_BRGAAP"/>
      <sheetName val="2005Q_IS_BRGAAP_per_ASK"/>
      <sheetName val="2005Q_IS_USGAAP"/>
      <sheetName val="2005Q_IS_USGAAP_per_ASK"/>
      <sheetName val="2005Q_CF_DAC"/>
      <sheetName val="2005Q_CF_BRGAAP"/>
      <sheetName val="2005Q_CF_USGAAP"/>
      <sheetName val="2005Q_BS_DAC"/>
      <sheetName val="2005Q_BS_BRGAAP"/>
      <sheetName val="2005Q_BS_USGAAP"/>
      <sheetName val="2006_M"/>
      <sheetName val="2006M_IS_DAC"/>
      <sheetName val="2006M_CF_DAC"/>
      <sheetName val="2006M_BS_DAC"/>
      <sheetName val="2006M_IS_GTA"/>
      <sheetName val="2006M_CF_GTA"/>
      <sheetName val="2006M_BS_GTA"/>
      <sheetName val="2006M_IS_UK"/>
      <sheetName val="2006M_CF_UK"/>
      <sheetName val="2006M_BS_UK"/>
      <sheetName val="2006M_IS_Finance"/>
      <sheetName val="2006M_CF_Finance"/>
      <sheetName val="2006M_BS_Finance"/>
      <sheetName val="2006M_IS_GAC"/>
      <sheetName val="2006M_CF_GAC"/>
      <sheetName val="2006M_BS_GAC"/>
      <sheetName val="2006M_IS_GLAI"/>
      <sheetName val="2006M_CF_GLAI"/>
      <sheetName val="2006M_BS_GLAI"/>
      <sheetName val="2006M_IS_DAC_old"/>
      <sheetName val="2006M_WC"/>
      <sheetName val="2006M_Fin_Res"/>
      <sheetName val="2006_Q"/>
      <sheetName val="2006Q_IS_DAC"/>
      <sheetName val="2006Q_IS_BRGAAP"/>
      <sheetName val="2006Q_IS_BRGAAP_per_ASK"/>
      <sheetName val="2006Q_IS_USGAAP"/>
      <sheetName val="2006Q_IS_USGAAP_per_ASK"/>
      <sheetName val="2006Q_CF_DAC"/>
      <sheetName val="2006Q_CF_BRGAAP"/>
      <sheetName val="2006Q_CF_USGAAP"/>
      <sheetName val="2006Q_BS_DAC"/>
      <sheetName val="2006Q_BS_BRGAAP"/>
      <sheetName val="2006Q_BS_USGAAP"/>
      <sheetName val="2007_M"/>
      <sheetName val="2007_M_GTA"/>
      <sheetName val="2007_M_GTI"/>
      <sheetName val="2007_M_SUMM"/>
      <sheetName val="2007M_IS_DAC"/>
      <sheetName val="2007M_CF_DAC"/>
      <sheetName val="2007M_BS_DAC"/>
      <sheetName val="2007M_IS_GTA"/>
      <sheetName val="2007M_CF_GTA"/>
      <sheetName val="2007M_BS_GTA"/>
      <sheetName val="2007M_IS_GTI"/>
      <sheetName val="2007M_CF_GTI"/>
      <sheetName val="2007M_BS_GTI"/>
      <sheetName val="2007M_IS_UK"/>
      <sheetName val="2007M_CF_UK"/>
      <sheetName val="2007M_BS_UK"/>
      <sheetName val="2007M_IS_Finance"/>
      <sheetName val="2007M_CF_Finance"/>
      <sheetName val="2007M_BS_Finance"/>
      <sheetName val="2007M_IS_GAC"/>
      <sheetName val="2007M_CF_GAC"/>
      <sheetName val="2007M_BS_GAC"/>
      <sheetName val="2007M_IS_GLAI"/>
      <sheetName val="2007M_CF_GLAI"/>
      <sheetName val="2007M_BS_GLAI"/>
      <sheetName val="2007M_IS_POP"/>
      <sheetName val="2007M_CF_POP"/>
      <sheetName val="2007M_BS_POP"/>
      <sheetName val="2007M_WC"/>
      <sheetName val="2007_Q"/>
      <sheetName val="2007_Q_GTA"/>
      <sheetName val="2007_Q_GTI"/>
      <sheetName val="2007_Q_SUMM"/>
      <sheetName val="2007Q_IS_DAC"/>
      <sheetName val="2007Q_IS_BRGAAP"/>
      <sheetName val="2007Q_IS_BRGAAP_per_ASK"/>
      <sheetName val="2007Q_IS_USGAAP"/>
      <sheetName val="2007Q_IS_USGAAP_per_ASK"/>
      <sheetName val="2007Q_CF_DAC"/>
      <sheetName val="2007Q_CF_BRGAAP"/>
      <sheetName val="2007Q_CF_USGAAP"/>
      <sheetName val="2007Q_BS_DAC"/>
      <sheetName val="2007Q_BS_BRGAAP"/>
      <sheetName val="2007Q_BS_USGAAP"/>
      <sheetName val="2008_GTA"/>
      <sheetName val="2008_GTI"/>
      <sheetName val="2008_SUMM"/>
      <sheetName val="2008_IS_DAC"/>
      <sheetName val="2008_CF_DAC"/>
      <sheetName val="2008_BS_DAC"/>
      <sheetName val="2008_IS_GTA"/>
      <sheetName val="2008_CF_GTA"/>
      <sheetName val="2008_BS_GTA"/>
      <sheetName val="2008_IS_GTI"/>
      <sheetName val="2008_CF_GTI"/>
      <sheetName val="2008_BS_GTI"/>
      <sheetName val="2008_IS_Finance"/>
      <sheetName val="2008_CF_Finance"/>
      <sheetName val="2008_BS_Finance"/>
      <sheetName val="2008_IS_GAC"/>
      <sheetName val="2008_CF_GAC"/>
      <sheetName val="2008_BS_GAC"/>
      <sheetName val="2008_IS_GLAI"/>
      <sheetName val="2008_CF_GLAI"/>
      <sheetName val="2008_BS_GLAI"/>
      <sheetName val="2008_Q"/>
      <sheetName val="2008Q_IS_DAC"/>
      <sheetName val="2008Q_IS_BRGAAP"/>
      <sheetName val="2008Q_IS_USGAAP"/>
      <sheetName val="2008Q_CF_DAC"/>
      <sheetName val="2008Q_CF_BRGAAP"/>
      <sheetName val="2008Q_CF_USGAAP"/>
      <sheetName val="2008Q_BS_DAC"/>
      <sheetName val="2008Q_BS_BRGAAP"/>
      <sheetName val="2008Q_BS_USGAAP"/>
      <sheetName val="2008Q_IS_BRGAAP_per_ASK"/>
      <sheetName val="2008Q_IS_USGAAP_per_ASK"/>
      <sheetName val="2008Q_WC"/>
      <sheetName val="2009_SUMM"/>
      <sheetName val="2009_IS_DAC"/>
      <sheetName val="2009_CF_DAC"/>
      <sheetName val="2009_BS_DAC"/>
      <sheetName val="2009_IS_GTA"/>
      <sheetName val="2009_CF_GTA"/>
      <sheetName val="2009_BS_GTA"/>
      <sheetName val="2009_IS_Finance"/>
      <sheetName val="2009_CF_Finance"/>
      <sheetName val="2009_BS_Finance"/>
      <sheetName val="2009_IS_GAC"/>
      <sheetName val="2009_CF_GAC"/>
      <sheetName val="2009_BS_GAC"/>
      <sheetName val="2009_IS_GLAI"/>
      <sheetName val="2009_CF_GLAI"/>
      <sheetName val="2009_BS_GLAI"/>
      <sheetName val="2009_Q"/>
      <sheetName val="2009Q_IS_DAC"/>
      <sheetName val="2009Q_IS_BRGAAP"/>
      <sheetName val="2009Q_IS_USGAAP"/>
      <sheetName val="2009Q_CF_DAC"/>
      <sheetName val="2009Q_CF_BRGAAP"/>
      <sheetName val="2009Q_CF_USGAAP"/>
      <sheetName val="2009Q_BS_DAC"/>
      <sheetName val="2009Q_BS_BRGAAP"/>
      <sheetName val="2009Q_BS_USGAAP"/>
      <sheetName val="2009Q_IS_BRGAAP_per_ASK"/>
      <sheetName val="2009Q_IS_USGAAP_per_ASK"/>
      <sheetName val="2010_Q"/>
      <sheetName val="2010Q_IS_DAC"/>
      <sheetName val="2010Q_IS_BRGAAP"/>
      <sheetName val="2010Q_IS_USGAAP"/>
      <sheetName val="2010Q_CF_DAC"/>
      <sheetName val="2010Q_CF_BRGAAP"/>
      <sheetName val="2010Q_CF_USGAAP"/>
      <sheetName val="2010Q_BS_DAC"/>
      <sheetName val="2010Q_BS_BRGAAP"/>
      <sheetName val="2010Q_BS_USGAAP"/>
      <sheetName val="2010Q_IS_BRGAAP_per_ASK"/>
      <sheetName val="2010Q_IS_USGAAP_per_ASK"/>
      <sheetName val="Tab_V"/>
      <sheetName val="Fleet_Plan"/>
      <sheetName val="III_B"/>
      <sheetName val="Tab_VI"/>
      <sheetName val="Other_Analyses"/>
      <sheetName val="2008_IS_UK"/>
      <sheetName val="2008_CF_UK"/>
      <sheetName val="2008_BS_UK"/>
      <sheetName val="2009-18_GTA"/>
      <sheetName val="2009-18_GTI"/>
      <sheetName val="2009-18_SUMM"/>
      <sheetName val="2009-18_IS_DAC"/>
      <sheetName val="2009-18_CF_DAC"/>
      <sheetName val="2009-18_BS_DAC"/>
      <sheetName val="2009-18_IS_GTA"/>
      <sheetName val="2009-18_CF_GTA"/>
      <sheetName val="2009-18_BS_GTA"/>
      <sheetName val="2009-18_IS_GTI"/>
      <sheetName val="2009-18_CF_GTI"/>
      <sheetName val="2009-18_BS_GTI"/>
      <sheetName val="2009-18_IS_UK"/>
      <sheetName val="2009-18_CF_UK"/>
      <sheetName val="2009-18_BS_UK"/>
      <sheetName val="2009-18_IS_Finance"/>
      <sheetName val="2009-18_CF_Finance"/>
      <sheetName val="2009-18_BS_Finance"/>
      <sheetName val="2009-18_IS_GAC"/>
      <sheetName val="2009-18_CF_GAC"/>
      <sheetName val="2009-18_BS_GAC"/>
      <sheetName val="2009-18_IS_GLAI"/>
      <sheetName val="2009-18_CF_GLAI"/>
      <sheetName val="2009-18_BS_GLAI"/>
      <sheetName val="2009-18_IS_USGAAP"/>
      <sheetName val="2009-18_CF_USGAAP"/>
      <sheetName val="2009-18_BS_USGAAP"/>
      <sheetName val="DCF_Valuation"/>
      <sheetName val="VI_B"/>
      <sheetName val="VI_C"/>
      <sheetName val="VI_D"/>
      <sheetName val="VI_(2)"/>
      <sheetName val="Other_operating_expenses"/>
      <sheetName val="Monitoring_AICCP"/>
      <sheetName val="WACC_&amp;_Net_Debt"/>
      <sheetName val="DCF_Valuation_USGAAP"/>
      <sheetName val="Multiples_Valuation"/>
      <sheetName val="III_D"/>
      <sheetName val="GTI_NB"/>
      <sheetName val="GTI_WB"/>
      <sheetName val="GTI_check"/>
      <sheetName val="Gol_UK"/>
      <sheetName val="Gol_Finance"/>
      <sheetName val="back-up_1"/>
      <sheetName val="back-up_2"/>
      <sheetName val="Elimin_Spe"/>
      <sheetName val="Compliance_2008"/>
      <sheetName val="Covenants_2008"/>
      <sheetName val="Cov_2008_details"/>
      <sheetName val="Compliance_2007"/>
      <sheetName val="Covenants_2007"/>
      <sheetName val="Compliance_2006"/>
      <sheetName val="Covenants_2006"/>
      <sheetName val="sazonality_adj"/>
      <sheetName val="FX_Fuel_Sensitivity"/>
      <sheetName val="FX_Libor_Sensitivity"/>
      <sheetName val="FX_Fuel_Sensitivity_Cx"/>
      <sheetName val="TBL_(2)"/>
      <sheetName val="interface_(2)"/>
      <sheetName val="lançar_imposto"/>
      <sheetName val="Oracle_(2)"/>
      <sheetName val="Oracle_(3)"/>
      <sheetName val="TBL_(3)"/>
      <sheetName val="lançar_res_fin"/>
      <sheetName val="Cash_Limits"/>
      <sheetName val="premissas_res_fin"/>
      <sheetName val="premissas_PDP"/>
      <sheetName val="premissas_aeronaves"/>
      <sheetName val="GTA_Fleet"/>
      <sheetName val="Usos_e_Fontes"/>
      <sheetName val="Ind_Graphs"/>
      <sheetName val="Summary_Fin"/>
      <sheetName val="Fin_Graphs"/>
      <sheetName val="Credit_Ratios"/>
      <sheetName val="Cash_Constr"/>
      <sheetName val="Debt_Serv"/>
      <sheetName val="IRR_Sens"/>
      <sheetName val="Cost_Assumptions"/>
      <sheetName val="Key_Cost_Indic"/>
      <sheetName val="Model_Cost_Drivers"/>
      <sheetName val="WC_Assumptions"/>
      <sheetName val="Capex_Detail"/>
      <sheetName val="Fleet_2"/>
      <sheetName val="Acft_Financing"/>
      <sheetName val="Seat_Config"/>
      <sheetName val="Maintenance_Detail"/>
      <sheetName val="Tax_Benefits"/>
      <sheetName val="Recent_Trends"/>
      <sheetName val="2001_Q_ipo"/>
      <sheetName val="2002_Q_ipo"/>
      <sheetName val="2003_Q_ipo"/>
      <sheetName val="2004_Q_i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7">
          <cell r="A7" t="str">
            <v>FLEET PRODUCTION - B737-800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  <sheetName val="Mercado"/>
      <sheetName val="1__Mercado"/>
      <sheetName val="2__Receita"/>
      <sheetName val="3__Projeção_de_Mercado"/>
      <sheetName val="4__Outras_Receitas"/>
      <sheetName val="5__Compra_Venda_Energia_(MWh)"/>
      <sheetName val="CCEAR_2005_2006_2007"/>
      <sheetName val="Tarifa_Média"/>
      <sheetName val="6__Compra_Venda_Energia_(kW)"/>
      <sheetName val="7__Tarifa_Compra_Venda_(R$|MWh)"/>
      <sheetName val="8__Tarifa_Compra_Venda_(R$|kW)"/>
      <sheetName val="9__Perdas"/>
      <sheetName val="10__ICMS"/>
      <sheetName val="11__PIS_COFINS"/>
      <sheetName val="12__Estrutura_de_Capital"/>
      <sheetName val="13__Financiamentos"/>
      <sheetName val="14__Gastos_O&amp;M"/>
      <sheetName val="15__Consumidores"/>
      <sheetName val="16__CO_RP"/>
      <sheetName val="17__Dados_Fisicos"/>
      <sheetName val="18__Veículos"/>
      <sheetName val="18_1_Equipamento_2005"/>
      <sheetName val="18_2_Equipamento_2006"/>
      <sheetName val="18_3_Veículos_Empreiteiras"/>
      <sheetName val="18_4_Eqptos_Empreiteiras"/>
      <sheetName val="19__Informática"/>
      <sheetName val="20__Edificações"/>
      <sheetName val="21__LPT"/>
      <sheetName val="21_1__Rural-EBRÁS-Lpt1"/>
      <sheetName val="21_1__Rural-EBRÁS-Lpt2"/>
      <sheetName val="21_2__Rural-GovEstado-Lpt1"/>
      <sheetName val="21_2__Rural-GovEstado-Lpt2"/>
      <sheetName val="21_3__Subestação-EBRÁS-Lpt1"/>
      <sheetName val="21_3__Subestação-EBRÁS-Lpt2"/>
      <sheetName val="21_4__Subestação-GovEstado"/>
      <sheetName val="21_5__Fonte_Alternativa-EBRÁS"/>
      <sheetName val="21_6__Fonte_Alternativa-GovEsta"/>
      <sheetName val="21_7_Geração_Fóssil-EBRÁS"/>
      <sheetName val="21_8__Geração_Fóssil-GovEstado"/>
      <sheetName val="21_9__Diversos-EBRÁS-Lpt1"/>
      <sheetName val="21_9__Diversos-EBRÁS-Lpt2"/>
      <sheetName val="21_10__Diversos-GovEstado-Lpt1"/>
      <sheetName val="21_10__Diversos-GovEstado-Lpt2"/>
      <sheetName val="21_11__Financeiro-EBRÁS"/>
      <sheetName val="21_12__Financeiro-GovEstadual"/>
      <sheetName val="21_13__RD_Particular_Inc_04-06"/>
      <sheetName val="21_13__RD_Particular_Inc_07"/>
      <sheetName val="21_14_Pioneiro_EBRÁS_UPP-025-04"/>
      <sheetName val="21_14_Pioneiro_EBRÁS_UPP-026-04"/>
      <sheetName val="21_14_Pioneiro_EBRÁS_UPP-027-04"/>
      <sheetName val="21_14_Pioneiro_EBRÁS_UPP-028-04"/>
      <sheetName val="22___Despesa_Uso_Sistema_Distr_"/>
      <sheetName val="BB_PCH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DRA"/>
      <sheetName val="DFC"/>
      <sheetName val="DVA"/>
      <sheetName val="DMPL"/>
      <sheetName val="BP EN"/>
      <sheetName val="DRE EN"/>
      <sheetName val="DRA EN"/>
      <sheetName val="DFC EN"/>
      <sheetName val="DMPL EN"/>
      <sheetName val="DVA EN"/>
    </sheetNames>
    <sheetDataSet>
      <sheetData sheetId="0"/>
      <sheetData sheetId="1"/>
      <sheetData sheetId="2"/>
      <sheetData sheetId="3">
        <row r="9">
          <cell r="L9">
            <v>137931</v>
          </cell>
        </row>
        <row r="11">
          <cell r="L11">
            <v>14545</v>
          </cell>
        </row>
        <row r="12">
          <cell r="L12">
            <v>12580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  <sheetName val="Unitário_R$1"/>
      <sheetName val="Unitário_R$-US$1"/>
      <sheetName val="Summary_2002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  <sheetName val="Financial_Position"/>
      <sheetName val="1_-_Chart_Data"/>
      <sheetName val="2_-_BOVESPA_HYPE3__Vol____Data"/>
      <sheetName val="Aux_Tributos"/>
      <sheetName val="Aux_Investimento"/>
      <sheetName val="Aux_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>
        <row r="19">
          <cell r="B19" t="str">
            <v>Intercompany Receivables</v>
          </cell>
        </row>
      </sheetData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E123"/>
  <sheetViews>
    <sheetView showGridLines="0" zoomScale="90" zoomScaleNormal="90" workbookViewId="0">
      <pane xSplit="2" ySplit="7" topLeftCell="O96" activePane="bottomRight" state="frozen"/>
      <selection pane="topRight" activeCell="C1" sqref="C1"/>
      <selection pane="bottomLeft" activeCell="A8" sqref="A8"/>
      <selection pane="bottomRight" activeCell="AE107" sqref="AE107:AE120"/>
    </sheetView>
  </sheetViews>
  <sheetFormatPr defaultColWidth="8.85546875" defaultRowHeight="16.5" x14ac:dyDescent="0.3"/>
  <cols>
    <col min="1" max="1" width="3" style="105" customWidth="1"/>
    <col min="2" max="2" width="37.42578125" style="106" customWidth="1"/>
    <col min="3" max="29" width="9.85546875" style="106" customWidth="1"/>
    <col min="30" max="30" width="9.42578125" style="106" bestFit="1" customWidth="1"/>
    <col min="31" max="16384" width="8.85546875" style="106"/>
  </cols>
  <sheetData>
    <row r="1" spans="2:31" x14ac:dyDescent="0.3">
      <c r="C1" s="121">
        <v>2019</v>
      </c>
      <c r="D1" s="121">
        <v>2019</v>
      </c>
      <c r="E1" s="121">
        <v>2019</v>
      </c>
      <c r="F1" s="121">
        <v>2019</v>
      </c>
      <c r="G1" s="121">
        <v>2020</v>
      </c>
      <c r="H1" s="121">
        <v>2020</v>
      </c>
      <c r="I1" s="121">
        <v>2020</v>
      </c>
      <c r="J1" s="121">
        <v>2020</v>
      </c>
      <c r="K1" s="121">
        <v>2021</v>
      </c>
      <c r="L1" s="121">
        <v>2021</v>
      </c>
      <c r="M1" s="121">
        <v>2021</v>
      </c>
      <c r="N1" s="121">
        <v>2021</v>
      </c>
      <c r="O1" s="121">
        <v>2022</v>
      </c>
      <c r="P1" s="121">
        <v>2022</v>
      </c>
      <c r="Q1" s="121">
        <v>2022</v>
      </c>
      <c r="R1" s="121"/>
      <c r="S1" s="121">
        <v>2022</v>
      </c>
      <c r="T1" s="121"/>
      <c r="U1" s="121"/>
      <c r="V1" s="121"/>
      <c r="W1" s="121"/>
      <c r="X1" s="121"/>
    </row>
    <row r="2" spans="2:31" x14ac:dyDescent="0.3">
      <c r="B2" s="107" t="s">
        <v>42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41"/>
      <c r="Z2" s="108"/>
      <c r="AA2" s="108"/>
      <c r="AB2" s="108"/>
      <c r="AC2" s="108"/>
      <c r="AD2" s="108"/>
      <c r="AE2" s="108"/>
    </row>
    <row r="3" spans="2:31" x14ac:dyDescent="0.3">
      <c r="B3" s="105"/>
      <c r="C3" s="121">
        <v>1</v>
      </c>
      <c r="D3" s="121">
        <v>2</v>
      </c>
      <c r="E3" s="121">
        <v>3</v>
      </c>
      <c r="F3" s="121">
        <v>4</v>
      </c>
      <c r="G3" s="121">
        <v>1</v>
      </c>
      <c r="H3" s="121">
        <v>2</v>
      </c>
      <c r="I3" s="121">
        <v>3</v>
      </c>
      <c r="J3" s="121">
        <v>4</v>
      </c>
      <c r="K3" s="121">
        <v>1</v>
      </c>
      <c r="L3" s="121">
        <v>2</v>
      </c>
      <c r="M3" s="121">
        <v>3</v>
      </c>
      <c r="N3" s="121">
        <v>4</v>
      </c>
      <c r="O3" s="121">
        <v>1</v>
      </c>
      <c r="P3" s="121">
        <v>2</v>
      </c>
      <c r="Q3" s="121">
        <v>3</v>
      </c>
      <c r="R3" s="121"/>
      <c r="S3" s="121">
        <v>3</v>
      </c>
      <c r="T3" s="121"/>
      <c r="U3" s="121"/>
      <c r="V3" s="121"/>
      <c r="W3" s="121"/>
      <c r="X3" s="121"/>
    </row>
    <row r="4" spans="2:31" x14ac:dyDescent="0.3">
      <c r="B4" s="109" t="s">
        <v>57</v>
      </c>
      <c r="C4" s="110" t="s">
        <v>58</v>
      </c>
    </row>
    <row r="5" spans="2:31" x14ac:dyDescent="0.3">
      <c r="B5" s="105"/>
    </row>
    <row r="6" spans="2:31" ht="17.25" thickBot="1" x14ac:dyDescent="0.35">
      <c r="B6" s="111" t="str">
        <f>INDEX(Control!$B$3:$C$116,ROW(B6)-4,MATCH($C$4,Control!$B$3:$C$3,0))</f>
        <v>Consolidated</v>
      </c>
      <c r="C6" s="112" t="str">
        <f t="shared" ref="C6:J6" si="0">CONCATENATE(C3,IF($C$4="Português","T","Q"),RIGHT(C1,2))</f>
        <v>1Q19</v>
      </c>
      <c r="D6" s="112" t="str">
        <f t="shared" si="0"/>
        <v>2Q19</v>
      </c>
      <c r="E6" s="112" t="str">
        <f t="shared" si="0"/>
        <v>3Q19</v>
      </c>
      <c r="F6" s="112" t="str">
        <f t="shared" si="0"/>
        <v>4Q19</v>
      </c>
      <c r="G6" s="112" t="str">
        <f t="shared" si="0"/>
        <v>1Q20</v>
      </c>
      <c r="H6" s="112" t="str">
        <f t="shared" si="0"/>
        <v>2Q20</v>
      </c>
      <c r="I6" s="112" t="str">
        <f t="shared" si="0"/>
        <v>3Q20</v>
      </c>
      <c r="J6" s="112" t="str">
        <f t="shared" si="0"/>
        <v>4Q20</v>
      </c>
      <c r="K6" s="112" t="str">
        <f t="shared" ref="K6:P6" si="1">CONCATENATE(K3,IF($C$4="Português","T","Q"),RIGHT(K1,2))</f>
        <v>1Q21</v>
      </c>
      <c r="L6" s="112" t="str">
        <f t="shared" si="1"/>
        <v>2Q21</v>
      </c>
      <c r="M6" s="112" t="str">
        <f t="shared" si="1"/>
        <v>3Q21</v>
      </c>
      <c r="N6" s="112" t="str">
        <f t="shared" si="1"/>
        <v>4Q21</v>
      </c>
      <c r="O6" s="112" t="str">
        <f t="shared" si="1"/>
        <v>1Q22</v>
      </c>
      <c r="P6" s="112" t="str">
        <f t="shared" si="1"/>
        <v>2Q22</v>
      </c>
      <c r="Q6" s="112" t="str">
        <f t="shared" ref="Q6" si="2">CONCATENATE(Q3,IF($C$4="Português","T","Q"),RIGHT(Q1,2))</f>
        <v>3Q22</v>
      </c>
      <c r="R6" s="112" t="s">
        <v>91</v>
      </c>
      <c r="S6" s="112" t="s">
        <v>92</v>
      </c>
      <c r="T6" s="112" t="s">
        <v>93</v>
      </c>
      <c r="U6" s="112" t="s">
        <v>239</v>
      </c>
      <c r="V6" s="112" t="s">
        <v>242</v>
      </c>
      <c r="W6" s="112" t="s">
        <v>245</v>
      </c>
      <c r="X6" s="112" t="s">
        <v>249</v>
      </c>
      <c r="Z6" s="113">
        <v>2019</v>
      </c>
      <c r="AA6" s="113">
        <v>2020</v>
      </c>
      <c r="AB6" s="113">
        <v>2021</v>
      </c>
      <c r="AC6" s="113">
        <v>2022</v>
      </c>
      <c r="AD6" s="113">
        <v>2023</v>
      </c>
      <c r="AE6" s="113">
        <v>2024</v>
      </c>
    </row>
    <row r="7" spans="2:31" x14ac:dyDescent="0.3">
      <c r="B7" s="109" t="s">
        <v>7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7">
        <v>199.57843601684081</v>
      </c>
      <c r="L7" s="7">
        <v>466.90123473214476</v>
      </c>
      <c r="M7" s="7">
        <v>266.81083488115928</v>
      </c>
      <c r="N7" s="7">
        <v>182.12649436985515</v>
      </c>
      <c r="O7" s="7">
        <v>456.68899999999996</v>
      </c>
      <c r="P7" s="7">
        <v>412.28700000000003</v>
      </c>
      <c r="Q7" s="7">
        <v>453.31297435680153</v>
      </c>
      <c r="R7" s="7">
        <v>445.61143873558512</v>
      </c>
      <c r="S7" s="7">
        <v>478.0934066698037</v>
      </c>
      <c r="T7" s="7">
        <v>597.47844318388661</v>
      </c>
      <c r="U7" s="7">
        <v>486.97355569281996</v>
      </c>
      <c r="V7" s="7">
        <v>361.80426970345957</v>
      </c>
      <c r="W7" s="7">
        <v>400.96484195687384</v>
      </c>
      <c r="X7" s="7">
        <v>401.2645334292306</v>
      </c>
      <c r="Z7" s="7">
        <v>937.94720915265088</v>
      </c>
      <c r="AA7" s="7">
        <v>1462.1034392089684</v>
      </c>
      <c r="AB7" s="7">
        <v>1115.4169999999999</v>
      </c>
      <c r="AC7" s="7">
        <v>1767.9004130923868</v>
      </c>
      <c r="AD7" s="7">
        <v>1924.3496752499698</v>
      </c>
      <c r="AE7" s="7">
        <v>802.22937538610449</v>
      </c>
    </row>
    <row r="8" spans="2:31" x14ac:dyDescent="0.3">
      <c r="B8" s="114" t="s">
        <v>9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O8" s="9">
        <v>360.30799999999999</v>
      </c>
      <c r="P8" s="9">
        <v>503.02800000000002</v>
      </c>
      <c r="Q8" s="9">
        <v>500.84997435680151</v>
      </c>
      <c r="R8" s="9">
        <v>435.76172512558514</v>
      </c>
      <c r="S8" s="9">
        <v>473.67310512980367</v>
      </c>
      <c r="T8" s="9">
        <v>566.96141584298152</v>
      </c>
      <c r="U8" s="9">
        <v>539.72790007658216</v>
      </c>
      <c r="V8" s="9">
        <v>345.30502944760707</v>
      </c>
      <c r="W8" s="9">
        <v>450.34201411687383</v>
      </c>
      <c r="X8" s="9">
        <v>545.55733937836078</v>
      </c>
      <c r="Z8" s="9">
        <v>920.23885675787312</v>
      </c>
      <c r="AA8" s="9">
        <v>1248.3207974083775</v>
      </c>
      <c r="AB8" s="9">
        <v>1246.713</v>
      </c>
      <c r="AC8" s="9">
        <v>1799.9476994823867</v>
      </c>
      <c r="AD8" s="9">
        <v>1925.6674504969742</v>
      </c>
      <c r="AE8" s="9">
        <v>995.89935349523466</v>
      </c>
    </row>
    <row r="9" spans="2:31" x14ac:dyDescent="0.3">
      <c r="B9" s="114" t="s">
        <v>55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Z9" s="9">
        <v>44.452646160000008</v>
      </c>
      <c r="AA9" s="9">
        <v>352.87522060999913</v>
      </c>
      <c r="AB9" s="9">
        <v>2.032</v>
      </c>
      <c r="AC9" s="9">
        <v>0</v>
      </c>
      <c r="AD9" s="9">
        <v>0</v>
      </c>
      <c r="AE9" s="9">
        <v>0</v>
      </c>
    </row>
    <row r="10" spans="2:31" x14ac:dyDescent="0.3">
      <c r="B10" s="114" t="s">
        <v>12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O10" s="9">
        <v>96.381</v>
      </c>
      <c r="P10" s="9">
        <v>-90.741</v>
      </c>
      <c r="Q10" s="9">
        <v>-47.537000000000006</v>
      </c>
      <c r="R10" s="9">
        <v>9.8497136100000091</v>
      </c>
      <c r="S10" s="9">
        <v>4.4203015399999996</v>
      </c>
      <c r="T10" s="9">
        <v>30.517027340905042</v>
      </c>
      <c r="U10" s="9">
        <v>-52.754344383762202</v>
      </c>
      <c r="V10" s="9">
        <v>16.499240255852499</v>
      </c>
      <c r="W10" s="9">
        <v>-49.377172160000001</v>
      </c>
      <c r="X10" s="9">
        <v>-144.29280594913016</v>
      </c>
      <c r="Z10" s="9">
        <v>-26.74429376522243</v>
      </c>
      <c r="AA10" s="9">
        <v>-139.09257880940822</v>
      </c>
      <c r="AB10" s="9">
        <v>-133.32799999999997</v>
      </c>
      <c r="AC10" s="9">
        <v>-32.047286389999996</v>
      </c>
      <c r="AD10" s="9">
        <v>-1.3177752470046613</v>
      </c>
      <c r="AE10" s="9">
        <v>-193.66997810913017</v>
      </c>
    </row>
    <row r="11" spans="2:31" x14ac:dyDescent="0.3">
      <c r="B11" s="106" t="s">
        <v>13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-279.95983799828002</v>
      </c>
      <c r="J11" s="11">
        <v>-154.91886642115264</v>
      </c>
      <c r="K11" s="11">
        <v>-129.22878376754466</v>
      </c>
      <c r="L11" s="11">
        <v>-178.45027484118532</v>
      </c>
      <c r="M11" s="11">
        <v>-164.68312059576567</v>
      </c>
      <c r="N11" s="11">
        <v>-167.58882079550435</v>
      </c>
      <c r="O11" s="11">
        <v>-180.13000000000002</v>
      </c>
      <c r="P11" s="11">
        <v>-215.273</v>
      </c>
      <c r="Q11" s="11">
        <v>-241.15483344812174</v>
      </c>
      <c r="R11" s="11">
        <v>-252.17581238978795</v>
      </c>
      <c r="S11" s="11">
        <v>-220.26897409949274</v>
      </c>
      <c r="T11" s="11">
        <v>-235.65827817769053</v>
      </c>
      <c r="U11" s="11">
        <v>-236.29860819864891</v>
      </c>
      <c r="V11" s="11">
        <v>-259.3046839074093</v>
      </c>
      <c r="W11" s="11">
        <v>-222.57229427877996</v>
      </c>
      <c r="X11" s="11">
        <v>-276.47681007004394</v>
      </c>
      <c r="Z11" s="11">
        <v>-474.97284894314924</v>
      </c>
      <c r="AA11" s="11">
        <v>-896.81577572773904</v>
      </c>
      <c r="AB11" s="11">
        <v>-639.95100000000002</v>
      </c>
      <c r="AC11" s="11">
        <v>-888.73364583790976</v>
      </c>
      <c r="AD11" s="11">
        <v>-951.53054438324148</v>
      </c>
      <c r="AE11" s="11">
        <v>-499.0491043488239</v>
      </c>
    </row>
    <row r="12" spans="2:31" x14ac:dyDescent="0.3">
      <c r="B12" s="114" t="s">
        <v>13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O12" s="9">
        <v>-180.10700000000003</v>
      </c>
      <c r="P12" s="9">
        <v>-215.245</v>
      </c>
      <c r="Q12" s="9">
        <v>-241.20603014812173</v>
      </c>
      <c r="R12" s="9">
        <v>-252.17600374978795</v>
      </c>
      <c r="S12" s="9">
        <v>-220.26897409949274</v>
      </c>
      <c r="T12" s="9">
        <v>-235.65827817769053</v>
      </c>
      <c r="U12" s="9">
        <v>-236.29860819864891</v>
      </c>
      <c r="V12" s="9">
        <v>-259.3046839074093</v>
      </c>
      <c r="W12" s="9">
        <v>-222.57229427877996</v>
      </c>
      <c r="X12" s="9">
        <v>-276.47681007004394</v>
      </c>
      <c r="Z12" s="9">
        <v>-437.48629168314926</v>
      </c>
      <c r="AA12" s="9">
        <v>-544.24338804773913</v>
      </c>
      <c r="AB12" s="9">
        <v>-638.89700000000005</v>
      </c>
      <c r="AC12" s="9">
        <v>-888.73403389790974</v>
      </c>
      <c r="AD12" s="9">
        <v>-951.53054438324148</v>
      </c>
      <c r="AE12" s="9">
        <v>-499.0491043488239</v>
      </c>
    </row>
    <row r="13" spans="2:31" x14ac:dyDescent="0.3">
      <c r="B13" s="114" t="s">
        <v>55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O13" s="9">
        <v>-2.3E-2</v>
      </c>
      <c r="P13" s="9">
        <v>-2.8000000000000001E-2</v>
      </c>
      <c r="Q13" s="9">
        <v>5.1196700000000012E-2</v>
      </c>
      <c r="R13" s="9">
        <v>1.9136000000000652E-4</v>
      </c>
      <c r="S13" s="9">
        <v>0</v>
      </c>
      <c r="T13" s="9">
        <v>0</v>
      </c>
      <c r="U13" s="9">
        <v>0</v>
      </c>
      <c r="V13" s="9" t="s">
        <v>240</v>
      </c>
      <c r="W13" s="138" t="s">
        <v>240</v>
      </c>
      <c r="X13" s="138" t="s">
        <v>240</v>
      </c>
      <c r="Y13" s="115"/>
      <c r="Z13" s="9">
        <v>-37.486557259999998</v>
      </c>
      <c r="AA13" s="9">
        <v>-352.57238767999991</v>
      </c>
      <c r="AB13" s="9">
        <v>-1.054</v>
      </c>
      <c r="AC13" s="9">
        <v>3.880600000000145E-4</v>
      </c>
      <c r="AD13" s="9">
        <v>0</v>
      </c>
      <c r="AE13" s="138">
        <v>0</v>
      </c>
    </row>
    <row r="14" spans="2:31" x14ac:dyDescent="0.3">
      <c r="B14" s="106" t="s">
        <v>15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O14" s="11">
        <v>-35.000999999999998</v>
      </c>
      <c r="P14" s="11">
        <v>-42.274000000000001</v>
      </c>
      <c r="Q14" s="11">
        <v>-53.047679686020956</v>
      </c>
      <c r="R14" s="11">
        <v>-100.92432031397904</v>
      </c>
      <c r="S14" s="11">
        <v>-48.372454113490349</v>
      </c>
      <c r="T14" s="11">
        <v>-44.285207978988126</v>
      </c>
      <c r="U14" s="11">
        <v>-53.971631786850509</v>
      </c>
      <c r="V14" s="11">
        <v>-101.54341142970496</v>
      </c>
      <c r="W14" s="11">
        <v>-60.612735319266008</v>
      </c>
      <c r="X14" s="11">
        <v>-69.396652141672007</v>
      </c>
      <c r="Z14" s="11">
        <v>-69.246613810626215</v>
      </c>
      <c r="AA14" s="11">
        <v>-167.37963687044834</v>
      </c>
      <c r="AB14" s="11">
        <v>-143.262</v>
      </c>
      <c r="AC14" s="11">
        <v>-231.24700000000001</v>
      </c>
      <c r="AD14" s="11">
        <v>-248.17270530903397</v>
      </c>
      <c r="AE14" s="11">
        <v>-130.009387460938</v>
      </c>
    </row>
    <row r="15" spans="2:31" x14ac:dyDescent="0.3">
      <c r="B15" s="106" t="s">
        <v>17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O15" s="11">
        <v>3.8759999999999999</v>
      </c>
      <c r="P15" s="11">
        <v>4.6340000000000003</v>
      </c>
      <c r="Q15" s="11">
        <v>3.5172852612139587</v>
      </c>
      <c r="R15" s="11">
        <v>24.565539238786037</v>
      </c>
      <c r="S15" s="11">
        <v>3.1411356980571901</v>
      </c>
      <c r="T15" s="11">
        <v>3.2997799183658034</v>
      </c>
      <c r="U15" s="11">
        <v>-1.035831971452351</v>
      </c>
      <c r="V15" s="11">
        <v>2.1036076466050004</v>
      </c>
      <c r="W15" s="11">
        <v>0.95066133384500073</v>
      </c>
      <c r="X15" s="11">
        <v>8.4318361836150011</v>
      </c>
      <c r="Z15" s="11">
        <v>62.962670690367858</v>
      </c>
      <c r="AA15" s="11">
        <v>33.870359177089135</v>
      </c>
      <c r="AB15" s="11">
        <v>78.802999999999997</v>
      </c>
      <c r="AC15" s="11">
        <v>36.592824499999992</v>
      </c>
      <c r="AD15" s="11">
        <v>7.5086912915756425</v>
      </c>
      <c r="AE15" s="11">
        <v>9.3824975174600027</v>
      </c>
    </row>
    <row r="16" spans="2:31" x14ac:dyDescent="0.3">
      <c r="B16" s="106" t="s">
        <v>19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O16" s="11">
        <v>1.3040000000000049</v>
      </c>
      <c r="P16" s="11">
        <v>12.267000000000003</v>
      </c>
      <c r="Q16" s="11">
        <v>4.1735569338658696</v>
      </c>
      <c r="R16" s="11">
        <v>-3.7045569338658737</v>
      </c>
      <c r="S16" s="11">
        <v>-1.377440958954157</v>
      </c>
      <c r="T16" s="11">
        <v>6.6218800460251321</v>
      </c>
      <c r="U16" s="11">
        <v>0.90999830000471871</v>
      </c>
      <c r="V16" s="11">
        <v>-0.58652817195709117</v>
      </c>
      <c r="W16" s="11">
        <v>-1.3713037484629989</v>
      </c>
      <c r="X16" s="11">
        <v>12.403075982515034</v>
      </c>
      <c r="Z16" s="11">
        <v>-6.7048472732214801</v>
      </c>
      <c r="AA16" s="11">
        <v>-5.3623403359829505</v>
      </c>
      <c r="AB16" s="11">
        <v>-0.67100000000004267</v>
      </c>
      <c r="AC16" s="11">
        <v>14.040000000000006</v>
      </c>
      <c r="AD16" s="11">
        <v>5.5679092151186023</v>
      </c>
      <c r="AE16" s="11">
        <v>11.031772234052035</v>
      </c>
    </row>
    <row r="17" spans="1:31" x14ac:dyDescent="0.3">
      <c r="B17" s="106" t="s">
        <v>21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O17" s="11">
        <v>0</v>
      </c>
      <c r="P17" s="11">
        <v>0</v>
      </c>
      <c r="Q17" s="11">
        <v>0</v>
      </c>
      <c r="R17" s="11">
        <v>-24.888563689999998</v>
      </c>
      <c r="S17" s="7">
        <v>0</v>
      </c>
      <c r="T17" s="7">
        <v>0</v>
      </c>
      <c r="U17" s="7">
        <v>0</v>
      </c>
      <c r="V17" s="7" t="s">
        <v>240</v>
      </c>
      <c r="W17" s="139" t="s">
        <v>240</v>
      </c>
      <c r="X17" s="139" t="s">
        <v>240</v>
      </c>
      <c r="Z17" s="11">
        <v>-0.72800677673478198</v>
      </c>
      <c r="AA17" s="11">
        <v>0</v>
      </c>
      <c r="AB17" s="11">
        <v>17.286000000000001</v>
      </c>
      <c r="AC17" s="11">
        <v>-24.888563689999998</v>
      </c>
      <c r="AD17" s="11">
        <v>0</v>
      </c>
      <c r="AE17" s="139">
        <v>0</v>
      </c>
    </row>
    <row r="18" spans="1:31" x14ac:dyDescent="0.3">
      <c r="B18" s="109" t="s">
        <v>23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v>59.731362300801088</v>
      </c>
      <c r="L18" s="7">
        <v>273.06594797719788</v>
      </c>
      <c r="M18" s="7">
        <v>102.37296508823563</v>
      </c>
      <c r="N18" s="7">
        <v>-7.5482753662345417</v>
      </c>
      <c r="O18" s="7">
        <v>246.73799999999997</v>
      </c>
      <c r="P18" s="7">
        <v>171.64100000000002</v>
      </c>
      <c r="Q18" s="7">
        <v>166.80130341773869</v>
      </c>
      <c r="R18" s="7">
        <v>88.482463153288492</v>
      </c>
      <c r="S18" s="7">
        <v>211.21567319592361</v>
      </c>
      <c r="T18" s="7">
        <v>327.45661699159888</v>
      </c>
      <c r="U18" s="7">
        <v>196.57748203587292</v>
      </c>
      <c r="V18" s="7">
        <v>2.4732538409932179</v>
      </c>
      <c r="W18" s="7">
        <v>117.35916994420988</v>
      </c>
      <c r="X18" s="7">
        <v>76.225983383644689</v>
      </c>
      <c r="Z18" s="7">
        <v>449.25756303928694</v>
      </c>
      <c r="AA18" s="7">
        <v>426.41604545188733</v>
      </c>
      <c r="AB18" s="7">
        <v>427.62200000000007</v>
      </c>
      <c r="AC18" s="7">
        <v>673.66276657102696</v>
      </c>
      <c r="AD18" s="7">
        <v>737.7230260643887</v>
      </c>
      <c r="AE18" s="7">
        <v>193.58515332785458</v>
      </c>
    </row>
    <row r="19" spans="1:31" ht="17.25" thickBot="1" x14ac:dyDescent="0.35">
      <c r="B19" s="116" t="s">
        <v>24</v>
      </c>
      <c r="C19" s="117">
        <v>0.37464547391002562</v>
      </c>
      <c r="D19" s="117">
        <v>0.61132791039091594</v>
      </c>
      <c r="E19" s="117">
        <v>0.4300450928536293</v>
      </c>
      <c r="F19" s="117">
        <v>0.52728492383519432</v>
      </c>
      <c r="G19" s="117">
        <v>2.0310633348501424E-2</v>
      </c>
      <c r="H19" s="117">
        <v>0.37891893466556659</v>
      </c>
      <c r="I19" s="117">
        <v>0.36856085116476117</v>
      </c>
      <c r="J19" s="117">
        <v>0.52213794132853486</v>
      </c>
      <c r="K19" s="117">
        <v>0.21949607128663412</v>
      </c>
      <c r="L19" s="117">
        <v>0.66316045930129963</v>
      </c>
      <c r="M19" s="117">
        <v>0.30233187644689924</v>
      </c>
      <c r="N19" s="117">
        <v>-3.3666436218900468E-2</v>
      </c>
      <c r="O19" s="117">
        <v>0.68479745106964041</v>
      </c>
      <c r="P19" s="117">
        <v>0.34121559833647436</v>
      </c>
      <c r="Q19" s="117">
        <v>0.33303646193043585</v>
      </c>
      <c r="R19" s="117">
        <v>0.20305239779328516</v>
      </c>
      <c r="S19" s="117">
        <v>0.21121567319592399</v>
      </c>
      <c r="T19" s="117">
        <v>0.5775642007396975</v>
      </c>
      <c r="U19" s="117">
        <v>0.36421589843322993</v>
      </c>
      <c r="V19" s="117">
        <v>7.1625190196324181E-3</v>
      </c>
      <c r="W19" s="117">
        <v>0.26060009118703403</v>
      </c>
      <c r="X19" s="117">
        <v>0.13972130495119162</v>
      </c>
      <c r="Z19" s="117">
        <v>0.4881966890879641</v>
      </c>
      <c r="AA19" s="117">
        <v>0.34159171771964714</v>
      </c>
      <c r="AB19" s="117">
        <v>0.34299955162094248</v>
      </c>
      <c r="AC19" s="117">
        <v>0.37426796721079897</v>
      </c>
      <c r="AD19" s="117">
        <v>0.38309990952695283</v>
      </c>
      <c r="AE19" s="117">
        <v>0.19438224620634909</v>
      </c>
    </row>
    <row r="20" spans="1:31" ht="17.25" thickTop="1" x14ac:dyDescent="0.3">
      <c r="B20" s="106" t="s">
        <v>12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O20" s="11">
        <v>-96.381</v>
      </c>
      <c r="P20" s="11">
        <v>90.741</v>
      </c>
      <c r="Q20" s="11">
        <v>47.537000000000006</v>
      </c>
      <c r="R20" s="11">
        <v>-9.8500000000000121</v>
      </c>
      <c r="S20" s="11">
        <v>-4.4203015399999996</v>
      </c>
      <c r="T20" s="11">
        <v>-30.517027340905042</v>
      </c>
      <c r="U20" s="11">
        <v>53.971631786850502</v>
      </c>
      <c r="V20" s="11">
        <v>-16.499240255852499</v>
      </c>
      <c r="W20" s="11">
        <v>49.377172160000001</v>
      </c>
      <c r="X20" s="11">
        <v>144.29280594913016</v>
      </c>
      <c r="Z20" s="11">
        <v>26.74429376522243</v>
      </c>
      <c r="AA20" s="11">
        <v>139.09257880940822</v>
      </c>
      <c r="AB20" s="11">
        <v>133.32799999999997</v>
      </c>
      <c r="AC20" s="11">
        <v>32.046999999999997</v>
      </c>
      <c r="AD20" s="11">
        <v>1.3177752470046613</v>
      </c>
      <c r="AE20" s="11">
        <v>193.66997810913017</v>
      </c>
    </row>
    <row r="21" spans="1:31" x14ac:dyDescent="0.3">
      <c r="B21" s="106" t="s">
        <v>19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O21" s="11">
        <v>-1.3040000000000049</v>
      </c>
      <c r="P21" s="11">
        <v>-12.267000000000003</v>
      </c>
      <c r="Q21" s="11">
        <v>-4.1735569338658696</v>
      </c>
      <c r="R21" s="11">
        <v>3.7055176013287943</v>
      </c>
      <c r="S21" s="11">
        <v>1.377440958954157</v>
      </c>
      <c r="T21" s="11">
        <v>6.6218800460251606</v>
      </c>
      <c r="U21" s="11">
        <v>-0.90999830000471871</v>
      </c>
      <c r="V21" s="11">
        <v>0.58652817195709117</v>
      </c>
      <c r="W21" s="11">
        <v>1.3713037484629989</v>
      </c>
      <c r="X21" s="11">
        <v>-12.403075982515034</v>
      </c>
      <c r="Z21" s="11">
        <v>6.7048472732214801</v>
      </c>
      <c r="AA21" s="11">
        <v>5.3623403359829505</v>
      </c>
      <c r="AB21" s="11">
        <v>0.67100000000004267</v>
      </c>
      <c r="AC21" s="11">
        <v>-14.039039332537087</v>
      </c>
      <c r="AD21" s="11">
        <v>-5.5679092151186307</v>
      </c>
      <c r="AE21" s="11">
        <v>-11.031772234052035</v>
      </c>
    </row>
    <row r="22" spans="1:31" x14ac:dyDescent="0.3">
      <c r="B22" s="106" t="s">
        <v>33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O22" s="11">
        <v>1.827977950000002</v>
      </c>
      <c r="P22" s="11">
        <v>1.106010230000001</v>
      </c>
      <c r="Q22" s="11">
        <v>2.4227422499999998</v>
      </c>
      <c r="R22" s="11">
        <v>26.768139330000004</v>
      </c>
      <c r="S22" s="11">
        <v>2.2204460492503131E-15</v>
      </c>
      <c r="T22" s="11">
        <v>0</v>
      </c>
      <c r="U22" s="11">
        <v>7.5011925199999991</v>
      </c>
      <c r="V22" s="11">
        <v>17.030991589999878</v>
      </c>
      <c r="W22" s="140">
        <v>2.5868699999999998</v>
      </c>
      <c r="X22" s="140">
        <v>33.050050429999999</v>
      </c>
      <c r="Z22" s="11">
        <v>-37.592204534510387</v>
      </c>
      <c r="AA22" s="11">
        <v>49.720437639692889</v>
      </c>
      <c r="AB22" s="11">
        <v>50.083166541918914</v>
      </c>
      <c r="AC22" s="11">
        <v>32.12486976000001</v>
      </c>
      <c r="AD22" s="11">
        <v>22.201919659999881</v>
      </c>
      <c r="AE22" s="140">
        <v>35.636920429999996</v>
      </c>
    </row>
    <row r="23" spans="1:31" x14ac:dyDescent="0.3">
      <c r="B23" s="109" t="s">
        <v>26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v>136.63305239884801</v>
      </c>
      <c r="L23" s="7">
        <v>214.38868219323805</v>
      </c>
      <c r="M23" s="7">
        <v>175.83171323008006</v>
      </c>
      <c r="N23" s="7">
        <v>84.850718719752905</v>
      </c>
      <c r="O23" s="7">
        <v>150.88097794999999</v>
      </c>
      <c r="P23" s="7">
        <v>251.22101022999999</v>
      </c>
      <c r="Q23" s="7">
        <v>212.58748873387282</v>
      </c>
      <c r="R23" s="7">
        <v>109.10612008461727</v>
      </c>
      <c r="S23" s="7">
        <v>208.17281261487778</v>
      </c>
      <c r="T23" s="7">
        <v>287.98744515466876</v>
      </c>
      <c r="U23" s="7">
        <v>255.92302063963041</v>
      </c>
      <c r="V23" s="7">
        <v>3.5915333470976902</v>
      </c>
      <c r="W23" s="7">
        <v>170.69451585267288</v>
      </c>
      <c r="X23" s="7">
        <v>241.16576378025979</v>
      </c>
      <c r="Z23" s="7">
        <v>445.11449954322052</v>
      </c>
      <c r="AA23" s="7">
        <v>620.59140223697136</v>
      </c>
      <c r="AB23" s="7">
        <v>611.70416654191899</v>
      </c>
      <c r="AC23" s="7">
        <v>723.79559699849005</v>
      </c>
      <c r="AD23" s="7">
        <v>755.67481175627461</v>
      </c>
      <c r="AE23" s="7">
        <v>411.8602796329327</v>
      </c>
    </row>
    <row r="24" spans="1:31" ht="17.25" thickBot="1" x14ac:dyDescent="0.35">
      <c r="B24" s="116" t="s">
        <v>24</v>
      </c>
      <c r="C24" s="117">
        <v>0.41324087962759498</v>
      </c>
      <c r="D24" s="117">
        <v>0.54067345407847156</v>
      </c>
      <c r="E24" s="117">
        <v>0.49551725566043098</v>
      </c>
      <c r="F24" s="117">
        <v>0.47068301962239839</v>
      </c>
      <c r="G24" s="117">
        <v>0.4337323384470535</v>
      </c>
      <c r="H24" s="117">
        <v>0.5075755110114003</v>
      </c>
      <c r="I24" s="117">
        <v>0.54308378346756536</v>
      </c>
      <c r="J24" s="117">
        <v>0.47922141309696309</v>
      </c>
      <c r="K24" s="117">
        <v>0.50208830092337842</v>
      </c>
      <c r="L24" s="117">
        <v>0.52065846366219271</v>
      </c>
      <c r="M24" s="117">
        <v>0.51927314749460252</v>
      </c>
      <c r="N24" s="117">
        <v>0.37844688638213408</v>
      </c>
      <c r="O24" s="117">
        <v>0.41875555899397182</v>
      </c>
      <c r="P24" s="117">
        <v>0.49941754779058023</v>
      </c>
      <c r="Q24" s="117">
        <v>0.42445342840813882</v>
      </c>
      <c r="R24" s="117">
        <v>0.25038022798623089</v>
      </c>
      <c r="S24" s="117">
        <v>0.43948624137701647</v>
      </c>
      <c r="T24" s="117">
        <v>0.50794893110402795</v>
      </c>
      <c r="U24" s="117">
        <v>0.4741704488563912</v>
      </c>
      <c r="V24" s="117">
        <v>1.0401045570761464E-2</v>
      </c>
      <c r="W24" s="117">
        <v>0.37903306931601066</v>
      </c>
      <c r="X24" s="117">
        <v>0.44205392609154126</v>
      </c>
      <c r="Z24" s="117">
        <v>0.48369452808308872</v>
      </c>
      <c r="AA24" s="117">
        <v>0.49714096210314934</v>
      </c>
      <c r="AB24" s="117">
        <v>0.49065355582392983</v>
      </c>
      <c r="AC24" s="117">
        <v>0.40212034894493481</v>
      </c>
      <c r="AD24" s="117">
        <v>0.39242228016122455</v>
      </c>
      <c r="AE24" s="117">
        <v>0.41355612583486173</v>
      </c>
    </row>
    <row r="25" spans="1:31" ht="17.25" thickTop="1" x14ac:dyDescent="0.3">
      <c r="B25" s="106" t="s">
        <v>51</v>
      </c>
      <c r="C25" s="118">
        <v>1.0196810636826248</v>
      </c>
      <c r="D25" s="118">
        <v>6.7258377262303117</v>
      </c>
      <c r="E25" s="118">
        <v>5.439838109816387</v>
      </c>
      <c r="F25" s="118">
        <v>2.7141657039745191</v>
      </c>
      <c r="G25" s="118">
        <v>1.1678373576068588</v>
      </c>
      <c r="H25" s="118">
        <v>10.112350264303581</v>
      </c>
      <c r="I25" s="118">
        <v>3.9096253856970669</v>
      </c>
      <c r="J25" s="118">
        <v>1.6221843921398116</v>
      </c>
      <c r="K25" s="118">
        <v>1.8014492772745676</v>
      </c>
      <c r="L25" s="118">
        <v>9.5300425719969279</v>
      </c>
      <c r="M25" s="118">
        <v>4.4068167344816249</v>
      </c>
      <c r="N25" s="118">
        <v>2.7991423704100526</v>
      </c>
      <c r="O25" s="118">
        <v>5.9167185151557469</v>
      </c>
      <c r="P25" s="118">
        <v>16.532050383567416</v>
      </c>
      <c r="Q25" s="118">
        <v>9.1379893026679415</v>
      </c>
      <c r="R25" s="118">
        <v>1.5649298948173058</v>
      </c>
      <c r="S25" s="118">
        <v>3.1138932178903351</v>
      </c>
      <c r="T25" s="118">
        <v>10.994145795093171</v>
      </c>
      <c r="U25" s="118">
        <v>6.2646105619208354</v>
      </c>
      <c r="V25" s="118">
        <v>4.2694406785143171</v>
      </c>
      <c r="W25" s="118">
        <v>4.2624550490696862</v>
      </c>
      <c r="X25" s="118">
        <v>19.417264447860926</v>
      </c>
      <c r="Z25" s="11">
        <v>15.899522603703844</v>
      </c>
      <c r="AA25" s="11">
        <v>16.81199739974732</v>
      </c>
      <c r="AB25" s="11">
        <v>18.537450954163173</v>
      </c>
      <c r="AC25" s="11">
        <v>33.15168809620841</v>
      </c>
      <c r="AD25" s="11">
        <v>24.642090253418662</v>
      </c>
      <c r="AE25" s="118">
        <v>23.679719496930613</v>
      </c>
    </row>
    <row r="26" spans="1:31" x14ac:dyDescent="0.3">
      <c r="B26" s="109" t="s">
        <v>53</v>
      </c>
      <c r="C26" s="119">
        <v>81.89891600183725</v>
      </c>
      <c r="D26" s="119">
        <v>134.77493962030681</v>
      </c>
      <c r="E26" s="119">
        <v>137.93201842366273</v>
      </c>
      <c r="F26" s="119">
        <v>106.40814810111752</v>
      </c>
      <c r="G26" s="119">
        <v>104.34446649966409</v>
      </c>
      <c r="H26" s="119">
        <v>187.26656355540047</v>
      </c>
      <c r="I26" s="119">
        <v>202.00256652597793</v>
      </c>
      <c r="J26" s="119">
        <v>143.7898030556762</v>
      </c>
      <c r="K26" s="119">
        <v>138.43450167612258</v>
      </c>
      <c r="L26" s="119">
        <v>223.91872476523497</v>
      </c>
      <c r="M26" s="119">
        <v>180.23852996456168</v>
      </c>
      <c r="N26" s="119">
        <v>87.649861090162958</v>
      </c>
      <c r="O26" s="119">
        <v>156.79769646515572</v>
      </c>
      <c r="P26" s="119">
        <v>267.75306061356741</v>
      </c>
      <c r="Q26" s="119">
        <v>221.72547803654075</v>
      </c>
      <c r="R26" s="119">
        <v>110.67104997943458</v>
      </c>
      <c r="S26" s="119">
        <v>211.28670583276812</v>
      </c>
      <c r="T26" s="119">
        <v>298.98159094976194</v>
      </c>
      <c r="U26" s="119">
        <v>262.18763120155126</v>
      </c>
      <c r="V26" s="119">
        <v>7.8609740256120073</v>
      </c>
      <c r="W26" s="7">
        <v>174.95697090174258</v>
      </c>
      <c r="X26" s="7">
        <v>260.58302822812072</v>
      </c>
      <c r="Z26" s="7">
        <v>461.01402214692428</v>
      </c>
      <c r="AA26" s="7">
        <v>637.40339963671875</v>
      </c>
      <c r="AB26" s="7">
        <v>630.2416174960822</v>
      </c>
      <c r="AC26" s="7">
        <v>756.94728509469837</v>
      </c>
      <c r="AD26" s="7">
        <v>780.31690200969331</v>
      </c>
      <c r="AE26" s="7">
        <v>435.5399991298633</v>
      </c>
    </row>
    <row r="27" spans="1:31" ht="17.25" thickBot="1" x14ac:dyDescent="0.35">
      <c r="B27" s="116" t="s">
        <v>24</v>
      </c>
      <c r="C27" s="117">
        <v>0.41845079413801312</v>
      </c>
      <c r="D27" s="117">
        <v>0.56907257489401908</v>
      </c>
      <c r="E27" s="117">
        <v>0.51586210654165343</v>
      </c>
      <c r="F27" s="117">
        <v>0.48300303742641587</v>
      </c>
      <c r="G27" s="117">
        <v>0.43864167530223652</v>
      </c>
      <c r="H27" s="117">
        <v>0.53654903220277084</v>
      </c>
      <c r="I27" s="117">
        <v>0.55380225800877392</v>
      </c>
      <c r="J27" s="117">
        <v>0.48468950424185941</v>
      </c>
      <c r="K27" s="117">
        <v>0.50870812380624963</v>
      </c>
      <c r="L27" s="117">
        <v>0.54380286323314975</v>
      </c>
      <c r="M27" s="117">
        <v>0.5322875324090679</v>
      </c>
      <c r="N27" s="117">
        <v>0.39093147968441083</v>
      </c>
      <c r="O27" s="117">
        <v>0.43517683888549719</v>
      </c>
      <c r="P27" s="117">
        <v>0.53228261769437768</v>
      </c>
      <c r="Q27" s="117">
        <v>0.4426983915119167</v>
      </c>
      <c r="R27" s="117">
        <v>0.25397147936189102</v>
      </c>
      <c r="S27" s="117">
        <v>0.44606017007207505</v>
      </c>
      <c r="T27" s="117">
        <v>0.52734027853592791</v>
      </c>
      <c r="U27" s="117">
        <v>0.48577742815286995</v>
      </c>
      <c r="V27" s="117">
        <v>2.2765304166543418E-2</v>
      </c>
      <c r="W27" s="117">
        <v>0.38849799800455065</v>
      </c>
      <c r="X27" s="117">
        <v>0.47764553681019839</v>
      </c>
      <c r="Z27" s="117">
        <v>0.50097213213875746</v>
      </c>
      <c r="AA27" s="117">
        <v>0.51060865200677874</v>
      </c>
      <c r="AB27" s="117">
        <v>0.50552261626860573</v>
      </c>
      <c r="AC27" s="117">
        <v>0.42053848859740461</v>
      </c>
      <c r="AD27" s="117">
        <v>0.40521893038634432</v>
      </c>
      <c r="AE27" s="117">
        <v>0.43733334731193535</v>
      </c>
    </row>
    <row r="28" spans="1:31" ht="17.25" thickTop="1" x14ac:dyDescent="0.3"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Z28" s="118"/>
      <c r="AA28" s="118"/>
      <c r="AB28" s="118"/>
      <c r="AC28" s="118"/>
    </row>
    <row r="29" spans="1:31" x14ac:dyDescent="0.3"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Z29" s="118"/>
      <c r="AA29" s="118"/>
      <c r="AB29" s="118"/>
      <c r="AC29" s="118"/>
    </row>
    <row r="30" spans="1:31" s="109" customFormat="1" ht="17.25" thickBot="1" x14ac:dyDescent="0.35">
      <c r="A30" s="120"/>
      <c r="B30" s="111" t="s">
        <v>68</v>
      </c>
      <c r="C30" s="112" t="str">
        <f>C$6</f>
        <v>1Q19</v>
      </c>
      <c r="D30" s="112" t="str">
        <f t="shared" ref="D30:AC30" si="3">D$6</f>
        <v>2Q19</v>
      </c>
      <c r="E30" s="112" t="str">
        <f t="shared" si="3"/>
        <v>3Q19</v>
      </c>
      <c r="F30" s="112" t="str">
        <f t="shared" si="3"/>
        <v>4Q19</v>
      </c>
      <c r="G30" s="112" t="str">
        <f t="shared" si="3"/>
        <v>1Q20</v>
      </c>
      <c r="H30" s="112" t="str">
        <f t="shared" si="3"/>
        <v>2Q20</v>
      </c>
      <c r="I30" s="112" t="str">
        <f t="shared" si="3"/>
        <v>3Q20</v>
      </c>
      <c r="J30" s="112" t="str">
        <f t="shared" si="3"/>
        <v>4Q20</v>
      </c>
      <c r="K30" s="112" t="str">
        <f t="shared" si="3"/>
        <v>1Q21</v>
      </c>
      <c r="L30" s="112" t="str">
        <f t="shared" si="3"/>
        <v>2Q21</v>
      </c>
      <c r="M30" s="112" t="str">
        <f t="shared" si="3"/>
        <v>3Q21</v>
      </c>
      <c r="N30" s="112" t="str">
        <f t="shared" si="3"/>
        <v>4Q21</v>
      </c>
      <c r="O30" s="112" t="str">
        <f t="shared" si="3"/>
        <v>1Q22</v>
      </c>
      <c r="P30" s="112" t="str">
        <f t="shared" si="3"/>
        <v>2Q22</v>
      </c>
      <c r="Q30" s="112" t="s">
        <v>90</v>
      </c>
      <c r="R30" s="112" t="s">
        <v>91</v>
      </c>
      <c r="S30" s="112" t="s">
        <v>92</v>
      </c>
      <c r="T30" s="112" t="s">
        <v>93</v>
      </c>
      <c r="U30" s="112" t="s">
        <v>239</v>
      </c>
      <c r="V30" s="112" t="s">
        <v>242</v>
      </c>
      <c r="W30" s="112" t="s">
        <v>245</v>
      </c>
      <c r="X30" s="112" t="s">
        <v>249</v>
      </c>
      <c r="Z30" s="113">
        <f t="shared" si="3"/>
        <v>2019</v>
      </c>
      <c r="AA30" s="113">
        <f t="shared" si="3"/>
        <v>2020</v>
      </c>
      <c r="AB30" s="113">
        <f t="shared" si="3"/>
        <v>2021</v>
      </c>
      <c r="AC30" s="113">
        <f t="shared" si="3"/>
        <v>2022</v>
      </c>
      <c r="AD30" s="113">
        <v>2023</v>
      </c>
      <c r="AE30" s="113">
        <v>2024</v>
      </c>
    </row>
    <row r="31" spans="1:31" x14ac:dyDescent="0.3">
      <c r="B31" s="109" t="s">
        <v>7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97">
        <v>124.05432827000004</v>
      </c>
      <c r="L31" s="97">
        <v>176.35792845999993</v>
      </c>
      <c r="M31" s="97">
        <v>162.88642482999998</v>
      </c>
      <c r="N31" s="97">
        <v>105.71831844000006</v>
      </c>
      <c r="O31" s="97">
        <v>175.82300000000001</v>
      </c>
      <c r="P31" s="97">
        <v>200.35300000000001</v>
      </c>
      <c r="Q31" s="97">
        <v>217.67500000000001</v>
      </c>
      <c r="R31" s="97">
        <v>164.71144489999983</v>
      </c>
      <c r="S31" s="97">
        <v>213.74819393999994</v>
      </c>
      <c r="T31" s="7">
        <v>227.97961751999998</v>
      </c>
      <c r="U31" s="7">
        <v>233.27424350999999</v>
      </c>
      <c r="V31" s="7">
        <v>76.312099060000065</v>
      </c>
      <c r="W31" s="7">
        <v>256.19509722999987</v>
      </c>
      <c r="X31" s="7">
        <v>261.8574241999998</v>
      </c>
      <c r="Z31" s="7">
        <v>424.99308698134922</v>
      </c>
      <c r="AA31" s="7">
        <v>856.16579379000007</v>
      </c>
      <c r="AB31" s="7">
        <v>569.01700000000005</v>
      </c>
      <c r="AC31" s="7">
        <v>758.56244489999995</v>
      </c>
      <c r="AD31" s="7">
        <v>751.31415402999994</v>
      </c>
      <c r="AE31" s="7">
        <v>518.05252142999962</v>
      </c>
    </row>
    <row r="32" spans="1:31" x14ac:dyDescent="0.3">
      <c r="B32" s="114" t="s">
        <v>9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9">
        <v>122.69737438000004</v>
      </c>
      <c r="L32" s="9">
        <v>176.35792845999993</v>
      </c>
      <c r="M32" s="9">
        <v>162.20994030999998</v>
      </c>
      <c r="N32" s="9">
        <v>105.71975685000007</v>
      </c>
      <c r="O32" s="9">
        <v>175.82300000000001</v>
      </c>
      <c r="P32" s="9">
        <v>200.35300000000001</v>
      </c>
      <c r="Q32" s="9">
        <v>217.67500000000001</v>
      </c>
      <c r="R32" s="9">
        <v>164.71144489999983</v>
      </c>
      <c r="S32" s="9">
        <v>213.74819393999994</v>
      </c>
      <c r="T32" s="9">
        <v>227.97961751999998</v>
      </c>
      <c r="U32" s="9">
        <v>233.27424350999999</v>
      </c>
      <c r="V32" s="9">
        <v>76.312099060000065</v>
      </c>
      <c r="W32" s="9">
        <v>256.19509722999987</v>
      </c>
      <c r="X32" s="9">
        <v>261.8574241999998</v>
      </c>
      <c r="Z32" s="9">
        <v>380.54044082134919</v>
      </c>
      <c r="AA32" s="9">
        <v>503.29057318000093</v>
      </c>
      <c r="AB32" s="9">
        <v>566.98500000000001</v>
      </c>
      <c r="AC32" s="9">
        <v>758.56244489999995</v>
      </c>
      <c r="AD32" s="9">
        <v>751.31415402999994</v>
      </c>
      <c r="AE32" s="9">
        <v>518.05252142999962</v>
      </c>
    </row>
    <row r="33" spans="2:31" x14ac:dyDescent="0.3">
      <c r="B33" s="114" t="s">
        <v>11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9">
        <v>1.3569538900000027</v>
      </c>
      <c r="L33" s="9">
        <v>0</v>
      </c>
      <c r="M33" s="9">
        <v>0.67648451999999992</v>
      </c>
      <c r="N33" s="9">
        <v>-1.4384100000026656E-3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 t="s">
        <v>240</v>
      </c>
      <c r="W33" s="138" t="s">
        <v>240</v>
      </c>
      <c r="X33" s="138" t="s">
        <v>240</v>
      </c>
      <c r="Z33" s="9">
        <v>44.452646160000008</v>
      </c>
      <c r="AA33" s="9">
        <v>352.87522060999913</v>
      </c>
      <c r="AB33" s="9">
        <v>2.032</v>
      </c>
      <c r="AC33" s="9">
        <v>0</v>
      </c>
      <c r="AD33" s="9">
        <v>0</v>
      </c>
      <c r="AE33" s="138">
        <v>0</v>
      </c>
    </row>
    <row r="34" spans="2:31" x14ac:dyDescent="0.3">
      <c r="B34" s="106" t="s">
        <v>13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">
        <v>-49.71926092999999</v>
      </c>
      <c r="L34" s="11">
        <v>-57.913607990000003</v>
      </c>
      <c r="M34" s="11">
        <v>-53.562092749999877</v>
      </c>
      <c r="N34" s="11">
        <v>-53.265038330000124</v>
      </c>
      <c r="O34" s="11">
        <v>-62.404000000000003</v>
      </c>
      <c r="P34" s="11">
        <v>-64.585000000000008</v>
      </c>
      <c r="Q34" s="11">
        <v>-74.905999999999992</v>
      </c>
      <c r="R34" s="11">
        <v>-73.145810409999967</v>
      </c>
      <c r="S34" s="11">
        <v>-70.836060179999976</v>
      </c>
      <c r="T34" s="11">
        <v>-78.515666979999992</v>
      </c>
      <c r="U34" s="11">
        <v>-83.30511270000008</v>
      </c>
      <c r="V34" s="11">
        <v>-76.459489909999974</v>
      </c>
      <c r="W34" s="11">
        <v>-77.093215109999946</v>
      </c>
      <c r="X34" s="11">
        <v>-100.87764092999991</v>
      </c>
      <c r="Z34" s="11">
        <v>-241.74848383</v>
      </c>
      <c r="AA34" s="11">
        <v>-564.4564024</v>
      </c>
      <c r="AB34" s="11">
        <v>-214.46</v>
      </c>
      <c r="AC34" s="11">
        <v>-275.04081040999995</v>
      </c>
      <c r="AD34" s="11">
        <v>-309.11632976999999</v>
      </c>
      <c r="AE34" s="11">
        <v>-177.97085603999986</v>
      </c>
    </row>
    <row r="35" spans="2:31" x14ac:dyDescent="0.3">
      <c r="B35" s="114" t="s">
        <v>13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9">
        <v>-48.551433069999987</v>
      </c>
      <c r="L35" s="9">
        <v>-57.913607990000003</v>
      </c>
      <c r="M35" s="9">
        <v>-53.67496775999988</v>
      </c>
      <c r="N35" s="9">
        <v>-53.265991180000121</v>
      </c>
      <c r="O35" s="9">
        <v>-62.381</v>
      </c>
      <c r="P35" s="9">
        <v>-64.557000000000002</v>
      </c>
      <c r="Q35" s="9">
        <v>-74.957196699999997</v>
      </c>
      <c r="R35" s="9">
        <v>-73.147049509999974</v>
      </c>
      <c r="S35" s="9">
        <v>-70.836060179999976</v>
      </c>
      <c r="T35" s="9">
        <v>-78.515666979999992</v>
      </c>
      <c r="U35" s="9">
        <v>-83.30511270000008</v>
      </c>
      <c r="V35" s="9">
        <v>-76.459489909999974</v>
      </c>
      <c r="W35" s="9">
        <v>-77.093215109999946</v>
      </c>
      <c r="X35" s="9">
        <v>-100.87764092999991</v>
      </c>
      <c r="Z35" s="9">
        <v>-204.27148383000002</v>
      </c>
      <c r="AA35" s="9">
        <v>-210.82546079000002</v>
      </c>
      <c r="AB35" s="9">
        <v>-213.40600000000001</v>
      </c>
      <c r="AC35" s="9">
        <v>-275.04224620999997</v>
      </c>
      <c r="AD35" s="9">
        <v>-309.11632976999999</v>
      </c>
      <c r="AE35" s="9">
        <v>-177.97085603999986</v>
      </c>
    </row>
    <row r="36" spans="2:31" x14ac:dyDescent="0.3">
      <c r="B36" s="114" t="s">
        <v>11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9">
        <v>-1.1678278600000005</v>
      </c>
      <c r="L36" s="9">
        <v>0</v>
      </c>
      <c r="M36" s="9">
        <v>0.11287501000000021</v>
      </c>
      <c r="N36" s="9">
        <v>9.5285000000022713E-4</v>
      </c>
      <c r="O36" s="9">
        <v>-2.3E-2</v>
      </c>
      <c r="P36" s="9">
        <v>-2.8000000000000001E-2</v>
      </c>
      <c r="Q36" s="9">
        <v>5.1196700000000012E-2</v>
      </c>
      <c r="R36" s="9">
        <v>1.2391000000000066E-3</v>
      </c>
      <c r="S36" s="9">
        <v>0</v>
      </c>
      <c r="T36" s="9">
        <v>0</v>
      </c>
      <c r="U36" s="9">
        <v>0</v>
      </c>
      <c r="V36" s="9" t="s">
        <v>240</v>
      </c>
      <c r="W36" s="138" t="s">
        <v>240</v>
      </c>
      <c r="X36" s="138" t="s">
        <v>240</v>
      </c>
      <c r="Z36" s="9">
        <v>-37.476999999999997</v>
      </c>
      <c r="AA36" s="9">
        <v>-352.57238767999991</v>
      </c>
      <c r="AB36" s="9">
        <v>-1.054</v>
      </c>
      <c r="AC36" s="9">
        <v>1.4358000000000146E-3</v>
      </c>
      <c r="AD36" s="9">
        <v>0</v>
      </c>
      <c r="AE36" s="138">
        <v>0</v>
      </c>
    </row>
    <row r="37" spans="2:31" x14ac:dyDescent="0.3">
      <c r="B37" s="106" t="s">
        <v>15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">
        <v>-7.4620659099999997</v>
      </c>
      <c r="L37" s="11">
        <v>-3.3315342600000011</v>
      </c>
      <c r="M37" s="11">
        <v>-14.236545150000005</v>
      </c>
      <c r="N37" s="11">
        <v>-15.533854679999994</v>
      </c>
      <c r="O37" s="11">
        <v>-8.2579999999999991</v>
      </c>
      <c r="P37" s="11">
        <v>-7.7619999999999996</v>
      </c>
      <c r="Q37" s="11">
        <v>-7.6639567500000032</v>
      </c>
      <c r="R37" s="11">
        <v>-15.198772689999995</v>
      </c>
      <c r="S37" s="11">
        <v>-12.53003762</v>
      </c>
      <c r="T37" s="11">
        <v>-8.9112055700000035</v>
      </c>
      <c r="U37" s="11">
        <v>-12.337838299999985</v>
      </c>
      <c r="V37" s="11">
        <v>-50.846340489999982</v>
      </c>
      <c r="W37" s="11">
        <v>-14.387333980000001</v>
      </c>
      <c r="X37" s="11">
        <v>-13.867013369999997</v>
      </c>
      <c r="Z37" s="11">
        <v>4.9486246999999999</v>
      </c>
      <c r="AA37" s="11">
        <v>-31.325862040000004</v>
      </c>
      <c r="AB37" s="11">
        <v>-40.564</v>
      </c>
      <c r="AC37" s="11">
        <v>-38.882729439999999</v>
      </c>
      <c r="AD37" s="11">
        <v>-84.552031899999946</v>
      </c>
      <c r="AE37" s="11">
        <v>-28.254347349999996</v>
      </c>
    </row>
    <row r="38" spans="2:31" x14ac:dyDescent="0.3">
      <c r="B38" s="106" t="s">
        <v>17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">
        <v>18.828819039999999</v>
      </c>
      <c r="L38" s="11">
        <v>1.7442022800000014</v>
      </c>
      <c r="M38" s="11">
        <v>0.8894134799999992</v>
      </c>
      <c r="N38" s="11">
        <v>12.194565199999996</v>
      </c>
      <c r="O38" s="11">
        <v>-1E-3</v>
      </c>
      <c r="P38" s="11">
        <v>0.153</v>
      </c>
      <c r="Q38" s="11">
        <v>4.5587029999999223E-2</v>
      </c>
      <c r="R38" s="11">
        <v>-24.942326219999998</v>
      </c>
      <c r="S38" s="11">
        <v>6.2039399999992847E-2</v>
      </c>
      <c r="T38" s="11">
        <v>9.4729940000000581E-2</v>
      </c>
      <c r="U38" s="11">
        <v>-5.8498013000000029</v>
      </c>
      <c r="V38" s="11">
        <v>5.9420599800000007</v>
      </c>
      <c r="W38" s="11">
        <v>-2.3442998299999998</v>
      </c>
      <c r="X38" s="11">
        <v>3.8740106200000008</v>
      </c>
      <c r="Z38" s="11">
        <v>38.873747250000001</v>
      </c>
      <c r="AA38" s="11">
        <v>17.988429849999996</v>
      </c>
      <c r="AB38" s="11">
        <v>33.656999999999996</v>
      </c>
      <c r="AC38" s="11">
        <v>-24.744739190000001</v>
      </c>
      <c r="AD38" s="11">
        <v>0.24902801999999102</v>
      </c>
      <c r="AE38" s="11">
        <v>1.5297107900000011</v>
      </c>
    </row>
    <row r="39" spans="2:31" x14ac:dyDescent="0.3">
      <c r="B39" s="106" t="s">
        <v>244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">
        <v>0.13142227000000001</v>
      </c>
      <c r="L39" s="11">
        <v>8.0649500000000013E-2</v>
      </c>
      <c r="M39" s="11">
        <v>0.13354518000000001</v>
      </c>
      <c r="N39" s="11">
        <v>0.15638304999999997</v>
      </c>
      <c r="O39" s="11">
        <v>0.02</v>
      </c>
      <c r="P39" s="11">
        <v>0.20699999999999999</v>
      </c>
      <c r="Q39" s="11">
        <v>0.11023814999999995</v>
      </c>
      <c r="R39" s="11">
        <v>-1.4829566499999998</v>
      </c>
      <c r="S39" s="129">
        <v>0</v>
      </c>
      <c r="T39" s="129">
        <v>-2.0999999999999995E-7</v>
      </c>
      <c r="U39" s="129">
        <v>1.8999999999999995E-7</v>
      </c>
      <c r="V39" s="129">
        <v>-0.26402630999999999</v>
      </c>
      <c r="W39" s="129">
        <v>6.4000000000000001E-7</v>
      </c>
      <c r="X39" s="129">
        <v>-2.2999999999999999E-7</v>
      </c>
      <c r="Z39" s="11">
        <v>3.2247599999998544E-3</v>
      </c>
      <c r="AA39" s="11">
        <v>0</v>
      </c>
      <c r="AB39" s="11">
        <v>0.502</v>
      </c>
      <c r="AC39" s="11">
        <v>-1.1457184999999999</v>
      </c>
      <c r="AD39" s="11">
        <v>-0.26402579999999998</v>
      </c>
      <c r="AE39" s="11">
        <v>4.0999999999999999E-7</v>
      </c>
    </row>
    <row r="40" spans="2:31" x14ac:dyDescent="0.3">
      <c r="B40" s="109" t="s">
        <v>23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7">
        <v>85.833242740000046</v>
      </c>
      <c r="L40" s="7">
        <v>116.93763798999993</v>
      </c>
      <c r="M40" s="7">
        <v>96.110745590000107</v>
      </c>
      <c r="N40" s="7">
        <v>49.270373679999942</v>
      </c>
      <c r="O40" s="7">
        <v>105.18</v>
      </c>
      <c r="P40" s="7">
        <v>128.36600000000001</v>
      </c>
      <c r="Q40" s="7">
        <v>135.26086842999999</v>
      </c>
      <c r="R40" s="7">
        <v>49.941578929999871</v>
      </c>
      <c r="S40" s="7">
        <v>130.44413606999996</v>
      </c>
      <c r="T40" s="7">
        <v>140.6474747</v>
      </c>
      <c r="U40" s="7">
        <v>131.78149139999994</v>
      </c>
      <c r="V40" s="7">
        <v>-45.315697669999885</v>
      </c>
      <c r="W40" s="7">
        <v>162.3702489499999</v>
      </c>
      <c r="X40" s="7">
        <v>150.98678028999987</v>
      </c>
      <c r="Z40" s="7">
        <v>227.07019986134924</v>
      </c>
      <c r="AA40" s="7">
        <v>278.37195920000005</v>
      </c>
      <c r="AB40" s="7">
        <v>348.15200000000004</v>
      </c>
      <c r="AC40" s="7">
        <v>418.74844735999989</v>
      </c>
      <c r="AD40" s="7">
        <v>357.55740450000002</v>
      </c>
      <c r="AE40" s="7">
        <v>313.35702923999975</v>
      </c>
    </row>
    <row r="41" spans="2:31" ht="17.25" thickBot="1" x14ac:dyDescent="0.35">
      <c r="B41" s="116" t="s">
        <v>24</v>
      </c>
      <c r="C41" s="117">
        <v>0.41153235863353443</v>
      </c>
      <c r="D41" s="117">
        <v>0.78326633478520413</v>
      </c>
      <c r="E41" s="117">
        <v>0.52069013200211967</v>
      </c>
      <c r="F41" s="117">
        <v>0.66295975788615691</v>
      </c>
      <c r="G41" s="117">
        <v>0.47562207764398712</v>
      </c>
      <c r="H41" s="117">
        <v>0.65568982050121738</v>
      </c>
      <c r="I41" s="117">
        <v>0.60860807420806895</v>
      </c>
      <c r="J41" s="117">
        <v>0.35446168580428761</v>
      </c>
      <c r="K41" s="117">
        <v>0.69955240015299847</v>
      </c>
      <c r="L41" s="117">
        <v>0.66306992269146992</v>
      </c>
      <c r="M41" s="117">
        <v>0.59250835926776457</v>
      </c>
      <c r="N41" s="117">
        <v>0.46604698258913857</v>
      </c>
      <c r="O41" s="117">
        <v>0.59821525056448821</v>
      </c>
      <c r="P41" s="117">
        <v>0.64069916597205934</v>
      </c>
      <c r="Q41" s="117">
        <v>0.621389082025956</v>
      </c>
      <c r="R41" s="117">
        <v>0.30320648914421561</v>
      </c>
      <c r="S41" s="117">
        <v>0.6102701204886728</v>
      </c>
      <c r="T41" s="117">
        <v>0.61693004063252022</v>
      </c>
      <c r="U41" s="117">
        <v>0.56492088203621471</v>
      </c>
      <c r="V41" s="117">
        <v>-0.59382061597297442</v>
      </c>
      <c r="W41" s="117">
        <v>0.6337757853509256</v>
      </c>
      <c r="X41" s="117">
        <v>0.57659919611322585</v>
      </c>
      <c r="Z41" s="117">
        <v>0.59670451679523595</v>
      </c>
      <c r="AA41" s="117">
        <v>0.5531038609388792</v>
      </c>
      <c r="AB41" s="117">
        <v>0.61404093582722652</v>
      </c>
      <c r="AC41" s="117">
        <v>0.55202897292813224</v>
      </c>
      <c r="AD41" s="117">
        <v>0.47590931514079099</v>
      </c>
      <c r="AE41" s="117">
        <v>0.60487501995942172</v>
      </c>
    </row>
    <row r="42" spans="2:31" ht="17.25" thickTop="1" x14ac:dyDescent="0.3">
      <c r="B42" s="106" t="s">
        <v>244</v>
      </c>
      <c r="C42" s="137" t="s">
        <v>240</v>
      </c>
      <c r="D42" s="137" t="s">
        <v>240</v>
      </c>
      <c r="E42" s="137" t="s">
        <v>240</v>
      </c>
      <c r="F42" s="137" t="s">
        <v>240</v>
      </c>
      <c r="G42" s="137" t="s">
        <v>240</v>
      </c>
      <c r="H42" s="137" t="s">
        <v>240</v>
      </c>
      <c r="I42" s="137" t="s">
        <v>240</v>
      </c>
      <c r="J42" s="137" t="s">
        <v>240</v>
      </c>
      <c r="K42" s="11">
        <v>-0.13142227000000001</v>
      </c>
      <c r="L42" s="11">
        <v>-8.0649500000000013E-2</v>
      </c>
      <c r="M42" s="11">
        <v>-0.13354518000000001</v>
      </c>
      <c r="N42" s="11">
        <v>-0.15638304999999997</v>
      </c>
      <c r="O42" s="11">
        <v>-0.02</v>
      </c>
      <c r="P42" s="11">
        <v>-0.20699999999999999</v>
      </c>
      <c r="Q42" s="11">
        <v>-0.10995664999999996</v>
      </c>
      <c r="R42" s="11">
        <v>1.4829566499999998</v>
      </c>
      <c r="S42" s="11">
        <v>-5.3000000000000001E-7</v>
      </c>
      <c r="T42" s="11">
        <v>2.0999999999999995E-7</v>
      </c>
      <c r="U42" s="11">
        <v>-1.8999999999999995E-7</v>
      </c>
      <c r="V42" s="11">
        <v>0.26402630999999999</v>
      </c>
      <c r="W42" s="11">
        <v>-6.4000000000000001E-7</v>
      </c>
      <c r="X42" s="11">
        <v>-6.4000000000000001E-7</v>
      </c>
      <c r="Z42" s="137" t="s">
        <v>240</v>
      </c>
      <c r="AA42" s="137" t="s">
        <v>240</v>
      </c>
      <c r="AB42" s="11">
        <v>-0.502</v>
      </c>
      <c r="AC42" s="11">
        <v>1.1459999999999999</v>
      </c>
      <c r="AD42" s="11">
        <v>0.26402579999999998</v>
      </c>
      <c r="AE42" s="11">
        <v>-1.28E-6</v>
      </c>
    </row>
    <row r="43" spans="2:31" x14ac:dyDescent="0.3">
      <c r="B43" s="106" t="s">
        <v>33</v>
      </c>
      <c r="C43" s="11">
        <v>-3.551921140000001</v>
      </c>
      <c r="D43" s="11">
        <v>-21.029552620000004</v>
      </c>
      <c r="E43" s="11">
        <v>0.88387419999999395</v>
      </c>
      <c r="F43" s="11">
        <v>-19.499498239999998</v>
      </c>
      <c r="G43" s="11">
        <v>0.81354870000000545</v>
      </c>
      <c r="H43" s="11">
        <v>1.7497812299999964</v>
      </c>
      <c r="I43" s="11">
        <v>3.8295644899999957</v>
      </c>
      <c r="J43" s="11">
        <v>3.4737098900000021</v>
      </c>
      <c r="K43" s="11" t="s">
        <v>240</v>
      </c>
      <c r="L43" s="11">
        <v>3.9931300000000003E-2</v>
      </c>
      <c r="M43" s="11">
        <v>7.97511013</v>
      </c>
      <c r="N43" s="11">
        <v>13.505272930000004</v>
      </c>
      <c r="O43" s="11">
        <v>3.0195951499999998</v>
      </c>
      <c r="P43" s="11">
        <v>5.4563674099999986</v>
      </c>
      <c r="Q43" s="11">
        <v>3.1916538199999991</v>
      </c>
      <c r="R43" s="11">
        <v>29.89362856</v>
      </c>
      <c r="S43" s="11">
        <v>5.7504334199999994</v>
      </c>
      <c r="T43" s="11">
        <v>5.8295930399999998</v>
      </c>
      <c r="U43" s="11">
        <v>12.531731359999998</v>
      </c>
      <c r="V43" s="11">
        <v>6.2903183099998508</v>
      </c>
      <c r="W43" s="11">
        <v>6.2471639999999988</v>
      </c>
      <c r="X43" s="11">
        <v>23.897841679999999</v>
      </c>
      <c r="Z43" s="11">
        <v>-43.197097800000009</v>
      </c>
      <c r="AA43" s="11">
        <v>9.8666043099999996</v>
      </c>
      <c r="AB43" s="11">
        <v>21.52031436</v>
      </c>
      <c r="AC43" s="11">
        <v>41.581244939999998</v>
      </c>
      <c r="AD43" s="11">
        <v>30.402076129999848</v>
      </c>
      <c r="AE43" s="11">
        <v>30.145005679999997</v>
      </c>
    </row>
    <row r="44" spans="2:31" x14ac:dyDescent="0.3">
      <c r="B44" s="109" t="s">
        <v>26</v>
      </c>
      <c r="C44" s="7">
        <v>26.867964570000034</v>
      </c>
      <c r="D44" s="7">
        <v>58.099044983669202</v>
      </c>
      <c r="E44" s="7">
        <v>69.621885217679989</v>
      </c>
      <c r="F44" s="7">
        <v>29.284207290000008</v>
      </c>
      <c r="G44" s="7">
        <v>47.69722393</v>
      </c>
      <c r="H44" s="7">
        <v>106.65568581999992</v>
      </c>
      <c r="I44" s="7">
        <v>99.228039750000136</v>
      </c>
      <c r="J44" s="7">
        <v>34.65761401000001</v>
      </c>
      <c r="K44" s="7">
        <v>85.701820470000044</v>
      </c>
      <c r="L44" s="7">
        <v>116.89691978999993</v>
      </c>
      <c r="M44" s="7">
        <v>103.95231054000011</v>
      </c>
      <c r="N44" s="7">
        <v>62.619263559999951</v>
      </c>
      <c r="O44" s="7">
        <v>108.19959515000001</v>
      </c>
      <c r="P44" s="7">
        <v>133.64336740999997</v>
      </c>
      <c r="Q44" s="7">
        <v>138.34224085</v>
      </c>
      <c r="R44" s="7">
        <v>81.31816413999988</v>
      </c>
      <c r="S44" s="7">
        <v>136.19456895999997</v>
      </c>
      <c r="T44" s="7">
        <v>146.47706794999999</v>
      </c>
      <c r="U44" s="7">
        <v>144.31322256999994</v>
      </c>
      <c r="V44" s="7">
        <v>-38.738375240000344</v>
      </c>
      <c r="W44" s="7">
        <v>168.61741230999991</v>
      </c>
      <c r="X44" s="7">
        <v>174.88462132999987</v>
      </c>
      <c r="Z44" s="7">
        <v>183.87310206134924</v>
      </c>
      <c r="AA44" s="7">
        <v>288.23856351000006</v>
      </c>
      <c r="AB44" s="7">
        <v>369.17031436000002</v>
      </c>
      <c r="AC44" s="7">
        <v>461.47541079999996</v>
      </c>
      <c r="AD44" s="7">
        <v>388.24648423999957</v>
      </c>
      <c r="AE44" s="7">
        <v>343.50203363999981</v>
      </c>
    </row>
    <row r="45" spans="2:31" ht="17.25" thickBot="1" x14ac:dyDescent="0.35">
      <c r="B45" s="116" t="s">
        <v>24</v>
      </c>
      <c r="C45" s="117">
        <v>0.36348055139272045</v>
      </c>
      <c r="D45" s="117">
        <v>0.57510214255040848</v>
      </c>
      <c r="E45" s="117">
        <v>0.52738547519080881</v>
      </c>
      <c r="F45" s="117">
        <v>0.3979658938152506</v>
      </c>
      <c r="G45" s="117">
        <v>0.48387530696230158</v>
      </c>
      <c r="H45" s="117">
        <v>0.66662641882806184</v>
      </c>
      <c r="I45" s="117">
        <v>0.63303932285184839</v>
      </c>
      <c r="J45" s="117">
        <v>0.39394670534726156</v>
      </c>
      <c r="K45" s="117">
        <v>0.69848129108759183</v>
      </c>
      <c r="L45" s="117">
        <v>0.66283903882729911</v>
      </c>
      <c r="M45" s="117">
        <v>0.64085043334173286</v>
      </c>
      <c r="N45" s="117">
        <v>0.59231373043022573</v>
      </c>
      <c r="O45" s="117">
        <v>0.61538931283165454</v>
      </c>
      <c r="P45" s="117">
        <v>0.6670395123107713</v>
      </c>
      <c r="Q45" s="117">
        <v>0.63554492178706778</v>
      </c>
      <c r="R45" s="117">
        <v>0.49370075157418503</v>
      </c>
      <c r="S45" s="117">
        <v>0.63717295781329686</v>
      </c>
      <c r="T45" s="117">
        <v>0.64282899201347876</v>
      </c>
      <c r="U45" s="117">
        <v>0.61864190576107703</v>
      </c>
      <c r="V45" s="117">
        <v>-0.5076308438265138</v>
      </c>
      <c r="W45" s="117">
        <v>0.65816018391102604</v>
      </c>
      <c r="X45" s="117">
        <v>0.66786199346567932</v>
      </c>
      <c r="Z45" s="117">
        <v>0.48318938629618979</v>
      </c>
      <c r="AA45" s="117">
        <v>0.57270805151145177</v>
      </c>
      <c r="AB45" s="117">
        <v>0.65111125401906578</v>
      </c>
      <c r="AC45" s="117">
        <v>0.60835520384987618</v>
      </c>
      <c r="AD45" s="117">
        <v>0.51675651544360091</v>
      </c>
      <c r="AE45" s="117">
        <v>0.66306410672767002</v>
      </c>
    </row>
    <row r="46" spans="2:31" ht="17.25" thickTop="1" x14ac:dyDescent="0.3"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Z46" s="118"/>
      <c r="AA46" s="118"/>
      <c r="AB46" s="118"/>
      <c r="AC46" s="118"/>
    </row>
    <row r="49" spans="1:31" s="109" customFormat="1" ht="17.25" thickBot="1" x14ac:dyDescent="0.35">
      <c r="A49" s="120"/>
      <c r="B49" s="111" t="s">
        <v>28</v>
      </c>
      <c r="C49" s="112" t="str">
        <f>C$6</f>
        <v>1Q19</v>
      </c>
      <c r="D49" s="112" t="str">
        <f t="shared" ref="D49:Q49" si="4">D$6</f>
        <v>2Q19</v>
      </c>
      <c r="E49" s="112" t="str">
        <f t="shared" si="4"/>
        <v>3Q19</v>
      </c>
      <c r="F49" s="112" t="str">
        <f t="shared" si="4"/>
        <v>4Q19</v>
      </c>
      <c r="G49" s="112" t="str">
        <f t="shared" si="4"/>
        <v>1Q20</v>
      </c>
      <c r="H49" s="112" t="str">
        <f t="shared" si="4"/>
        <v>2Q20</v>
      </c>
      <c r="I49" s="112" t="str">
        <f t="shared" si="4"/>
        <v>3Q20</v>
      </c>
      <c r="J49" s="112" t="str">
        <f t="shared" si="4"/>
        <v>4Q20</v>
      </c>
      <c r="K49" s="112" t="str">
        <f t="shared" si="4"/>
        <v>1Q21</v>
      </c>
      <c r="L49" s="112" t="str">
        <f t="shared" si="4"/>
        <v>2Q21</v>
      </c>
      <c r="M49" s="112" t="str">
        <f t="shared" si="4"/>
        <v>3Q21</v>
      </c>
      <c r="N49" s="112" t="str">
        <f t="shared" si="4"/>
        <v>4Q21</v>
      </c>
      <c r="O49" s="112" t="str">
        <f t="shared" si="4"/>
        <v>1Q22</v>
      </c>
      <c r="P49" s="112" t="str">
        <f t="shared" si="4"/>
        <v>2Q22</v>
      </c>
      <c r="Q49" s="112" t="str">
        <f t="shared" si="4"/>
        <v>3Q22</v>
      </c>
      <c r="R49" s="112" t="s">
        <v>91</v>
      </c>
      <c r="S49" s="112" t="s">
        <v>92</v>
      </c>
      <c r="T49" s="112" t="s">
        <v>93</v>
      </c>
      <c r="U49" s="112" t="s">
        <v>239</v>
      </c>
      <c r="V49" s="112" t="s">
        <v>242</v>
      </c>
      <c r="W49" s="112" t="s">
        <v>245</v>
      </c>
      <c r="X49" s="112" t="s">
        <v>249</v>
      </c>
      <c r="Z49" s="113">
        <f>Z$6</f>
        <v>2019</v>
      </c>
      <c r="AA49" s="113">
        <f>AA$6</f>
        <v>2020</v>
      </c>
      <c r="AB49" s="113">
        <f>AB$6</f>
        <v>2021</v>
      </c>
      <c r="AC49" s="113">
        <f>AC$6</f>
        <v>2022</v>
      </c>
      <c r="AD49" s="136">
        <v>2023</v>
      </c>
      <c r="AE49" s="113">
        <v>2024</v>
      </c>
    </row>
    <row r="50" spans="1:31" x14ac:dyDescent="0.3">
      <c r="B50" s="109" t="s">
        <v>7</v>
      </c>
      <c r="C50" s="7">
        <v>27.046951589999999</v>
      </c>
      <c r="D50" s="7">
        <v>31.786093900000008</v>
      </c>
      <c r="E50" s="7">
        <v>28.66828928999999</v>
      </c>
      <c r="F50" s="7">
        <v>67.820623380000015</v>
      </c>
      <c r="G50" s="7">
        <v>44.188485520000008</v>
      </c>
      <c r="H50" s="7">
        <v>49.104971079999991</v>
      </c>
      <c r="I50" s="7">
        <v>60.095779599999972</v>
      </c>
      <c r="J50" s="7">
        <v>61.238434940000019</v>
      </c>
      <c r="K50" s="97">
        <v>41.374260250000027</v>
      </c>
      <c r="L50" s="97">
        <v>58.055809680000003</v>
      </c>
      <c r="M50" s="97">
        <v>52.941385170000025</v>
      </c>
      <c r="N50" s="97">
        <v>58.767544899999976</v>
      </c>
      <c r="O50" s="97">
        <v>54.540999999999997</v>
      </c>
      <c r="P50" s="97">
        <v>53.677000000000007</v>
      </c>
      <c r="Q50" s="97">
        <v>57.11667967999999</v>
      </c>
      <c r="R50" s="97">
        <v>43.479992049999971</v>
      </c>
      <c r="S50" s="97">
        <v>54.941085930000007</v>
      </c>
      <c r="T50" s="7">
        <v>51.594754940000001</v>
      </c>
      <c r="U50" s="7">
        <v>47.779586270000017</v>
      </c>
      <c r="V50" s="7">
        <v>55.29051046999998</v>
      </c>
      <c r="W50" s="7">
        <v>51.374626599999999</v>
      </c>
      <c r="X50" s="7">
        <v>58.046907679999997</v>
      </c>
      <c r="Z50" s="7">
        <v>155.32195816000001</v>
      </c>
      <c r="AA50" s="7">
        <v>214.62767113999999</v>
      </c>
      <c r="AB50" s="7">
        <v>211.13900000000001</v>
      </c>
      <c r="AC50" s="7">
        <v>208.81467172999996</v>
      </c>
      <c r="AD50" s="7">
        <v>209.60593761000001</v>
      </c>
      <c r="AE50" s="7">
        <v>109.42153428</v>
      </c>
    </row>
    <row r="51" spans="1:31" x14ac:dyDescent="0.3">
      <c r="B51" s="114" t="s">
        <v>9</v>
      </c>
      <c r="C51" s="9">
        <v>28.551096649999998</v>
      </c>
      <c r="D51" s="9">
        <v>33.193074518650775</v>
      </c>
      <c r="E51" s="9">
        <v>30.66828928999999</v>
      </c>
      <c r="F51" s="9">
        <v>69.220623380000021</v>
      </c>
      <c r="G51" s="9">
        <v>47.639664220000007</v>
      </c>
      <c r="H51" s="9">
        <v>50.939418109999991</v>
      </c>
      <c r="I51" s="9">
        <v>60.095779599999972</v>
      </c>
      <c r="J51" s="9">
        <v>64.720283550000019</v>
      </c>
      <c r="K51" s="9">
        <v>47.408597210000025</v>
      </c>
      <c r="L51" s="9">
        <v>63.14082698</v>
      </c>
      <c r="M51" s="9">
        <v>58.085833040000026</v>
      </c>
      <c r="N51" s="9">
        <v>64.926742769999976</v>
      </c>
      <c r="O51" s="9">
        <v>59.265999999999998</v>
      </c>
      <c r="P51" s="9">
        <v>58.093000000000004</v>
      </c>
      <c r="Q51" s="9">
        <v>62.322879139999991</v>
      </c>
      <c r="R51" s="9">
        <v>48.681278439999971</v>
      </c>
      <c r="S51" s="9">
        <v>59.802896390000008</v>
      </c>
      <c r="T51" s="9">
        <v>56.036284719999998</v>
      </c>
      <c r="U51" s="9">
        <v>52.002986480000018</v>
      </c>
      <c r="V51" s="9">
        <v>59.659419179999979</v>
      </c>
      <c r="W51" s="9">
        <v>55.831303759999997</v>
      </c>
      <c r="X51" s="9">
        <v>63.429831789999994</v>
      </c>
      <c r="Z51" s="9">
        <v>161.6330838386508</v>
      </c>
      <c r="AA51" s="9">
        <v>223.39514548</v>
      </c>
      <c r="AB51" s="9">
        <v>233.56200000000001</v>
      </c>
      <c r="AC51" s="9">
        <v>228.36315757999998</v>
      </c>
      <c r="AD51" s="9">
        <v>227.50158677000002</v>
      </c>
      <c r="AE51" s="9">
        <v>119.26113554999999</v>
      </c>
    </row>
    <row r="52" spans="1:31" x14ac:dyDescent="0.3">
      <c r="B52" s="114" t="s">
        <v>12</v>
      </c>
      <c r="C52" s="9">
        <v>-1.5041450600000001</v>
      </c>
      <c r="D52" s="9">
        <v>-1.4069806186507681</v>
      </c>
      <c r="E52" s="9">
        <v>-2</v>
      </c>
      <c r="F52" s="9">
        <v>-1.4</v>
      </c>
      <c r="G52" s="9">
        <v>-3.4511787000000003</v>
      </c>
      <c r="H52" s="9">
        <v>-1.8344470300000002</v>
      </c>
      <c r="I52" s="9">
        <v>0</v>
      </c>
      <c r="J52" s="9">
        <v>-3.481848610000001</v>
      </c>
      <c r="K52" s="9">
        <v>-6.0343369600000001</v>
      </c>
      <c r="L52" s="9">
        <v>-5.0850172999999996</v>
      </c>
      <c r="M52" s="9">
        <v>-5.1444478699999996</v>
      </c>
      <c r="N52" s="9">
        <v>-6.1591978699999999</v>
      </c>
      <c r="O52" s="9">
        <v>-4.7249999999999996</v>
      </c>
      <c r="P52" s="9">
        <v>-4.4160000000000004</v>
      </c>
      <c r="Q52" s="9">
        <v>-5.2061994600000023</v>
      </c>
      <c r="R52" s="9">
        <v>-5.2012863900000017</v>
      </c>
      <c r="S52" s="9">
        <v>-4.8618104600000001</v>
      </c>
      <c r="T52" s="9">
        <v>-4.4415297799999998</v>
      </c>
      <c r="U52" s="9">
        <v>-4.2234002100000012</v>
      </c>
      <c r="V52" s="9">
        <v>-4.3689087100000012</v>
      </c>
      <c r="W52" s="9">
        <v>-4.4566771599999999</v>
      </c>
      <c r="X52" s="9">
        <v>-5.3829241099999994</v>
      </c>
      <c r="Z52" s="9">
        <v>-6.3111256786507681</v>
      </c>
      <c r="AA52" s="9">
        <v>-8.7674743400000015</v>
      </c>
      <c r="AB52" s="9">
        <v>-22.422999999999998</v>
      </c>
      <c r="AC52" s="9">
        <v>-19.548485850000006</v>
      </c>
      <c r="AD52" s="9">
        <v>-17.895649160000005</v>
      </c>
      <c r="AE52" s="9">
        <v>-9.8396012699999993</v>
      </c>
    </row>
    <row r="53" spans="1:31" x14ac:dyDescent="0.3">
      <c r="B53" s="106" t="s">
        <v>13</v>
      </c>
      <c r="C53" s="11">
        <v>-17.088633510000001</v>
      </c>
      <c r="D53" s="11">
        <v>-20.917742290000003</v>
      </c>
      <c r="E53" s="11">
        <v>-24.454993399999999</v>
      </c>
      <c r="F53" s="11">
        <v>-32.42418129</v>
      </c>
      <c r="G53" s="11">
        <v>-24.942393430000003</v>
      </c>
      <c r="H53" s="11">
        <v>-22.232978799999998</v>
      </c>
      <c r="I53" s="11">
        <v>-26.086995900000012</v>
      </c>
      <c r="J53" s="11">
        <v>-20.330675520000003</v>
      </c>
      <c r="K53" s="11">
        <v>-16.23725829</v>
      </c>
      <c r="L53" s="11">
        <v>-34.892557539999999</v>
      </c>
      <c r="M53" s="11">
        <v>-28.086142460000001</v>
      </c>
      <c r="N53" s="11">
        <v>-30.295041709999992</v>
      </c>
      <c r="O53" s="11">
        <v>-29.591999999999999</v>
      </c>
      <c r="P53" s="11">
        <v>-25.231000000000002</v>
      </c>
      <c r="Q53" s="11">
        <v>-34.761651019999981</v>
      </c>
      <c r="R53" s="11">
        <v>-37.069557790000019</v>
      </c>
      <c r="S53" s="11">
        <v>-32.599220440000003</v>
      </c>
      <c r="T53" s="11">
        <v>-39.791506589999976</v>
      </c>
      <c r="U53" s="11">
        <v>-36.522418750000014</v>
      </c>
      <c r="V53" s="11">
        <v>-41.544691580000041</v>
      </c>
      <c r="W53" s="11">
        <v>-33.455730280000004</v>
      </c>
      <c r="X53" s="11">
        <v>-34.147809359999997</v>
      </c>
      <c r="Z53" s="11">
        <v>-94.88555049</v>
      </c>
      <c r="AA53" s="11">
        <v>-93.593043650000013</v>
      </c>
      <c r="AB53" s="11">
        <v>-109.511</v>
      </c>
      <c r="AC53" s="11">
        <v>-126.65420881</v>
      </c>
      <c r="AD53" s="11">
        <v>-150.45783736000004</v>
      </c>
      <c r="AE53" s="11">
        <v>-67.603539640000008</v>
      </c>
    </row>
    <row r="54" spans="1:31" x14ac:dyDescent="0.3">
      <c r="B54" s="114" t="s">
        <v>13</v>
      </c>
      <c r="C54" s="9">
        <v>-17.088633510000001</v>
      </c>
      <c r="D54" s="9">
        <v>-20.917742290000003</v>
      </c>
      <c r="E54" s="9">
        <v>-24.454993399999999</v>
      </c>
      <c r="F54" s="9">
        <v>-32.42418129</v>
      </c>
      <c r="G54" s="9">
        <v>-24.942393430000003</v>
      </c>
      <c r="H54" s="9">
        <v>-22.232978799999998</v>
      </c>
      <c r="I54" s="9">
        <v>-26.086995900000012</v>
      </c>
      <c r="J54" s="9">
        <v>-20.330675520000003</v>
      </c>
      <c r="K54" s="9">
        <v>-16.23725829</v>
      </c>
      <c r="L54" s="9">
        <v>-34.892557539999999</v>
      </c>
      <c r="M54" s="9">
        <v>-28.086142460000001</v>
      </c>
      <c r="N54" s="9">
        <v>-30.295041709999992</v>
      </c>
      <c r="O54" s="9">
        <v>-29.591999999999999</v>
      </c>
      <c r="P54" s="9">
        <v>-25.231000000000002</v>
      </c>
      <c r="Q54" s="9">
        <v>-34.761651019999981</v>
      </c>
      <c r="R54" s="9">
        <v>-37.069557790000019</v>
      </c>
      <c r="S54" s="9">
        <v>-32.599220440000003</v>
      </c>
      <c r="T54" s="9">
        <v>-39.791506589999976</v>
      </c>
      <c r="U54" s="9">
        <v>-36.522418750000014</v>
      </c>
      <c r="V54" s="9">
        <v>-41.544691580000041</v>
      </c>
      <c r="W54" s="9">
        <v>-33.455730280000004</v>
      </c>
      <c r="X54" s="9">
        <v>-34.147809359999997</v>
      </c>
      <c r="Z54" s="9">
        <v>-94.88555049</v>
      </c>
      <c r="AA54" s="9">
        <v>-93.593043650000013</v>
      </c>
      <c r="AB54" s="9">
        <v>-109.511</v>
      </c>
      <c r="AC54" s="9">
        <v>-126.65420881</v>
      </c>
      <c r="AD54" s="9">
        <v>-150.45783736000004</v>
      </c>
      <c r="AE54" s="9">
        <v>-67.603539640000008</v>
      </c>
    </row>
    <row r="55" spans="1:31" x14ac:dyDescent="0.3">
      <c r="B55" s="106" t="s">
        <v>15</v>
      </c>
      <c r="C55" s="11">
        <v>1.4299169999999998E-2</v>
      </c>
      <c r="D55" s="11">
        <v>-9.9507720000000036E-2</v>
      </c>
      <c r="E55" s="11">
        <v>-0.13514157999999993</v>
      </c>
      <c r="F55" s="11">
        <v>0.32828022000000001</v>
      </c>
      <c r="G55" s="11">
        <v>-0.11826895</v>
      </c>
      <c r="H55" s="11">
        <v>-7.4709149999999988E-2</v>
      </c>
      <c r="I55" s="11">
        <v>-0.22186085</v>
      </c>
      <c r="J55" s="11">
        <v>-5.5156569399999995</v>
      </c>
      <c r="K55" s="11">
        <v>-0.30110366999999999</v>
      </c>
      <c r="L55" s="11">
        <v>1.854703999999998E-2</v>
      </c>
      <c r="M55" s="11">
        <v>-2.1564056100000002</v>
      </c>
      <c r="N55" s="11">
        <v>-1.8250377599999998</v>
      </c>
      <c r="O55" s="11">
        <v>-0.86899999999999999</v>
      </c>
      <c r="P55" s="11">
        <v>-1.472</v>
      </c>
      <c r="Q55" s="11">
        <v>-1.0851302300000008</v>
      </c>
      <c r="R55" s="11">
        <v>-28.489209399999996</v>
      </c>
      <c r="S55" s="11">
        <v>-1.4869524599999999</v>
      </c>
      <c r="T55" s="11">
        <v>-1.1964096600000007</v>
      </c>
      <c r="U55" s="11">
        <v>-1.1223365199999995</v>
      </c>
      <c r="V55" s="11">
        <v>-1.0877175300000002</v>
      </c>
      <c r="W55" s="11">
        <v>-1.0504181699999995</v>
      </c>
      <c r="X55" s="11">
        <v>-2.8947079999999996</v>
      </c>
      <c r="Z55" s="11">
        <v>0.10793009000000003</v>
      </c>
      <c r="AA55" s="11">
        <v>-5.9304958899999995</v>
      </c>
      <c r="AB55" s="11">
        <v>-4.2640000000000002</v>
      </c>
      <c r="AC55" s="11">
        <v>-31.915339629999998</v>
      </c>
      <c r="AD55" s="11">
        <v>-4.8934161700000001</v>
      </c>
      <c r="AE55" s="11">
        <v>-3.9451261699999991</v>
      </c>
    </row>
    <row r="56" spans="1:31" x14ac:dyDescent="0.3">
      <c r="B56" s="106" t="s">
        <v>17</v>
      </c>
      <c r="C56" s="11">
        <v>0</v>
      </c>
      <c r="D56" s="11">
        <v>5.5013645800000006</v>
      </c>
      <c r="E56" s="11">
        <v>12.296945669999999</v>
      </c>
      <c r="F56" s="11">
        <v>5.6057598000000013</v>
      </c>
      <c r="G56" s="11">
        <v>3.6588686899999994</v>
      </c>
      <c r="H56" s="11">
        <v>4.0407657899999991</v>
      </c>
      <c r="I56" s="11">
        <v>4.788337880000002</v>
      </c>
      <c r="J56" s="11">
        <v>3.2982444399999977</v>
      </c>
      <c r="K56" s="11">
        <v>1.7608410599999997</v>
      </c>
      <c r="L56" s="11">
        <v>2.1868581100000002</v>
      </c>
      <c r="M56" s="11">
        <v>3.5601032199999998</v>
      </c>
      <c r="N56" s="11">
        <v>5.0251976099999993</v>
      </c>
      <c r="O56" s="11">
        <v>3.7149999999999999</v>
      </c>
      <c r="P56" s="11">
        <v>3.0009999999999999</v>
      </c>
      <c r="Q56" s="11">
        <v>3.5618890900000002</v>
      </c>
      <c r="R56" s="11">
        <v>12.501080110000002</v>
      </c>
      <c r="S56" s="11">
        <v>2.8192564599999996</v>
      </c>
      <c r="T56" s="11">
        <v>3.1726606499999992</v>
      </c>
      <c r="U56" s="11">
        <v>3.5604829499999999</v>
      </c>
      <c r="V56" s="11">
        <v>-6.0318534600000016</v>
      </c>
      <c r="W56" s="11">
        <v>3.2057618600000004</v>
      </c>
      <c r="X56" s="11">
        <v>3.83815317</v>
      </c>
      <c r="Z56" s="11">
        <v>23.404070050000001</v>
      </c>
      <c r="AA56" s="11">
        <v>15.786216799999998</v>
      </c>
      <c r="AB56" s="11">
        <v>12.532999999999999</v>
      </c>
      <c r="AC56" s="11">
        <v>22.778969199999999</v>
      </c>
      <c r="AD56" s="11">
        <v>3.5205465999999985</v>
      </c>
      <c r="AE56" s="11">
        <v>7.0439150300000009</v>
      </c>
    </row>
    <row r="57" spans="1:31" x14ac:dyDescent="0.3">
      <c r="B57" s="106" t="s">
        <v>21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 t="s">
        <v>240</v>
      </c>
      <c r="W57" s="140" t="s">
        <v>240</v>
      </c>
      <c r="X57" s="140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40">
        <v>0</v>
      </c>
    </row>
    <row r="58" spans="1:31" x14ac:dyDescent="0.3">
      <c r="B58" s="109" t="s">
        <v>23</v>
      </c>
      <c r="C58" s="7">
        <v>9.9726172499999972</v>
      </c>
      <c r="D58" s="7">
        <v>16.270208470000007</v>
      </c>
      <c r="E58" s="7">
        <v>16.375099979999991</v>
      </c>
      <c r="F58" s="7">
        <v>41.33048211000002</v>
      </c>
      <c r="G58" s="7">
        <v>22.786691830000002</v>
      </c>
      <c r="H58" s="7">
        <v>30.838048919999991</v>
      </c>
      <c r="I58" s="7">
        <v>38.575260729999961</v>
      </c>
      <c r="J58" s="7">
        <v>38.690346920000017</v>
      </c>
      <c r="K58" s="7">
        <v>26.596739350000028</v>
      </c>
      <c r="L58" s="7">
        <v>25.368657290000005</v>
      </c>
      <c r="M58" s="7">
        <v>26.258940320000022</v>
      </c>
      <c r="N58" s="7">
        <v>31.672663039999982</v>
      </c>
      <c r="O58" s="7">
        <v>27.794999999999998</v>
      </c>
      <c r="P58" s="7">
        <v>29.975000000000005</v>
      </c>
      <c r="Q58" s="7">
        <v>24.83178752000001</v>
      </c>
      <c r="R58" s="7">
        <v>-9.5776950300000419</v>
      </c>
      <c r="S58" s="7">
        <v>23.674169490000001</v>
      </c>
      <c r="T58" s="7">
        <v>13.779499339999999</v>
      </c>
      <c r="U58" s="7">
        <v>13.695313950000003</v>
      </c>
      <c r="V58" s="7">
        <v>6.6270781999999357</v>
      </c>
      <c r="W58" s="7">
        <v>20.074240009999993</v>
      </c>
      <c r="X58" s="7">
        <v>24.842543489999997</v>
      </c>
      <c r="Z58" s="7">
        <v>83.94840781000002</v>
      </c>
      <c r="AA58" s="7">
        <v>130.89034839999997</v>
      </c>
      <c r="AB58" s="7">
        <v>109.89700000000005</v>
      </c>
      <c r="AC58" s="7">
        <v>73.024092489999973</v>
      </c>
      <c r="AD58" s="7">
        <v>57.776060979999933</v>
      </c>
      <c r="AE58" s="7">
        <v>44.916783499999994</v>
      </c>
    </row>
    <row r="59" spans="1:31" ht="17.25" thickBot="1" x14ac:dyDescent="0.35">
      <c r="B59" s="116" t="s">
        <v>24</v>
      </c>
      <c r="C59" s="117">
        <v>0.34929016465642476</v>
      </c>
      <c r="D59" s="117">
        <v>0.49016876881525329</v>
      </c>
      <c r="E59" s="117">
        <v>0.53394239975880953</v>
      </c>
      <c r="F59" s="117">
        <v>0.59708335596904893</v>
      </c>
      <c r="G59" s="117">
        <v>0.47831344328480235</v>
      </c>
      <c r="H59" s="117">
        <v>0.60538675281699239</v>
      </c>
      <c r="I59" s="117">
        <v>0.64189633592838824</v>
      </c>
      <c r="J59" s="117">
        <v>0.59780867446462238</v>
      </c>
      <c r="K59" s="117">
        <v>0.56101089075020982</v>
      </c>
      <c r="L59" s="117">
        <v>0.4017789836366189</v>
      </c>
      <c r="M59" s="117">
        <v>0.4520713390116512</v>
      </c>
      <c r="N59" s="117">
        <v>0.48782153067802808</v>
      </c>
      <c r="O59" s="117">
        <v>0.46898727769716192</v>
      </c>
      <c r="P59" s="117">
        <v>0.5159829927874271</v>
      </c>
      <c r="Q59" s="117">
        <v>0.39843774650106789</v>
      </c>
      <c r="R59" s="117">
        <v>-0.19674288221096373</v>
      </c>
      <c r="S59" s="117">
        <v>0.39586994809767606</v>
      </c>
      <c r="T59" s="117">
        <v>0.24590315737120882</v>
      </c>
      <c r="U59" s="117">
        <v>0.26335629695550511</v>
      </c>
      <c r="V59" s="117">
        <v>0.11108184241628646</v>
      </c>
      <c r="W59" s="117">
        <v>0.35955169695288508</v>
      </c>
      <c r="X59" s="117">
        <v>0.39165393930488934</v>
      </c>
      <c r="Z59" s="117">
        <v>0.51937639136923841</v>
      </c>
      <c r="AA59" s="117">
        <v>0.58591402296930506</v>
      </c>
      <c r="AB59" s="117">
        <v>0.47052602735033972</v>
      </c>
      <c r="AC59" s="117">
        <v>0.31977177607740093</v>
      </c>
      <c r="AD59" s="117">
        <v>0.25395893628825755</v>
      </c>
      <c r="AE59" s="117">
        <v>0.3766254890401301</v>
      </c>
    </row>
    <row r="60" spans="1:31" ht="17.25" thickTop="1" x14ac:dyDescent="0.3">
      <c r="B60" s="106" t="s">
        <v>12</v>
      </c>
      <c r="C60" s="11">
        <v>1.5041450600000001</v>
      </c>
      <c r="D60" s="11">
        <v>1.4069806186507681</v>
      </c>
      <c r="E60" s="11">
        <v>2</v>
      </c>
      <c r="F60" s="11">
        <v>1.4</v>
      </c>
      <c r="G60" s="11">
        <v>3.4511787000000003</v>
      </c>
      <c r="H60" s="11">
        <v>1.8344470300000002</v>
      </c>
      <c r="I60" s="11">
        <v>0</v>
      </c>
      <c r="J60" s="11">
        <v>3.481848610000001</v>
      </c>
      <c r="K60" s="11">
        <v>6.0343369600000001</v>
      </c>
      <c r="L60" s="11">
        <v>5.0850172999999996</v>
      </c>
      <c r="M60" s="11">
        <v>5.1444478699999996</v>
      </c>
      <c r="N60" s="11">
        <v>6.1591978699999999</v>
      </c>
      <c r="O60" s="11">
        <v>4.7249999999999996</v>
      </c>
      <c r="P60" s="11">
        <v>4.4160000000000004</v>
      </c>
      <c r="Q60" s="11">
        <v>5.2061994600000023</v>
      </c>
      <c r="R60" s="11">
        <v>5.2012863900000017</v>
      </c>
      <c r="S60" s="11">
        <v>4.8618104600000001</v>
      </c>
      <c r="T60" s="11">
        <v>4.4415297799999998</v>
      </c>
      <c r="U60" s="11">
        <v>4.2234002100000012</v>
      </c>
      <c r="V60" s="11">
        <v>4.3689087100000012</v>
      </c>
      <c r="W60" s="11">
        <v>4.4566771599999999</v>
      </c>
      <c r="X60" s="11">
        <v>5.3829241099999994</v>
      </c>
      <c r="Z60" s="11">
        <v>6.3111256786507681</v>
      </c>
      <c r="AA60" s="11">
        <v>8.7674743400000015</v>
      </c>
      <c r="AB60" s="11">
        <v>22.422999999999998</v>
      </c>
      <c r="AC60" s="11">
        <v>19.548485850000006</v>
      </c>
      <c r="AD60" s="11">
        <v>17.895649160000005</v>
      </c>
      <c r="AE60" s="11">
        <v>9.8396012699999993</v>
      </c>
    </row>
    <row r="61" spans="1:31" x14ac:dyDescent="0.3">
      <c r="B61" s="106" t="s">
        <v>33</v>
      </c>
      <c r="C61" s="11">
        <v>1.611992839669421</v>
      </c>
      <c r="D61" s="11">
        <v>-5.3743589038292061</v>
      </c>
      <c r="E61" s="11">
        <v>-1.5969695813774081</v>
      </c>
      <c r="F61" s="11">
        <v>-2.2117782435261688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1.7576122200000002</v>
      </c>
      <c r="N61" s="11">
        <v>1.7771335699999999</v>
      </c>
      <c r="O61" s="11">
        <v>0.98924739000000006</v>
      </c>
      <c r="P61" s="11">
        <v>1.5657220999999997</v>
      </c>
      <c r="Q61" s="11">
        <v>0.92578255000000031</v>
      </c>
      <c r="R61" s="11">
        <v>1.1316132100000003</v>
      </c>
      <c r="S61" s="11">
        <v>1.0763420899999998</v>
      </c>
      <c r="T61" s="11">
        <v>0.9306738</v>
      </c>
      <c r="U61" s="11">
        <v>0.95395039999999998</v>
      </c>
      <c r="V61" s="11">
        <v>12.09752119</v>
      </c>
      <c r="W61" s="11">
        <v>1.0345274899999999</v>
      </c>
      <c r="X61" s="11">
        <v>1.1615727900000001</v>
      </c>
      <c r="Z61" s="11">
        <v>-7.571113889063362</v>
      </c>
      <c r="AA61" s="11">
        <v>0</v>
      </c>
      <c r="AB61" s="11">
        <v>3.5347457900000001</v>
      </c>
      <c r="AC61" s="11">
        <v>4.6123652499999999</v>
      </c>
      <c r="AD61" s="11">
        <v>15.05848748</v>
      </c>
      <c r="AE61" s="11">
        <v>2.19610028</v>
      </c>
    </row>
    <row r="62" spans="1:31" x14ac:dyDescent="0.3">
      <c r="B62" s="109" t="s">
        <v>26</v>
      </c>
      <c r="C62" s="7">
        <v>13.088755149669419</v>
      </c>
      <c r="D62" s="7">
        <v>12.302830184821568</v>
      </c>
      <c r="E62" s="7">
        <v>16.778130398622583</v>
      </c>
      <c r="F62" s="7">
        <v>40.518703866473849</v>
      </c>
      <c r="G62" s="7">
        <v>26.237870530000002</v>
      </c>
      <c r="H62" s="7">
        <v>32.672495949999991</v>
      </c>
      <c r="I62" s="7">
        <v>38.575260729999961</v>
      </c>
      <c r="J62" s="7">
        <v>42.172195530000018</v>
      </c>
      <c r="K62" s="7">
        <v>32.631076310000026</v>
      </c>
      <c r="L62" s="7">
        <v>30.453674590000006</v>
      </c>
      <c r="M62" s="7">
        <v>33.161000410000021</v>
      </c>
      <c r="N62" s="7">
        <v>39.608994479999978</v>
      </c>
      <c r="O62" s="7">
        <v>33.509247389999999</v>
      </c>
      <c r="P62" s="7">
        <v>35.956722100000007</v>
      </c>
      <c r="Q62" s="7">
        <v>30.963769530000011</v>
      </c>
      <c r="R62" s="7">
        <v>-3.2447954300000399</v>
      </c>
      <c r="S62" s="7">
        <v>29.612322040000002</v>
      </c>
      <c r="T62" s="7">
        <v>19.151702920000023</v>
      </c>
      <c r="U62" s="7">
        <v>18.872664560000004</v>
      </c>
      <c r="V62" s="7">
        <v>23.092677799999937</v>
      </c>
      <c r="W62" s="7">
        <v>25.565444659999994</v>
      </c>
      <c r="X62" s="7">
        <v>31.387040389999996</v>
      </c>
      <c r="Z62" s="7">
        <v>82.688419599587419</v>
      </c>
      <c r="AA62" s="7">
        <v>139.65782273999997</v>
      </c>
      <c r="AB62" s="7">
        <v>135.85474579000004</v>
      </c>
      <c r="AC62" s="7">
        <v>97.184943589999975</v>
      </c>
      <c r="AD62" s="7">
        <v>90.729367319999966</v>
      </c>
      <c r="AE62" s="7">
        <v>56.952485049999993</v>
      </c>
    </row>
    <row r="63" spans="1:31" ht="17.25" thickBot="1" x14ac:dyDescent="0.35">
      <c r="B63" s="116" t="s">
        <v>24</v>
      </c>
      <c r="C63" s="117">
        <v>0.45843265882641393</v>
      </c>
      <c r="D63" s="117">
        <v>0.37064449025078294</v>
      </c>
      <c r="E63" s="117">
        <v>0.54708400067471086</v>
      </c>
      <c r="F63" s="117">
        <v>0.58535595156429865</v>
      </c>
      <c r="G63" s="117">
        <v>0.55075683171975132</v>
      </c>
      <c r="H63" s="117">
        <v>0.64139908075600904</v>
      </c>
      <c r="I63" s="117">
        <v>0.64189633592838824</v>
      </c>
      <c r="J63" s="117">
        <v>0.6516070884859404</v>
      </c>
      <c r="K63" s="117">
        <v>0.68829449151296684</v>
      </c>
      <c r="L63" s="117">
        <v>0.48231352116509774</v>
      </c>
      <c r="M63" s="117">
        <v>0.57089652802541624</v>
      </c>
      <c r="N63" s="117">
        <v>0.61005670067745477</v>
      </c>
      <c r="O63" s="117">
        <v>0.56540423497452164</v>
      </c>
      <c r="P63" s="117">
        <v>0.61895102852323003</v>
      </c>
      <c r="Q63" s="117">
        <v>0.49682829094663705</v>
      </c>
      <c r="R63" s="117">
        <v>-6.6653866413949533E-2</v>
      </c>
      <c r="S63" s="117">
        <v>0.49516534862936257</v>
      </c>
      <c r="T63" s="117">
        <v>0.34177324595476899</v>
      </c>
      <c r="U63" s="117">
        <v>0.36291501387633379</v>
      </c>
      <c r="V63" s="117">
        <v>0.38707513612102762</v>
      </c>
      <c r="W63" s="117">
        <v>0.45790520618857916</v>
      </c>
      <c r="X63" s="117">
        <v>0.49483089430087857</v>
      </c>
      <c r="Z63" s="117">
        <v>0.51158103054032311</v>
      </c>
      <c r="AA63" s="117">
        <v>0.6251605084789239</v>
      </c>
      <c r="AB63" s="117">
        <v>0.58166459351264344</v>
      </c>
      <c r="AC63" s="117">
        <v>0.42557190319088239</v>
      </c>
      <c r="AD63" s="117">
        <v>0.39880762419352139</v>
      </c>
      <c r="AE63" s="117">
        <v>0.47754438013147021</v>
      </c>
    </row>
    <row r="64" spans="1:31" ht="17.25" thickTop="1" x14ac:dyDescent="0.3"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Z64" s="118"/>
      <c r="AA64" s="118"/>
      <c r="AB64" s="118"/>
      <c r="AC64" s="118"/>
    </row>
    <row r="65" spans="1:31" x14ac:dyDescent="0.3">
      <c r="H65" s="118"/>
    </row>
    <row r="67" spans="1:31" s="109" customFormat="1" ht="17.25" thickBot="1" x14ac:dyDescent="0.35">
      <c r="A67" s="120"/>
      <c r="B67" s="111" t="s">
        <v>30</v>
      </c>
      <c r="C67" s="112" t="str">
        <f>C$6</f>
        <v>1Q19</v>
      </c>
      <c r="D67" s="112" t="str">
        <f t="shared" ref="D67:Q67" si="5">D$6</f>
        <v>2Q19</v>
      </c>
      <c r="E67" s="112" t="str">
        <f t="shared" si="5"/>
        <v>3Q19</v>
      </c>
      <c r="F67" s="112" t="str">
        <f t="shared" si="5"/>
        <v>4Q19</v>
      </c>
      <c r="G67" s="112" t="str">
        <f t="shared" si="5"/>
        <v>1Q20</v>
      </c>
      <c r="H67" s="112" t="str">
        <f t="shared" si="5"/>
        <v>2Q20</v>
      </c>
      <c r="I67" s="112" t="str">
        <f t="shared" si="5"/>
        <v>3Q20</v>
      </c>
      <c r="J67" s="112" t="str">
        <f t="shared" si="5"/>
        <v>4Q20</v>
      </c>
      <c r="K67" s="112" t="str">
        <f t="shared" si="5"/>
        <v>1Q21</v>
      </c>
      <c r="L67" s="112" t="str">
        <f t="shared" si="5"/>
        <v>2Q21</v>
      </c>
      <c r="M67" s="112" t="str">
        <f t="shared" si="5"/>
        <v>3Q21</v>
      </c>
      <c r="N67" s="112" t="str">
        <f t="shared" si="5"/>
        <v>4Q21</v>
      </c>
      <c r="O67" s="112" t="str">
        <f t="shared" si="5"/>
        <v>1Q22</v>
      </c>
      <c r="P67" s="112" t="str">
        <f t="shared" si="5"/>
        <v>2Q22</v>
      </c>
      <c r="Q67" s="112" t="str">
        <f t="shared" si="5"/>
        <v>3Q22</v>
      </c>
      <c r="R67" s="112" t="s">
        <v>91</v>
      </c>
      <c r="S67" s="112" t="s">
        <v>92</v>
      </c>
      <c r="T67" s="112" t="s">
        <v>93</v>
      </c>
      <c r="U67" s="112" t="s">
        <v>239</v>
      </c>
      <c r="V67" s="112" t="s">
        <v>242</v>
      </c>
      <c r="W67" s="112" t="s">
        <v>245</v>
      </c>
      <c r="X67" s="112" t="s">
        <v>249</v>
      </c>
      <c r="Z67" s="113">
        <f>Z$6</f>
        <v>2019</v>
      </c>
      <c r="AA67" s="113">
        <f>AA$6</f>
        <v>2020</v>
      </c>
      <c r="AB67" s="113">
        <f>AB$6</f>
        <v>2021</v>
      </c>
      <c r="AC67" s="113">
        <f>AC$6</f>
        <v>2022</v>
      </c>
      <c r="AD67" s="113">
        <v>2023</v>
      </c>
      <c r="AE67" s="113">
        <v>2024</v>
      </c>
    </row>
    <row r="68" spans="1:31" x14ac:dyDescent="0.3">
      <c r="B68" s="109" t="s">
        <v>7</v>
      </c>
      <c r="C68" s="7">
        <v>90.041024471978048</v>
      </c>
      <c r="D68" s="7">
        <v>99.991139539323484</v>
      </c>
      <c r="E68" s="7">
        <v>87.7</v>
      </c>
      <c r="F68" s="7">
        <v>79.900000000000006</v>
      </c>
      <c r="G68" s="7">
        <v>6.1494180867882449</v>
      </c>
      <c r="H68" s="7">
        <v>94.06482861005999</v>
      </c>
      <c r="I68" s="7">
        <v>99.944191352350046</v>
      </c>
      <c r="J68" s="7">
        <v>153.72423560984211</v>
      </c>
      <c r="K68" s="7">
        <v>16.112110726840754</v>
      </c>
      <c r="L68" s="7">
        <v>227.24889988214477</v>
      </c>
      <c r="M68" s="7">
        <v>50.983069631159324</v>
      </c>
      <c r="N68" s="7">
        <v>17.640919759855109</v>
      </c>
      <c r="O68" s="7">
        <v>226.32499999999999</v>
      </c>
      <c r="P68" s="7">
        <v>158.387</v>
      </c>
      <c r="Q68" s="7">
        <v>168.66490717691914</v>
      </c>
      <c r="R68" s="7">
        <v>215.79082528558533</v>
      </c>
      <c r="S68" s="7">
        <v>181.80229945980372</v>
      </c>
      <c r="T68" s="7">
        <v>291.937533813887</v>
      </c>
      <c r="U68" s="7">
        <v>175.67311278281986</v>
      </c>
      <c r="V68" s="7">
        <v>192.04982491345953</v>
      </c>
      <c r="W68" s="7">
        <v>62.680578416873999</v>
      </c>
      <c r="X68" s="7">
        <v>52.749725179230808</v>
      </c>
      <c r="Z68" s="7">
        <v>357.63216401130148</v>
      </c>
      <c r="AA68" s="7">
        <v>353.88267365904039</v>
      </c>
      <c r="AB68" s="7">
        <v>311.9849999999999</v>
      </c>
      <c r="AC68" s="7">
        <v>769.16773246250443</v>
      </c>
      <c r="AD68" s="7">
        <v>841.46277096997005</v>
      </c>
      <c r="AE68" s="7">
        <v>115.43030359610481</v>
      </c>
    </row>
    <row r="69" spans="1:31" x14ac:dyDescent="0.3">
      <c r="B69" s="114" t="s">
        <v>9</v>
      </c>
      <c r="C69" s="9">
        <v>93.249674453459718</v>
      </c>
      <c r="D69" s="9">
        <v>102.61565764441347</v>
      </c>
      <c r="E69" s="9">
        <v>104.7</v>
      </c>
      <c r="F69" s="9">
        <v>77.5</v>
      </c>
      <c r="G69" s="9">
        <v>91.667834175221742</v>
      </c>
      <c r="H69" s="9">
        <v>130.82951534396798</v>
      </c>
      <c r="I69" s="9">
        <v>131.87401703597951</v>
      </c>
      <c r="J69" s="9">
        <v>129.83641157327935</v>
      </c>
      <c r="K69" s="9">
        <v>83.985819748042843</v>
      </c>
      <c r="L69" s="9">
        <v>167.0271675032042</v>
      </c>
      <c r="M69" s="9">
        <v>118.31548994352715</v>
      </c>
      <c r="N69" s="9">
        <v>53.561522805225763</v>
      </c>
      <c r="O69" s="9">
        <v>125.21899999999999</v>
      </c>
      <c r="P69" s="9">
        <v>244.71199999999999</v>
      </c>
      <c r="Q69" s="9">
        <v>210.99590717691916</v>
      </c>
      <c r="R69" s="9">
        <v>200.73982528558531</v>
      </c>
      <c r="S69" s="9">
        <v>172.52018745980371</v>
      </c>
      <c r="T69" s="9">
        <v>256.97897669298158</v>
      </c>
      <c r="U69" s="9">
        <v>224.20405695658206</v>
      </c>
      <c r="V69" s="9">
        <v>171.18167594760703</v>
      </c>
      <c r="W69" s="9">
        <v>107.601073416874</v>
      </c>
      <c r="X69" s="9">
        <v>191.65960701836096</v>
      </c>
      <c r="Z69" s="9">
        <v>378.06533209787318</v>
      </c>
      <c r="AA69" s="9">
        <v>484.20777812844858</v>
      </c>
      <c r="AB69" s="9">
        <v>422.89</v>
      </c>
      <c r="AC69" s="9">
        <v>781.66673246250446</v>
      </c>
      <c r="AD69" s="9">
        <v>824.88489705697441</v>
      </c>
      <c r="AE69" s="9">
        <v>299.26068043523497</v>
      </c>
    </row>
    <row r="70" spans="1:31" x14ac:dyDescent="0.3">
      <c r="B70" s="114" t="s">
        <v>12</v>
      </c>
      <c r="C70" s="9">
        <v>-3.2086499814816651</v>
      </c>
      <c r="D70" s="9">
        <v>-2.6245181050899964</v>
      </c>
      <c r="E70" s="9">
        <v>-17</v>
      </c>
      <c r="F70" s="9">
        <v>2.4</v>
      </c>
      <c r="G70" s="9">
        <v>-85.518416088433497</v>
      </c>
      <c r="H70" s="9">
        <v>-36.764686733907993</v>
      </c>
      <c r="I70" s="9">
        <v>-31.92982568362946</v>
      </c>
      <c r="J70" s="9">
        <v>23.887824036562762</v>
      </c>
      <c r="K70" s="9">
        <v>-67.873709021202089</v>
      </c>
      <c r="L70" s="9">
        <v>60.22173237894058</v>
      </c>
      <c r="M70" s="9">
        <v>-67.33242031236783</v>
      </c>
      <c r="N70" s="9">
        <v>-35.920603045370655</v>
      </c>
      <c r="O70" s="9">
        <v>101.10599999999999</v>
      </c>
      <c r="P70" s="9">
        <v>-86.325000000000003</v>
      </c>
      <c r="Q70" s="9">
        <v>-42.331000000000003</v>
      </c>
      <c r="R70" s="9">
        <v>15.051000000000011</v>
      </c>
      <c r="S70" s="9">
        <v>9.2821119999999997</v>
      </c>
      <c r="T70" s="9">
        <v>34.958557120905041</v>
      </c>
      <c r="U70" s="9">
        <v>-48.530944173762201</v>
      </c>
      <c r="V70" s="9">
        <v>20.868148965852498</v>
      </c>
      <c r="W70" s="9">
        <v>-44.920495000000003</v>
      </c>
      <c r="X70" s="9">
        <v>-138.90988183913015</v>
      </c>
      <c r="Z70" s="9">
        <v>-20.433168086571662</v>
      </c>
      <c r="AA70" s="9">
        <v>-130.32510446940819</v>
      </c>
      <c r="AB70" s="9">
        <v>-110.905</v>
      </c>
      <c r="AC70" s="9">
        <v>-12.499000000000001</v>
      </c>
      <c r="AD70" s="9">
        <v>16.577873912995337</v>
      </c>
      <c r="AE70" s="9">
        <v>-183.83037683913017</v>
      </c>
    </row>
    <row r="71" spans="1:31" x14ac:dyDescent="0.3">
      <c r="B71" s="106" t="s">
        <v>13</v>
      </c>
      <c r="C71" s="11">
        <v>-37.649491049528919</v>
      </c>
      <c r="D71" s="11">
        <v>-29.968317716796776</v>
      </c>
      <c r="E71" s="11">
        <v>-41.221544801638998</v>
      </c>
      <c r="F71" s="11">
        <v>-29.556192515184541</v>
      </c>
      <c r="G71" s="11">
        <v>-43.219241527789293</v>
      </c>
      <c r="H71" s="11">
        <v>-73.295658930516993</v>
      </c>
      <c r="I71" s="11">
        <v>-55.069025268280193</v>
      </c>
      <c r="J71" s="11">
        <v>-37.220363701152671</v>
      </c>
      <c r="K71" s="11">
        <v>-52.147367577544671</v>
      </c>
      <c r="L71" s="11">
        <v>-80.432004931185318</v>
      </c>
      <c r="M71" s="11">
        <v>-84.147546585765781</v>
      </c>
      <c r="N71" s="11">
        <v>-84.031080905504211</v>
      </c>
      <c r="O71" s="11">
        <v>-88.100999999999999</v>
      </c>
      <c r="P71" s="11">
        <v>-124.673</v>
      </c>
      <c r="Q71" s="11">
        <v>-126.3625176399733</v>
      </c>
      <c r="R71" s="11">
        <v>-131.74125856978793</v>
      </c>
      <c r="S71" s="11">
        <v>-105.98139433949274</v>
      </c>
      <c r="T71" s="11">
        <v>-105.59560414769054</v>
      </c>
      <c r="U71" s="11">
        <v>-103.0310767786488</v>
      </c>
      <c r="V71" s="11">
        <v>-124.59304368740928</v>
      </c>
      <c r="W71" s="11">
        <v>-97.267600622280042</v>
      </c>
      <c r="X71" s="11">
        <v>-126.96967388004404</v>
      </c>
      <c r="Z71" s="11">
        <v>-138.39554608314924</v>
      </c>
      <c r="AA71" s="11">
        <v>-208.80428942773915</v>
      </c>
      <c r="AB71" s="11">
        <v>-300.75799999999998</v>
      </c>
      <c r="AC71" s="11">
        <v>-470.87777620976124</v>
      </c>
      <c r="AD71" s="11">
        <v>-439.20111895324135</v>
      </c>
      <c r="AE71" s="11">
        <v>-224.23727450232408</v>
      </c>
    </row>
    <row r="72" spans="1:31" x14ac:dyDescent="0.3">
      <c r="B72" s="114" t="s">
        <v>13</v>
      </c>
      <c r="C72" s="9">
        <v>-37.649491049528919</v>
      </c>
      <c r="D72" s="9">
        <v>-29.968317716796776</v>
      </c>
      <c r="E72" s="9">
        <v>-41.221544801638998</v>
      </c>
      <c r="F72" s="9">
        <v>-29.556192515184541</v>
      </c>
      <c r="G72" s="9">
        <v>-43.219241527789293</v>
      </c>
      <c r="H72" s="9">
        <v>-73.295658930516993</v>
      </c>
      <c r="I72" s="9">
        <v>-55.069025268280193</v>
      </c>
      <c r="J72" s="9">
        <v>-37.220363701152671</v>
      </c>
      <c r="K72" s="9">
        <v>-52.147367577544671</v>
      </c>
      <c r="L72" s="9">
        <v>-80.432004931185318</v>
      </c>
      <c r="M72" s="9">
        <v>-84.147546585765781</v>
      </c>
      <c r="N72" s="9">
        <v>-84.031080905504211</v>
      </c>
      <c r="O72" s="9">
        <v>-88.100999999999999</v>
      </c>
      <c r="P72" s="9">
        <v>-124.673</v>
      </c>
      <c r="Q72" s="9">
        <v>-126.3625176399733</v>
      </c>
      <c r="R72" s="9">
        <v>-131.74125856978793</v>
      </c>
      <c r="S72" s="9">
        <v>-105.98139433949274</v>
      </c>
      <c r="T72" s="9">
        <v>-105.59560414769054</v>
      </c>
      <c r="U72" s="9">
        <v>-103.0310767786488</v>
      </c>
      <c r="V72" s="9">
        <v>-124.59304368740928</v>
      </c>
      <c r="W72" s="9">
        <v>-97.267600622280042</v>
      </c>
      <c r="X72" s="9">
        <v>-126.96967388004404</v>
      </c>
      <c r="Z72" s="9">
        <v>-138.39554608314924</v>
      </c>
      <c r="AA72" s="9">
        <v>-208.80428942773915</v>
      </c>
      <c r="AB72" s="9">
        <v>-300.75799999999998</v>
      </c>
      <c r="AC72" s="9">
        <v>-470.87777620976124</v>
      </c>
      <c r="AD72" s="9">
        <v>-439.20111895324135</v>
      </c>
      <c r="AE72" s="9">
        <v>-224.23727450232408</v>
      </c>
    </row>
    <row r="73" spans="1:31" x14ac:dyDescent="0.3">
      <c r="B73" s="106" t="s">
        <v>15</v>
      </c>
      <c r="C73" s="11">
        <v>-2.3778580734640102</v>
      </c>
      <c r="D73" s="11">
        <v>-1.8814940171622099</v>
      </c>
      <c r="E73" s="11">
        <v>-1.6</v>
      </c>
      <c r="F73" s="11">
        <v>0.1</v>
      </c>
      <c r="G73" s="11">
        <v>-2.0925047369682019</v>
      </c>
      <c r="H73" s="11">
        <v>-2.4906562797539999</v>
      </c>
      <c r="I73" s="11">
        <v>-4.2625516557053329</v>
      </c>
      <c r="J73" s="11">
        <v>-18.086014628789925</v>
      </c>
      <c r="K73" s="11">
        <v>-2.2231481935192372</v>
      </c>
      <c r="L73" s="11">
        <v>-7.2933674195019487</v>
      </c>
      <c r="M73" s="11">
        <v>-18.754078764919367</v>
      </c>
      <c r="N73" s="11">
        <v>-7.5564056220594438</v>
      </c>
      <c r="O73" s="11">
        <v>-8.3870000000000005</v>
      </c>
      <c r="P73" s="11">
        <v>-10.996</v>
      </c>
      <c r="Q73" s="11">
        <v>-21.593775630470262</v>
      </c>
      <c r="R73" s="11">
        <v>-36.131247841988674</v>
      </c>
      <c r="S73" s="11">
        <v>-12.185263542351718</v>
      </c>
      <c r="T73" s="11">
        <v>-11.51669629053773</v>
      </c>
      <c r="U73" s="11">
        <v>-14.758764628847807</v>
      </c>
      <c r="V73" s="11">
        <v>-20.853790088499018</v>
      </c>
      <c r="W73" s="11">
        <v>-21.194086296464008</v>
      </c>
      <c r="X73" s="11">
        <v>-9.493797368902996</v>
      </c>
      <c r="Z73" s="11">
        <v>-5.759352090626221</v>
      </c>
      <c r="AA73" s="11">
        <v>-26.93172730121746</v>
      </c>
      <c r="AB73" s="11">
        <v>-35.826999999999998</v>
      </c>
      <c r="AC73" s="11">
        <v>-77.108023472458939</v>
      </c>
      <c r="AD73" s="11">
        <v>-59.314514550236275</v>
      </c>
      <c r="AE73" s="11">
        <v>-30.687883665367004</v>
      </c>
    </row>
    <row r="74" spans="1:31" x14ac:dyDescent="0.3">
      <c r="B74" s="106" t="s">
        <v>17</v>
      </c>
      <c r="C74" s="11">
        <v>0.26455807545021531</v>
      </c>
      <c r="D74" s="11">
        <v>0.13012742491763701</v>
      </c>
      <c r="E74" s="11">
        <v>0.1</v>
      </c>
      <c r="F74" s="11">
        <v>0.2</v>
      </c>
      <c r="G74" s="11">
        <v>1.9729895499999997E-2</v>
      </c>
      <c r="H74" s="11">
        <v>2.9876503799999996E-2</v>
      </c>
      <c r="I74" s="11">
        <v>4.2901127789142859E-2</v>
      </c>
      <c r="J74" s="11">
        <v>0</v>
      </c>
      <c r="K74" s="11">
        <v>0.4063527181519937</v>
      </c>
      <c r="L74" s="11">
        <v>0</v>
      </c>
      <c r="M74" s="11">
        <v>0</v>
      </c>
      <c r="N74" s="11">
        <v>-0.4063527181519937</v>
      </c>
      <c r="O74" s="11">
        <v>0.31</v>
      </c>
      <c r="P74" s="11">
        <v>0.81699999999999995</v>
      </c>
      <c r="Q74" s="11">
        <v>-0.70714817637440364</v>
      </c>
      <c r="R74" s="11">
        <v>13.490067801970726</v>
      </c>
      <c r="S74" s="11">
        <v>0.21375227805719771</v>
      </c>
      <c r="T74" s="11">
        <v>-1.2376761634196213E-2</v>
      </c>
      <c r="U74" s="11">
        <v>1.2087206385476521</v>
      </c>
      <c r="V74" s="11">
        <v>8.0663183666050013</v>
      </c>
      <c r="W74" s="11">
        <v>2.4621713845E-2</v>
      </c>
      <c r="X74" s="11">
        <v>6.2404361500000222E-4</v>
      </c>
      <c r="Z74" s="11">
        <v>0.69468550036785226</v>
      </c>
      <c r="AA74" s="11">
        <v>9.2507527089142852E-2</v>
      </c>
      <c r="AB74" s="11">
        <v>0</v>
      </c>
      <c r="AC74" s="11">
        <v>13.909919625596322</v>
      </c>
      <c r="AD74" s="11">
        <v>9.4764145215756557</v>
      </c>
      <c r="AE74" s="11">
        <v>2.5245757460000004E-2</v>
      </c>
    </row>
    <row r="75" spans="1:31" x14ac:dyDescent="0.3">
      <c r="B75" s="106" t="s">
        <v>19</v>
      </c>
      <c r="C75" s="11">
        <v>-4.471213355345097</v>
      </c>
      <c r="D75" s="11">
        <v>1.1219512932273594</v>
      </c>
      <c r="E75" s="11">
        <v>0.54884239443332428</v>
      </c>
      <c r="F75" s="11">
        <v>-3.9044276055370668</v>
      </c>
      <c r="G75" s="11">
        <v>-2.2952569799956555</v>
      </c>
      <c r="H75" s="11">
        <v>1.8202890779513992</v>
      </c>
      <c r="I75" s="11">
        <v>-1.8185403064436614</v>
      </c>
      <c r="J75" s="11">
        <v>-3.0688321274950328</v>
      </c>
      <c r="K75" s="11">
        <v>-2.8320784849821008</v>
      </c>
      <c r="L75" s="11">
        <v>4.7925959405916183</v>
      </c>
      <c r="M75" s="11">
        <v>1.1503724741762518</v>
      </c>
      <c r="N75" s="11">
        <v>-4.1918899297857699</v>
      </c>
      <c r="O75" s="11">
        <v>1.78</v>
      </c>
      <c r="P75" s="11">
        <v>13.125</v>
      </c>
      <c r="Q75" s="11">
        <v>4.7325048813797785</v>
      </c>
      <c r="R75" s="11">
        <v>-0.93025007587221964</v>
      </c>
      <c r="S75" s="11">
        <v>-0.21664676606339256</v>
      </c>
      <c r="T75" s="11">
        <v>7.7051166801903248</v>
      </c>
      <c r="U75" s="11">
        <v>3.2926840600403549</v>
      </c>
      <c r="V75" s="11">
        <v>-0.89203644943918292</v>
      </c>
      <c r="W75" s="11">
        <v>5.1117235935176961E-2</v>
      </c>
      <c r="X75" s="11">
        <v>13.5792100767503</v>
      </c>
      <c r="Z75" s="11">
        <v>-6.7048472732214801</v>
      </c>
      <c r="AA75" s="11">
        <v>-5.3623403359829505</v>
      </c>
      <c r="AB75" s="11">
        <v>-1.0810000000000004</v>
      </c>
      <c r="AC75" s="11">
        <v>18.707254805507556</v>
      </c>
      <c r="AD75" s="11">
        <v>9.8891175247281033</v>
      </c>
      <c r="AE75" s="11">
        <v>13.630327312685477</v>
      </c>
    </row>
    <row r="76" spans="1:31" x14ac:dyDescent="0.3">
      <c r="B76" s="106" t="s">
        <v>21</v>
      </c>
      <c r="C76" s="11">
        <v>0</v>
      </c>
      <c r="D76" s="11">
        <v>0</v>
      </c>
      <c r="E76" s="11">
        <v>0</v>
      </c>
      <c r="F76" s="11">
        <v>-0.74078023128780957</v>
      </c>
      <c r="G76" s="11">
        <v>0</v>
      </c>
      <c r="H76" s="11">
        <v>0</v>
      </c>
      <c r="I76" s="11">
        <v>0</v>
      </c>
      <c r="J76" s="11">
        <v>0</v>
      </c>
      <c r="K76" s="11">
        <v>-0.37535271815199373</v>
      </c>
      <c r="L76" s="11">
        <v>0.37535271815199373</v>
      </c>
      <c r="M76" s="11">
        <v>37.049082198599478</v>
      </c>
      <c r="N76" s="11">
        <v>-19.763082198599477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 t="s">
        <v>240</v>
      </c>
      <c r="W76" s="140" t="s">
        <v>240</v>
      </c>
      <c r="X76" s="140"/>
      <c r="Z76" s="11">
        <v>-0.74078023128780957</v>
      </c>
      <c r="AA76" s="11">
        <v>0</v>
      </c>
      <c r="AB76" s="11">
        <v>17.286000000000001</v>
      </c>
      <c r="AC76" s="11">
        <v>0</v>
      </c>
      <c r="AD76" s="11">
        <v>0</v>
      </c>
      <c r="AE76" s="140">
        <v>0</v>
      </c>
    </row>
    <row r="77" spans="1:31" x14ac:dyDescent="0.3">
      <c r="B77" s="109" t="s">
        <v>23</v>
      </c>
      <c r="C77" s="7">
        <v>45.807020069090235</v>
      </c>
      <c r="D77" s="7">
        <v>69.393406523509483</v>
      </c>
      <c r="E77" s="7">
        <v>45.527297592794326</v>
      </c>
      <c r="F77" s="7">
        <v>45.998599647990595</v>
      </c>
      <c r="G77" s="7">
        <v>-41.437855262464907</v>
      </c>
      <c r="H77" s="7">
        <v>20.1286789815404</v>
      </c>
      <c r="I77" s="7">
        <v>38.836975249710008</v>
      </c>
      <c r="J77" s="7">
        <v>95.349025152404479</v>
      </c>
      <c r="K77" s="7">
        <v>-41.059483529205252</v>
      </c>
      <c r="L77" s="7">
        <v>144.69147619020112</v>
      </c>
      <c r="M77" s="7">
        <v>-13.719101046750094</v>
      </c>
      <c r="N77" s="7">
        <v>-98.30789161424579</v>
      </c>
      <c r="O77" s="7">
        <v>131.92699999999999</v>
      </c>
      <c r="P77" s="7">
        <v>36.659999999999997</v>
      </c>
      <c r="Q77" s="7">
        <v>24.733970611480952</v>
      </c>
      <c r="R77" s="7">
        <v>60.478136599907231</v>
      </c>
      <c r="S77" s="7">
        <v>63.632747089953071</v>
      </c>
      <c r="T77" s="7">
        <v>182.51797329421444</v>
      </c>
      <c r="U77" s="7">
        <v>62.384676073911265</v>
      </c>
      <c r="V77" s="7">
        <v>53.777273054717057</v>
      </c>
      <c r="W77" s="7">
        <v>-55.70536955208987</v>
      </c>
      <c r="X77" s="7">
        <v>-70.133911949350917</v>
      </c>
      <c r="Z77" s="7">
        <v>206.72632383338464</v>
      </c>
      <c r="AA77" s="7">
        <v>112.87682412118998</v>
      </c>
      <c r="AB77" s="7">
        <v>-8.3950000000000244</v>
      </c>
      <c r="AC77" s="7">
        <v>253.79910721138816</v>
      </c>
      <c r="AD77" s="7">
        <v>362.31266951279588</v>
      </c>
      <c r="AE77" s="7">
        <v>-125.83928150144078</v>
      </c>
    </row>
    <row r="78" spans="1:31" ht="17.25" thickBot="1" x14ac:dyDescent="0.35">
      <c r="B78" s="116" t="s">
        <v>24</v>
      </c>
      <c r="C78" s="117">
        <v>0.49122981219577566</v>
      </c>
      <c r="D78" s="117">
        <v>0.67624579052032563</v>
      </c>
      <c r="E78" s="117">
        <v>0.43483569811646922</v>
      </c>
      <c r="F78" s="117">
        <v>0.59353031803858836</v>
      </c>
      <c r="G78" s="117">
        <v>-0.45204357270247103</v>
      </c>
      <c r="H78" s="117">
        <v>0.15385426544323319</v>
      </c>
      <c r="I78" s="117">
        <v>0.2945005856545192</v>
      </c>
      <c r="J78" s="117">
        <v>0.73437816092591046</v>
      </c>
      <c r="K78" s="117">
        <v>-0.48888590541097954</v>
      </c>
      <c r="L78" s="117">
        <v>0.86627509975241246</v>
      </c>
      <c r="M78" s="117">
        <v>-0.11595354972792084</v>
      </c>
      <c r="N78" s="117">
        <v>-1.8354200266437219</v>
      </c>
      <c r="O78" s="117">
        <v>1.0535701451057746</v>
      </c>
      <c r="P78" s="117">
        <v>0.14980875478113045</v>
      </c>
      <c r="Q78" s="117">
        <v>0.11722488337530464</v>
      </c>
      <c r="R78" s="117">
        <v>0.30127622415665234</v>
      </c>
      <c r="S78" s="117">
        <v>0.36884232521935534</v>
      </c>
      <c r="T78" s="117">
        <v>0.71024476649026691</v>
      </c>
      <c r="U78" s="117">
        <v>0.278249541603934</v>
      </c>
      <c r="V78" s="117">
        <v>0.31415321036567301</v>
      </c>
      <c r="W78" s="117">
        <v>-0.51770273086656915</v>
      </c>
      <c r="X78" s="117">
        <v>-0.36592954060806404</v>
      </c>
      <c r="Z78" s="117">
        <v>0.54680052964990589</v>
      </c>
      <c r="AA78" s="117">
        <v>0.23311650332731024</v>
      </c>
      <c r="AB78" s="117">
        <v>-1.985149802549132E-2</v>
      </c>
      <c r="AC78" s="117">
        <v>0.32468966206587613</v>
      </c>
      <c r="AD78" s="117">
        <v>0.43922815268585419</v>
      </c>
      <c r="AE78" s="117">
        <v>-0.420500552623299</v>
      </c>
    </row>
    <row r="79" spans="1:31" ht="17.25" thickTop="1" x14ac:dyDescent="0.3">
      <c r="B79" s="106" t="s">
        <v>12</v>
      </c>
      <c r="C79" s="11">
        <v>3.2086499814816651</v>
      </c>
      <c r="D79" s="11">
        <v>2.6245181050899964</v>
      </c>
      <c r="E79" s="11">
        <v>17</v>
      </c>
      <c r="F79" s="11">
        <v>-2.4</v>
      </c>
      <c r="G79" s="11">
        <v>85.518416088433497</v>
      </c>
      <c r="H79" s="11">
        <v>36.764686733907993</v>
      </c>
      <c r="I79" s="11">
        <v>31.92982568362946</v>
      </c>
      <c r="J79" s="11">
        <v>-23.887824036562762</v>
      </c>
      <c r="K79" s="11">
        <v>67.873709021202089</v>
      </c>
      <c r="L79" s="11">
        <v>-60.22173237894058</v>
      </c>
      <c r="M79" s="11">
        <v>67.33242031236783</v>
      </c>
      <c r="N79" s="11">
        <v>35.920603045370655</v>
      </c>
      <c r="O79" s="11">
        <v>-101.10599999999999</v>
      </c>
      <c r="P79" s="11">
        <v>86.325000000000003</v>
      </c>
      <c r="Q79" s="11">
        <v>42.331000000000003</v>
      </c>
      <c r="R79" s="11">
        <v>-15.051000000000011</v>
      </c>
      <c r="S79" s="11">
        <v>-9.2821119999999997</v>
      </c>
      <c r="T79" s="11">
        <v>-34.958557120905041</v>
      </c>
      <c r="U79" s="11">
        <v>48.530944173762201</v>
      </c>
      <c r="V79" s="11">
        <v>-20.868148965852498</v>
      </c>
      <c r="W79" s="11">
        <v>44.920495000000003</v>
      </c>
      <c r="X79" s="11">
        <v>138.90988183913015</v>
      </c>
      <c r="Z79" s="11">
        <v>20.433168086571662</v>
      </c>
      <c r="AA79" s="11">
        <v>130.32510446940819</v>
      </c>
      <c r="AB79" s="11">
        <v>110.905</v>
      </c>
      <c r="AC79" s="11">
        <v>12.499000000000001</v>
      </c>
      <c r="AD79" s="11">
        <v>-16.577873912995337</v>
      </c>
      <c r="AE79" s="11">
        <v>183.83037683913017</v>
      </c>
    </row>
    <row r="80" spans="1:31" x14ac:dyDescent="0.3">
      <c r="B80" s="106" t="s">
        <v>19</v>
      </c>
      <c r="C80" s="11">
        <v>4.471213355345097</v>
      </c>
      <c r="D80" s="11">
        <v>-1.1219512932273594</v>
      </c>
      <c r="E80" s="11">
        <v>-0.54884239443332428</v>
      </c>
      <c r="F80" s="11">
        <v>3.9044276055370668</v>
      </c>
      <c r="G80" s="11">
        <v>2.2952569799956555</v>
      </c>
      <c r="H80" s="11">
        <v>-1.8202890779513992</v>
      </c>
      <c r="I80" s="11">
        <v>1.8185403064436614</v>
      </c>
      <c r="J80" s="11">
        <v>3.0688321274950328</v>
      </c>
      <c r="K80" s="11">
        <v>2.8320784849821008</v>
      </c>
      <c r="L80" s="11">
        <v>-4.7925959405916183</v>
      </c>
      <c r="M80" s="11">
        <v>-1.1503724741762518</v>
      </c>
      <c r="N80" s="11">
        <v>4.1918899297857699</v>
      </c>
      <c r="O80" s="11">
        <v>-1.78</v>
      </c>
      <c r="P80" s="11">
        <v>-13.125</v>
      </c>
      <c r="Q80" s="11">
        <v>-4.7325048813797785</v>
      </c>
      <c r="R80" s="11">
        <v>0.93025007587221964</v>
      </c>
      <c r="S80" s="11">
        <v>0.21664676606339256</v>
      </c>
      <c r="T80" s="11">
        <v>-7.7051166801903248</v>
      </c>
      <c r="U80" s="11">
        <v>-3.2926840600403549</v>
      </c>
      <c r="V80" s="11">
        <v>0.89203644943918292</v>
      </c>
      <c r="W80" s="11">
        <v>-5.1117235935176961E-2</v>
      </c>
      <c r="X80" s="11">
        <v>-13.5792100767503</v>
      </c>
      <c r="Z80" s="11">
        <v>6.7048472732214801</v>
      </c>
      <c r="AA80" s="11">
        <v>5.3623403359829505</v>
      </c>
      <c r="AB80" s="11">
        <v>1.0810000000000004</v>
      </c>
      <c r="AC80" s="11">
        <v>-18.707254805507556</v>
      </c>
      <c r="AD80" s="11">
        <v>-9.8891175247281033</v>
      </c>
      <c r="AE80" s="11">
        <v>-13.630327312685477</v>
      </c>
    </row>
    <row r="81" spans="1:31" x14ac:dyDescent="0.3">
      <c r="B81" s="106" t="s">
        <v>33</v>
      </c>
      <c r="C81" s="11">
        <v>0</v>
      </c>
      <c r="D81" s="11">
        <v>0</v>
      </c>
      <c r="E81" s="11">
        <v>0</v>
      </c>
      <c r="F81" s="11">
        <v>0</v>
      </c>
      <c r="G81" s="11">
        <v>1.0282575160929213</v>
      </c>
      <c r="H81" s="11">
        <v>0.33944925360000866</v>
      </c>
      <c r="I81" s="11">
        <v>1.6282513800000515</v>
      </c>
      <c r="J81" s="11">
        <v>0.34781481000000269</v>
      </c>
      <c r="K81" s="11">
        <v>0</v>
      </c>
      <c r="L81" s="11">
        <v>6.9421023948878791</v>
      </c>
      <c r="M81" s="11">
        <v>8.1755031007932839</v>
      </c>
      <c r="N81" s="11">
        <v>56.092068376237755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-0.20554919999999946</v>
      </c>
      <c r="W81" s="11">
        <v>0</v>
      </c>
      <c r="X81" s="11">
        <v>0</v>
      </c>
      <c r="Z81" s="11">
        <v>0</v>
      </c>
      <c r="AA81" s="11">
        <v>3.3437729596929842</v>
      </c>
      <c r="AB81" s="11">
        <v>71.209673871918923</v>
      </c>
      <c r="AC81" s="11">
        <v>0</v>
      </c>
      <c r="AD81" s="11">
        <v>-0.20554919999999946</v>
      </c>
      <c r="AE81" s="11">
        <v>0</v>
      </c>
    </row>
    <row r="82" spans="1:31" x14ac:dyDescent="0.3">
      <c r="B82" s="109" t="s">
        <v>26</v>
      </c>
      <c r="C82" s="7">
        <v>53.486883405916998</v>
      </c>
      <c r="D82" s="7">
        <v>70.895973335372119</v>
      </c>
      <c r="E82" s="7">
        <v>61.978455198361004</v>
      </c>
      <c r="F82" s="7">
        <v>47.503027253527662</v>
      </c>
      <c r="G82" s="7">
        <v>47.404075322057167</v>
      </c>
      <c r="H82" s="7">
        <v>55.412525891097005</v>
      </c>
      <c r="I82" s="7">
        <v>74.213592619783185</v>
      </c>
      <c r="J82" s="7">
        <v>74.877848053336749</v>
      </c>
      <c r="K82" s="7">
        <v>29.646303976978942</v>
      </c>
      <c r="L82" s="7">
        <v>86.619250265556801</v>
      </c>
      <c r="M82" s="7">
        <v>60.63844989223476</v>
      </c>
      <c r="N82" s="7">
        <v>-2.103330262851614</v>
      </c>
      <c r="O82" s="7">
        <v>29.040999999999997</v>
      </c>
      <c r="P82" s="7">
        <v>109.86</v>
      </c>
      <c r="Q82" s="7">
        <v>62.332465730101177</v>
      </c>
      <c r="R82" s="7">
        <v>46.357386675779438</v>
      </c>
      <c r="S82" s="7">
        <v>54.567281856016464</v>
      </c>
      <c r="T82" s="7">
        <v>139.85429949311907</v>
      </c>
      <c r="U82" s="7">
        <v>107.62293618763312</v>
      </c>
      <c r="V82" s="7">
        <v>33.59561133830374</v>
      </c>
      <c r="W82" s="7">
        <v>-10.835991788025048</v>
      </c>
      <c r="X82" s="7">
        <v>55.196759813028933</v>
      </c>
      <c r="Z82" s="7">
        <v>233.86433919317778</v>
      </c>
      <c r="AA82" s="7">
        <v>251.90804188627411</v>
      </c>
      <c r="AB82" s="7">
        <v>174.80067387191889</v>
      </c>
      <c r="AC82" s="7">
        <v>247.59085240588064</v>
      </c>
      <c r="AD82" s="7">
        <v>335.64012887507238</v>
      </c>
      <c r="AE82" s="7">
        <v>44.360768025003885</v>
      </c>
    </row>
    <row r="83" spans="1:31" ht="17.25" thickBot="1" x14ac:dyDescent="0.35">
      <c r="B83" s="116" t="s">
        <v>24</v>
      </c>
      <c r="C83" s="117">
        <v>0.57358788349027368</v>
      </c>
      <c r="D83" s="117">
        <v>0.69088845662367382</v>
      </c>
      <c r="E83" s="117">
        <v>0.59196232281147088</v>
      </c>
      <c r="F83" s="117">
        <v>0.61294228714229237</v>
      </c>
      <c r="G83" s="117">
        <v>0.51712878076125335</v>
      </c>
      <c r="H83" s="117">
        <v>0.42354758974234669</v>
      </c>
      <c r="I83" s="117">
        <v>0.56276129511953299</v>
      </c>
      <c r="J83" s="117">
        <v>0.57670916152111829</v>
      </c>
      <c r="K83" s="117">
        <v>0.35299177963515443</v>
      </c>
      <c r="L83" s="117">
        <v>0.51859378064287132</v>
      </c>
      <c r="M83" s="117">
        <v>0.51251488643776</v>
      </c>
      <c r="N83" s="117">
        <v>-3.9269426123306583E-2</v>
      </c>
      <c r="O83" s="117">
        <v>0.23192167322850366</v>
      </c>
      <c r="P83" s="117">
        <v>0.4489358919873157</v>
      </c>
      <c r="Q83" s="117">
        <v>0.29542025987184517</v>
      </c>
      <c r="R83" s="117">
        <v>0.23093268418376103</v>
      </c>
      <c r="S83" s="117">
        <v>0.31629505311504691</v>
      </c>
      <c r="T83" s="117">
        <v>0.54422467274514086</v>
      </c>
      <c r="U83" s="117">
        <v>0.48002225137466931</v>
      </c>
      <c r="V83" s="117">
        <v>0.19625705352123221</v>
      </c>
      <c r="W83" s="117">
        <v>-0.10070523874835013</v>
      </c>
      <c r="X83" s="117">
        <v>0.28799370233364346</v>
      </c>
      <c r="Z83" s="117">
        <v>0.61858181467068563</v>
      </c>
      <c r="AA83" s="117">
        <v>0.52024782183372731</v>
      </c>
      <c r="AB83" s="117">
        <v>0.41334785374901012</v>
      </c>
      <c r="AC83" s="117">
        <v>0.31674733249282455</v>
      </c>
      <c r="AD83" s="117">
        <v>0.40689328907896088</v>
      </c>
      <c r="AE83" s="117">
        <v>0.14823453572479697</v>
      </c>
    </row>
    <row r="84" spans="1:31" ht="17.25" thickTop="1" x14ac:dyDescent="0.3">
      <c r="B84" s="106" t="s">
        <v>51</v>
      </c>
      <c r="C84" s="118">
        <v>1.0196810636826248</v>
      </c>
      <c r="D84" s="118">
        <v>6.7258377262303117</v>
      </c>
      <c r="E84" s="118">
        <v>5.439838109816387</v>
      </c>
      <c r="F84" s="118">
        <v>2.7141657039745191</v>
      </c>
      <c r="G84" s="118">
        <v>1.1678373576068588</v>
      </c>
      <c r="H84" s="118">
        <v>10.112350264303581</v>
      </c>
      <c r="I84" s="118">
        <v>3.9096253856970669</v>
      </c>
      <c r="J84" s="118">
        <v>1.6221843921398116</v>
      </c>
      <c r="K84" s="118">
        <v>1.8014492772745676</v>
      </c>
      <c r="L84" s="118">
        <v>9.5300425719969279</v>
      </c>
      <c r="M84" s="118">
        <v>4.4068167344816249</v>
      </c>
      <c r="N84" s="118">
        <v>2.7991423704100526</v>
      </c>
      <c r="O84" s="118">
        <v>5.9167185151557469</v>
      </c>
      <c r="P84" s="118">
        <v>16.532050383567416</v>
      </c>
      <c r="Q84" s="118">
        <v>9.1379893026679415</v>
      </c>
      <c r="R84" s="118">
        <v>1.5649298948173058</v>
      </c>
      <c r="S84" s="118">
        <v>3.1138932178903351</v>
      </c>
      <c r="T84" s="118">
        <v>10.994145795093171</v>
      </c>
      <c r="U84" s="118">
        <v>6.2646105619208354</v>
      </c>
      <c r="V84" s="118">
        <v>4.2694406785143171</v>
      </c>
      <c r="W84" s="118">
        <v>4.2624550490696862</v>
      </c>
      <c r="X84" s="118">
        <v>19.417264447860926</v>
      </c>
      <c r="Z84" s="118">
        <v>15.899522603703844</v>
      </c>
      <c r="AA84" s="118">
        <v>16.81199739974732</v>
      </c>
      <c r="AB84" s="118">
        <v>18.537450954163173</v>
      </c>
      <c r="AC84" s="118">
        <v>33.15168809620841</v>
      </c>
      <c r="AD84" s="118">
        <v>24.642090253418662</v>
      </c>
      <c r="AE84" s="118">
        <v>23.679719496930613</v>
      </c>
    </row>
    <row r="85" spans="1:31" x14ac:dyDescent="0.3">
      <c r="B85" s="109" t="s">
        <v>53</v>
      </c>
      <c r="C85" s="119">
        <v>54.506564469599624</v>
      </c>
      <c r="D85" s="119">
        <v>77.621811061602429</v>
      </c>
      <c r="E85" s="119">
        <v>67.418293308177397</v>
      </c>
      <c r="F85" s="119">
        <v>50.217192957502178</v>
      </c>
      <c r="G85" s="119">
        <v>48.571912679664024</v>
      </c>
      <c r="H85" s="119">
        <v>65.524876155400591</v>
      </c>
      <c r="I85" s="119">
        <v>78.123218005480254</v>
      </c>
      <c r="J85" s="119">
        <v>76.500032445476563</v>
      </c>
      <c r="K85" s="119">
        <v>31.447753254253509</v>
      </c>
      <c r="L85" s="119">
        <v>96.14929283755373</v>
      </c>
      <c r="M85" s="119">
        <v>65.045266626716383</v>
      </c>
      <c r="N85" s="119">
        <v>0.6958121075584387</v>
      </c>
      <c r="O85" s="119">
        <v>34.957718515155747</v>
      </c>
      <c r="P85" s="119">
        <v>126.39205038356741</v>
      </c>
      <c r="Q85" s="119">
        <v>71.470455032769124</v>
      </c>
      <c r="R85" s="119">
        <v>47.922316570596742</v>
      </c>
      <c r="S85" s="119">
        <v>57.6811750739068</v>
      </c>
      <c r="T85" s="119">
        <v>150.84844528821225</v>
      </c>
      <c r="U85" s="119">
        <v>113.88754674955395</v>
      </c>
      <c r="V85" s="119">
        <v>37.865052016818055</v>
      </c>
      <c r="W85" s="119">
        <v>-6.5735367389553616</v>
      </c>
      <c r="X85" s="119">
        <v>74.614024260889863</v>
      </c>
      <c r="Z85" s="119">
        <v>249.7638617968816</v>
      </c>
      <c r="AA85" s="119">
        <v>268.72003928602146</v>
      </c>
      <c r="AB85" s="119">
        <v>193.33812482608204</v>
      </c>
      <c r="AC85" s="119">
        <v>280.74254050208901</v>
      </c>
      <c r="AD85" s="119">
        <v>360.28221912849108</v>
      </c>
      <c r="AE85" s="119">
        <v>68.040487521934494</v>
      </c>
    </row>
    <row r="86" spans="1:31" ht="17.25" thickBot="1" x14ac:dyDescent="0.35">
      <c r="B86" s="116" t="s">
        <v>24</v>
      </c>
      <c r="C86" s="117">
        <v>0.58452283923847348</v>
      </c>
      <c r="D86" s="117">
        <v>0.75643242798852006</v>
      </c>
      <c r="E86" s="117">
        <v>0.64391875174954527</v>
      </c>
      <c r="F86" s="117">
        <v>0.64796378009680233</v>
      </c>
      <c r="G86" s="117">
        <v>0.5298686624014648</v>
      </c>
      <c r="H86" s="117">
        <v>0.50084169449934202</v>
      </c>
      <c r="I86" s="117">
        <v>0.59240796452090871</v>
      </c>
      <c r="J86" s="117">
        <v>0.58920322518541057</v>
      </c>
      <c r="K86" s="117">
        <v>0.37444122529965956</v>
      </c>
      <c r="L86" s="117">
        <v>0.57565062184096027</v>
      </c>
      <c r="M86" s="117">
        <v>0.54976120757952285</v>
      </c>
      <c r="N86" s="117">
        <v>1.2990894790066562E-2</v>
      </c>
      <c r="O86" s="117">
        <v>0.27917263766006556</v>
      </c>
      <c r="P86" s="117">
        <v>0.51649306279858531</v>
      </c>
      <c r="Q86" s="117">
        <v>0.33872910611882845</v>
      </c>
      <c r="R86" s="117">
        <v>0.23872849596446241</v>
      </c>
      <c r="S86" s="117">
        <v>0.3343444956976192</v>
      </c>
      <c r="T86" s="117">
        <v>0.58700694986591917</v>
      </c>
      <c r="U86" s="117">
        <v>0.50796380893147119</v>
      </c>
      <c r="V86" s="117">
        <v>0.22119804475104729</v>
      </c>
      <c r="W86" s="117">
        <v>-6.1091739424269528E-2</v>
      </c>
      <c r="X86" s="117">
        <v>0.38930490060820094</v>
      </c>
      <c r="Z86" s="117">
        <v>0.66063677515986308</v>
      </c>
      <c r="AA86" s="117">
        <v>0.55496844830678571</v>
      </c>
      <c r="AB86" s="117">
        <v>0.45718301408423478</v>
      </c>
      <c r="AC86" s="117">
        <v>0.35915887019735215</v>
      </c>
      <c r="AD86" s="117">
        <v>0.43676665728019332</v>
      </c>
      <c r="AE86" s="117">
        <v>0.22736193549710115</v>
      </c>
    </row>
    <row r="87" spans="1:31" ht="17.25" thickTop="1" x14ac:dyDescent="0.3"/>
    <row r="90" spans="1:31" s="109" customFormat="1" ht="17.25" thickBot="1" x14ac:dyDescent="0.35">
      <c r="A90" s="120"/>
      <c r="B90" s="111" t="s">
        <v>62</v>
      </c>
      <c r="C90" s="112" t="str">
        <f>C$6</f>
        <v>1Q19</v>
      </c>
      <c r="D90" s="112" t="str">
        <f t="shared" ref="D90:Q90" si="6">D$6</f>
        <v>2Q19</v>
      </c>
      <c r="E90" s="112" t="str">
        <f t="shared" si="6"/>
        <v>3Q19</v>
      </c>
      <c r="F90" s="112" t="str">
        <f t="shared" si="6"/>
        <v>4Q19</v>
      </c>
      <c r="G90" s="112" t="str">
        <f t="shared" si="6"/>
        <v>1Q20</v>
      </c>
      <c r="H90" s="112" t="str">
        <f t="shared" si="6"/>
        <v>2Q20</v>
      </c>
      <c r="I90" s="112" t="str">
        <f t="shared" si="6"/>
        <v>3Q20</v>
      </c>
      <c r="J90" s="112" t="str">
        <f t="shared" si="6"/>
        <v>4Q20</v>
      </c>
      <c r="K90" s="112" t="str">
        <f t="shared" si="6"/>
        <v>1Q21</v>
      </c>
      <c r="L90" s="112" t="str">
        <f t="shared" si="6"/>
        <v>2Q21</v>
      </c>
      <c r="M90" s="112" t="str">
        <f t="shared" si="6"/>
        <v>3Q21</v>
      </c>
      <c r="N90" s="112" t="str">
        <f t="shared" si="6"/>
        <v>4Q21</v>
      </c>
      <c r="O90" s="112" t="str">
        <f t="shared" si="6"/>
        <v>1Q22</v>
      </c>
      <c r="P90" s="112" t="str">
        <f t="shared" si="6"/>
        <v>2Q22</v>
      </c>
      <c r="Q90" s="112" t="str">
        <f t="shared" si="6"/>
        <v>3Q22</v>
      </c>
      <c r="R90" s="112" t="s">
        <v>91</v>
      </c>
      <c r="S90" s="112" t="s">
        <v>92</v>
      </c>
      <c r="T90" s="112" t="s">
        <v>93</v>
      </c>
      <c r="U90" s="112" t="s">
        <v>239</v>
      </c>
      <c r="V90" s="112" t="s">
        <v>242</v>
      </c>
      <c r="W90" s="112" t="s">
        <v>245</v>
      </c>
      <c r="X90" s="112" t="s">
        <v>249</v>
      </c>
      <c r="Z90" s="113">
        <f>Z$6</f>
        <v>2019</v>
      </c>
      <c r="AA90" s="113">
        <f>AA$6</f>
        <v>2020</v>
      </c>
      <c r="AB90" s="113">
        <f>AB$6</f>
        <v>2021</v>
      </c>
      <c r="AC90" s="113">
        <f>AC$6</f>
        <v>2022</v>
      </c>
      <c r="AD90" s="113">
        <v>2023</v>
      </c>
      <c r="AE90" s="113">
        <v>2024</v>
      </c>
    </row>
    <row r="91" spans="1:31" x14ac:dyDescent="0.3">
      <c r="B91" s="109" t="s">
        <v>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7.2582894000000007</v>
      </c>
      <c r="I91" s="7">
        <v>17.787665489999995</v>
      </c>
      <c r="J91" s="7">
        <v>14.715172440000003</v>
      </c>
      <c r="K91" s="7">
        <v>18.037736770000002</v>
      </c>
      <c r="L91" s="7">
        <v>5.2385967099999977</v>
      </c>
      <c r="M91" s="7">
        <v>-4.475000000093132E-5</v>
      </c>
      <c r="N91" s="7">
        <v>-2.8872999999762783E-4</v>
      </c>
      <c r="O91" s="7">
        <v>0</v>
      </c>
      <c r="P91" s="7">
        <v>-0.13</v>
      </c>
      <c r="Q91" s="7">
        <v>9.9</v>
      </c>
      <c r="R91" s="7">
        <v>21.6291765</v>
      </c>
      <c r="S91" s="7">
        <v>27.60182734</v>
      </c>
      <c r="T91" s="7">
        <v>25.966536910000006</v>
      </c>
      <c r="U91" s="7">
        <v>30.246613130000018</v>
      </c>
      <c r="V91" s="7">
        <v>38.151835259999977</v>
      </c>
      <c r="W91" s="7">
        <v>30.71453970999999</v>
      </c>
      <c r="X91" s="7">
        <v>28.610476370000004</v>
      </c>
      <c r="Z91" s="7">
        <v>0</v>
      </c>
      <c r="AA91" s="7">
        <v>39.761127330000001</v>
      </c>
      <c r="AB91" s="7">
        <v>23.276</v>
      </c>
      <c r="AC91" s="7">
        <v>31.399176499999999</v>
      </c>
      <c r="AD91" s="7">
        <v>121.96681264</v>
      </c>
      <c r="AE91" s="7">
        <v>59.325016079999997</v>
      </c>
    </row>
    <row r="92" spans="1:31" x14ac:dyDescent="0.3">
      <c r="B92" s="114" t="s">
        <v>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7.2582894000000007</v>
      </c>
      <c r="I92" s="9">
        <v>17.787665489999995</v>
      </c>
      <c r="J92" s="9">
        <v>14.715172440000003</v>
      </c>
      <c r="K92" s="9">
        <v>18.037736770000002</v>
      </c>
      <c r="L92" s="9">
        <v>5.2385967099999977</v>
      </c>
      <c r="M92" s="9">
        <v>-4.475000000093132E-5</v>
      </c>
      <c r="N92" s="9">
        <v>-2.8872999999762783E-4</v>
      </c>
      <c r="O92" s="9">
        <v>0</v>
      </c>
      <c r="P92" s="9">
        <v>-0.13</v>
      </c>
      <c r="Q92" s="9">
        <v>9.9</v>
      </c>
      <c r="R92" s="9">
        <v>21.6291765</v>
      </c>
      <c r="S92" s="9">
        <v>27.60182734</v>
      </c>
      <c r="T92" s="9">
        <v>25.966536910000006</v>
      </c>
      <c r="U92" s="9">
        <v>30.246613130000018</v>
      </c>
      <c r="V92" s="9">
        <v>38.151835259999977</v>
      </c>
      <c r="W92" s="9">
        <v>30.71453970999999</v>
      </c>
      <c r="X92" s="9">
        <v>28.610476370000004</v>
      </c>
      <c r="Z92" s="9">
        <v>0</v>
      </c>
      <c r="AA92" s="9">
        <v>39.761127330000001</v>
      </c>
      <c r="AB92" s="9">
        <v>23.276</v>
      </c>
      <c r="AC92" s="9">
        <v>31.399176499999999</v>
      </c>
      <c r="AD92" s="9">
        <v>121.96681264</v>
      </c>
      <c r="AE92" s="9">
        <v>59.325016079999997</v>
      </c>
    </row>
    <row r="93" spans="1:31" x14ac:dyDescent="0.3">
      <c r="B93" s="106" t="s">
        <v>13</v>
      </c>
      <c r="C93" s="11">
        <v>0</v>
      </c>
      <c r="D93" s="11">
        <v>0</v>
      </c>
      <c r="E93" s="11">
        <v>0</v>
      </c>
      <c r="F93" s="11">
        <v>0</v>
      </c>
      <c r="G93" s="11">
        <v>-1.05855393</v>
      </c>
      <c r="H93" s="11">
        <v>-10.680014130000002</v>
      </c>
      <c r="I93" s="11">
        <v>-13.963676699999997</v>
      </c>
      <c r="J93" s="11">
        <v>-5.318349419999997</v>
      </c>
      <c r="K93" s="11">
        <v>-11.124896969999998</v>
      </c>
      <c r="L93" s="11">
        <v>-5.2120999899999987</v>
      </c>
      <c r="M93" s="11">
        <v>1.1126612000000005</v>
      </c>
      <c r="N93" s="11">
        <v>2.3357599999975776E-3</v>
      </c>
      <c r="O93" s="11">
        <v>-5.6000000000000001E-2</v>
      </c>
      <c r="P93" s="11">
        <v>-0.81200000000000006</v>
      </c>
      <c r="Q93" s="11">
        <v>-5.0999999999999996</v>
      </c>
      <c r="R93" s="11">
        <v>-10.219173749999996</v>
      </c>
      <c r="S93" s="11">
        <v>-10.852299140000003</v>
      </c>
      <c r="T93" s="11">
        <v>-11.75550046</v>
      </c>
      <c r="U93" s="11">
        <v>-13.439999969999992</v>
      </c>
      <c r="V93" s="11">
        <v>-16.707458730000003</v>
      </c>
      <c r="W93" s="11">
        <v>-14.756114809999998</v>
      </c>
      <c r="X93" s="11">
        <v>-14.481685899999995</v>
      </c>
      <c r="Z93" s="11">
        <v>0</v>
      </c>
      <c r="AA93" s="11">
        <v>-31.020594179999996</v>
      </c>
      <c r="AB93" s="11">
        <v>-15.222</v>
      </c>
      <c r="AC93" s="11">
        <v>-16.187173749999996</v>
      </c>
      <c r="AD93" s="11">
        <v>-52.755258299999994</v>
      </c>
      <c r="AE93" s="11">
        <v>-29.237800709999995</v>
      </c>
    </row>
    <row r="94" spans="1:31" x14ac:dyDescent="0.3">
      <c r="B94" s="114" t="s">
        <v>13</v>
      </c>
      <c r="C94" s="9">
        <v>0</v>
      </c>
      <c r="D94" s="9">
        <v>0</v>
      </c>
      <c r="E94" s="9">
        <v>0</v>
      </c>
      <c r="F94" s="9">
        <v>0</v>
      </c>
      <c r="G94" s="9">
        <v>-1.05855393</v>
      </c>
      <c r="H94" s="9">
        <v>-10.680014130000002</v>
      </c>
      <c r="I94" s="9">
        <v>-13.963676699999997</v>
      </c>
      <c r="J94" s="9">
        <v>-5.318349419999997</v>
      </c>
      <c r="K94" s="9">
        <v>-11.124896969999998</v>
      </c>
      <c r="L94" s="9">
        <v>-5.2120999899999987</v>
      </c>
      <c r="M94" s="9">
        <v>1.1126612000000005</v>
      </c>
      <c r="N94" s="9">
        <v>2.3357599999975776E-3</v>
      </c>
      <c r="O94" s="9">
        <v>-5.6000000000000001E-2</v>
      </c>
      <c r="P94" s="9">
        <v>-0.81200000000000006</v>
      </c>
      <c r="Q94" s="9">
        <v>-5.0999999999999996</v>
      </c>
      <c r="R94" s="9">
        <v>-10.219173749999996</v>
      </c>
      <c r="S94" s="9">
        <v>-10.852299140000003</v>
      </c>
      <c r="T94" s="9">
        <v>-11.75550046</v>
      </c>
      <c r="U94" s="9">
        <v>-13.439999969999992</v>
      </c>
      <c r="V94" s="9">
        <v>-16.707458730000003</v>
      </c>
      <c r="W94" s="9">
        <v>-14.756114809999998</v>
      </c>
      <c r="X94" s="9">
        <v>-14.481685899999995</v>
      </c>
      <c r="Z94" s="9">
        <v>0</v>
      </c>
      <c r="AA94" s="9">
        <v>-31.020594179999996</v>
      </c>
      <c r="AB94" s="9">
        <v>-15.222</v>
      </c>
      <c r="AC94" s="9">
        <v>-16.187173749999996</v>
      </c>
      <c r="AD94" s="9">
        <v>-52.755258299999994</v>
      </c>
      <c r="AE94" s="9">
        <v>-29.237800709999995</v>
      </c>
    </row>
    <row r="95" spans="1:31" x14ac:dyDescent="0.3">
      <c r="B95" s="106" t="s">
        <v>15</v>
      </c>
      <c r="C95" s="11">
        <v>0</v>
      </c>
      <c r="D95" s="11">
        <v>0</v>
      </c>
      <c r="E95" s="11">
        <v>0</v>
      </c>
      <c r="F95" s="11">
        <v>0</v>
      </c>
      <c r="G95" s="11">
        <v>-0.38728736000000002</v>
      </c>
      <c r="H95" s="11">
        <v>-0.39478116999999985</v>
      </c>
      <c r="I95" s="11">
        <v>0.10181374999999993</v>
      </c>
      <c r="J95" s="11">
        <v>-0.25108763999999995</v>
      </c>
      <c r="K95" s="11">
        <v>-0.22901638999999996</v>
      </c>
      <c r="L95" s="11">
        <v>-0.60814523000000009</v>
      </c>
      <c r="M95" s="11">
        <v>-0.47052469999999996</v>
      </c>
      <c r="N95" s="11">
        <v>0.23168631999999989</v>
      </c>
      <c r="O95" s="11">
        <v>-0.41299999999999998</v>
      </c>
      <c r="P95" s="11">
        <v>-1.6830000000000001</v>
      </c>
      <c r="Q95" s="11">
        <v>-0.9</v>
      </c>
      <c r="R95" s="11">
        <v>-4.0575507600000016</v>
      </c>
      <c r="S95" s="11">
        <v>-3.6772381799999998</v>
      </c>
      <c r="T95" s="11">
        <v>-3.0089989300000006</v>
      </c>
      <c r="U95" s="11">
        <v>-2.7377625399999945</v>
      </c>
      <c r="V95" s="11">
        <v>-3.7242698499999976</v>
      </c>
      <c r="W95" s="11">
        <v>-2.2591266300000008</v>
      </c>
      <c r="X95" s="11">
        <v>-16.124249240000001</v>
      </c>
      <c r="Z95" s="11">
        <v>0</v>
      </c>
      <c r="AA95" s="11">
        <v>-0.93134241999999989</v>
      </c>
      <c r="AB95" s="11">
        <v>-1.0760000000000001</v>
      </c>
      <c r="AC95" s="11">
        <v>-7.053550760000002</v>
      </c>
      <c r="AD95" s="11">
        <v>-13.148269499999993</v>
      </c>
      <c r="AE95" s="11">
        <v>-18.383375870000002</v>
      </c>
    </row>
    <row r="96" spans="1:31" x14ac:dyDescent="0.3">
      <c r="B96" s="106" t="s">
        <v>17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3.2049999999999999E-3</v>
      </c>
      <c r="I96" s="11">
        <v>0</v>
      </c>
      <c r="J96" s="11">
        <v>0</v>
      </c>
      <c r="K96" s="11">
        <v>0</v>
      </c>
      <c r="L96" s="11">
        <v>0</v>
      </c>
      <c r="M96" s="11">
        <v>4.08896E-3</v>
      </c>
      <c r="N96" s="11">
        <v>0.17991103999999999</v>
      </c>
      <c r="O96" s="11">
        <v>0</v>
      </c>
      <c r="P96" s="11">
        <v>0.61699999999999999</v>
      </c>
      <c r="Q96" s="11">
        <v>0</v>
      </c>
      <c r="R96" s="11">
        <v>-4.5557350000000024E-2</v>
      </c>
      <c r="S96" s="11">
        <v>4.0887799999999993E-3</v>
      </c>
      <c r="T96" s="11">
        <v>4.0898899999999997E-3</v>
      </c>
      <c r="U96" s="11">
        <v>4.0895600000000016E-3</v>
      </c>
      <c r="V96" s="11">
        <v>-3.2961710000000005E-2</v>
      </c>
      <c r="W96" s="11">
        <v>1.7363139999999999E-2</v>
      </c>
      <c r="X96" s="11">
        <v>0.67149724</v>
      </c>
      <c r="Z96" s="11">
        <v>0</v>
      </c>
      <c r="AA96" s="11">
        <v>3.2049999999999999E-3</v>
      </c>
      <c r="AB96" s="11">
        <v>0.184</v>
      </c>
      <c r="AC96" s="11">
        <v>0.57144264999999994</v>
      </c>
      <c r="AD96" s="11">
        <v>-2.0693480000000004E-2</v>
      </c>
      <c r="AE96" s="11">
        <v>0.68886037999999994</v>
      </c>
    </row>
    <row r="97" spans="1:31" x14ac:dyDescent="0.3">
      <c r="B97" s="106" t="s">
        <v>21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</row>
    <row r="98" spans="1:31" x14ac:dyDescent="0.3">
      <c r="B98" s="109" t="s">
        <v>23</v>
      </c>
      <c r="C98" s="7">
        <v>0</v>
      </c>
      <c r="D98" s="7">
        <v>0</v>
      </c>
      <c r="E98" s="7">
        <v>0</v>
      </c>
      <c r="F98" s="7">
        <v>0</v>
      </c>
      <c r="G98" s="7">
        <v>-1.4458412899999999</v>
      </c>
      <c r="H98" s="7">
        <v>-3.8133009000000011</v>
      </c>
      <c r="I98" s="7">
        <v>3.9258025399999976</v>
      </c>
      <c r="J98" s="7">
        <v>9.1457353800000067</v>
      </c>
      <c r="K98" s="7">
        <v>6.683823410000004</v>
      </c>
      <c r="L98" s="7">
        <v>-0.58164851000000106</v>
      </c>
      <c r="M98" s="7">
        <v>0.64618070999999955</v>
      </c>
      <c r="N98" s="7">
        <v>0.41364438999999986</v>
      </c>
      <c r="O98" s="7">
        <v>-0.46899999999999997</v>
      </c>
      <c r="P98" s="7">
        <v>-2.008</v>
      </c>
      <c r="Q98" s="7">
        <v>3.9000000000000008</v>
      </c>
      <c r="R98" s="7">
        <v>7.3068946400000021</v>
      </c>
      <c r="S98" s="7">
        <v>13.076378799999997</v>
      </c>
      <c r="T98" s="7">
        <v>11.206127410000004</v>
      </c>
      <c r="U98" s="7">
        <v>14.072940180000032</v>
      </c>
      <c r="V98" s="7">
        <v>17.687144969999977</v>
      </c>
      <c r="W98" s="7">
        <v>13.716661409999992</v>
      </c>
      <c r="X98" s="7">
        <v>-1.3239615299999921</v>
      </c>
      <c r="Z98" s="7">
        <v>0</v>
      </c>
      <c r="AA98" s="7">
        <v>7.8123957300000031</v>
      </c>
      <c r="AB98" s="7">
        <v>7.1620000000000026</v>
      </c>
      <c r="AC98" s="7">
        <v>8.729894640000003</v>
      </c>
      <c r="AD98" s="7">
        <v>56.04259136000001</v>
      </c>
      <c r="AE98" s="7">
        <v>12.392699879999999</v>
      </c>
    </row>
    <row r="99" spans="1:31" ht="17.25" thickBot="1" x14ac:dyDescent="0.35">
      <c r="B99" s="116" t="s">
        <v>24</v>
      </c>
      <c r="C99" s="117" t="s">
        <v>44</v>
      </c>
      <c r="D99" s="117" t="s">
        <v>44</v>
      </c>
      <c r="E99" s="117" t="s">
        <v>44</v>
      </c>
      <c r="F99" s="117" t="s">
        <v>44</v>
      </c>
      <c r="G99" s="117" t="s">
        <v>44</v>
      </c>
      <c r="H99" s="117">
        <v>-0.52537184587872743</v>
      </c>
      <c r="I99" s="117">
        <v>0.22070364108247004</v>
      </c>
      <c r="J99" s="117">
        <v>0.62151737720309075</v>
      </c>
      <c r="K99" s="117">
        <v>0.37054667640545702</v>
      </c>
      <c r="L99" s="117">
        <v>-0.111031358625047</v>
      </c>
      <c r="M99" s="117" t="s">
        <v>44</v>
      </c>
      <c r="N99" s="117" t="s">
        <v>44</v>
      </c>
      <c r="O99" s="117" t="s">
        <v>44</v>
      </c>
      <c r="P99" s="117" t="s">
        <v>44</v>
      </c>
      <c r="Q99" s="117">
        <v>0.39393939393939403</v>
      </c>
      <c r="R99" s="117">
        <v>0.33782583631882618</v>
      </c>
      <c r="S99" s="117">
        <v>0.47375047452202479</v>
      </c>
      <c r="T99" s="117">
        <v>0.43156033663019572</v>
      </c>
      <c r="U99" s="117">
        <v>0.46527325619944621</v>
      </c>
      <c r="V99" s="117">
        <v>0.46359879805163501</v>
      </c>
      <c r="W99" s="117">
        <v>0.44658528304541523</v>
      </c>
      <c r="X99" s="117">
        <v>-4.6275410198631094E-2</v>
      </c>
      <c r="Z99" s="117" t="s">
        <v>44</v>
      </c>
      <c r="AA99" s="117">
        <v>0.19648325524476529</v>
      </c>
      <c r="AB99" s="117">
        <v>0.30769891733974919</v>
      </c>
      <c r="AC99" s="117">
        <v>0.27802941392427927</v>
      </c>
      <c r="AD99" s="117">
        <v>0.45949049702082967</v>
      </c>
      <c r="AE99" s="117">
        <v>0.20889501088863421</v>
      </c>
    </row>
    <row r="100" spans="1:31" ht="17.25" thickTop="1" x14ac:dyDescent="0.3">
      <c r="B100" s="106" t="s">
        <v>33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0.29970000000000008</v>
      </c>
      <c r="I100" s="11">
        <v>0</v>
      </c>
      <c r="J100" s="11">
        <v>0</v>
      </c>
      <c r="K100" s="11">
        <v>0</v>
      </c>
      <c r="L100" s="11">
        <v>0.15</v>
      </c>
      <c r="M100" s="11">
        <v>0.53446371999999998</v>
      </c>
      <c r="N100" s="11">
        <v>9.1035300000000041E-2</v>
      </c>
      <c r="O100" s="11">
        <v>3.8428259999999992E-2</v>
      </c>
      <c r="P100" s="11">
        <v>6.9491410000000003E-2</v>
      </c>
      <c r="Q100" s="11">
        <v>0.3</v>
      </c>
      <c r="R100" s="11">
        <v>1.3851863799999999</v>
      </c>
      <c r="S100" s="11">
        <v>1.0820399000000003</v>
      </c>
      <c r="T100" s="11">
        <v>1.3434829699999999</v>
      </c>
      <c r="U100" s="11">
        <v>1.3284198300000001</v>
      </c>
      <c r="V100" s="11">
        <v>1.6614443000000296</v>
      </c>
      <c r="W100" s="11">
        <v>1.2463624099999999</v>
      </c>
      <c r="X100" s="11">
        <v>14.532619310000001</v>
      </c>
      <c r="Z100" s="11">
        <v>0</v>
      </c>
      <c r="AA100" s="11">
        <v>0.29970000000000008</v>
      </c>
      <c r="AB100" s="11">
        <v>0.77549902000000004</v>
      </c>
      <c r="AC100" s="11">
        <v>1.79310605</v>
      </c>
      <c r="AD100" s="11">
        <v>5.3371310000000296</v>
      </c>
      <c r="AE100" s="11">
        <v>15.778981720000001</v>
      </c>
    </row>
    <row r="101" spans="1:31" x14ac:dyDescent="0.3">
      <c r="B101" s="109" t="s">
        <v>26</v>
      </c>
      <c r="C101" s="7">
        <v>0</v>
      </c>
      <c r="D101" s="7">
        <v>0</v>
      </c>
      <c r="E101" s="7">
        <v>0</v>
      </c>
      <c r="F101" s="7">
        <v>0</v>
      </c>
      <c r="G101" s="7">
        <v>-1.4458412899999999</v>
      </c>
      <c r="H101" s="7">
        <v>-3.513600900000001</v>
      </c>
      <c r="I101" s="7">
        <v>3.9258025399999976</v>
      </c>
      <c r="J101" s="7">
        <v>9.1457353800000067</v>
      </c>
      <c r="K101" s="7">
        <v>6.683823410000004</v>
      </c>
      <c r="L101" s="7">
        <v>-0.43164851000000104</v>
      </c>
      <c r="M101" s="7">
        <v>1.1806444299999996</v>
      </c>
      <c r="N101" s="7">
        <v>0.5046796899999999</v>
      </c>
      <c r="O101" s="7">
        <v>-0.43057173999999998</v>
      </c>
      <c r="P101" s="7">
        <v>-1.9385085900000001</v>
      </c>
      <c r="Q101" s="7">
        <v>4.2000000000000011</v>
      </c>
      <c r="R101" s="7">
        <v>8.6920810200000016</v>
      </c>
      <c r="S101" s="7">
        <v>14.158418699999997</v>
      </c>
      <c r="T101" s="7">
        <v>12.471354379999999</v>
      </c>
      <c r="U101" s="7">
        <v>15.401360010000031</v>
      </c>
      <c r="V101" s="7">
        <v>19.348589270000005</v>
      </c>
      <c r="W101" s="7">
        <v>14.963023819999991</v>
      </c>
      <c r="X101" s="7">
        <v>13.20865778000001</v>
      </c>
      <c r="Z101" s="7">
        <v>0</v>
      </c>
      <c r="AA101" s="7">
        <v>8.1120957300000036</v>
      </c>
      <c r="AB101" s="7">
        <v>7.9374990200000024</v>
      </c>
      <c r="AC101" s="7">
        <v>10.523000690000003</v>
      </c>
      <c r="AD101" s="7">
        <v>61.379722360000031</v>
      </c>
      <c r="AE101" s="7">
        <v>28.171681599999999</v>
      </c>
    </row>
    <row r="102" spans="1:31" ht="17.25" thickBot="1" x14ac:dyDescent="0.35">
      <c r="B102" s="116" t="s">
        <v>24</v>
      </c>
      <c r="C102" s="117" t="s">
        <v>44</v>
      </c>
      <c r="D102" s="117" t="s">
        <v>44</v>
      </c>
      <c r="E102" s="117" t="s">
        <v>44</v>
      </c>
      <c r="F102" s="117" t="s">
        <v>44</v>
      </c>
      <c r="G102" s="117" t="s">
        <v>44</v>
      </c>
      <c r="H102" s="117">
        <v>-0.48408112523041597</v>
      </c>
      <c r="I102" s="117">
        <v>0.22070364108247004</v>
      </c>
      <c r="J102" s="117">
        <v>0.62151737720309075</v>
      </c>
      <c r="K102" s="117">
        <v>0.37054667640545702</v>
      </c>
      <c r="L102" s="117">
        <v>-8.2397736244140318E-2</v>
      </c>
      <c r="M102" s="117" t="s">
        <v>44</v>
      </c>
      <c r="N102" s="117" t="s">
        <v>44</v>
      </c>
      <c r="O102" s="117" t="s">
        <v>44</v>
      </c>
      <c r="P102" s="117" t="s">
        <v>44</v>
      </c>
      <c r="Q102" s="117">
        <v>0.42424242424242431</v>
      </c>
      <c r="R102" s="117">
        <v>0.4018683291062885</v>
      </c>
      <c r="S102" s="117">
        <v>0.51295222325667944</v>
      </c>
      <c r="T102" s="117">
        <v>0.48028562388683976</v>
      </c>
      <c r="U102" s="117">
        <v>0.50919287868049712</v>
      </c>
      <c r="V102" s="117">
        <v>0.50714701240823135</v>
      </c>
      <c r="W102" s="117">
        <v>0.48716418872877831</v>
      </c>
      <c r="X102" s="117">
        <v>0.46167206757347706</v>
      </c>
      <c r="Z102" s="117" t="s">
        <v>44</v>
      </c>
      <c r="AA102" s="117">
        <v>0.20402076788902765</v>
      </c>
      <c r="AB102" s="117">
        <v>0.34101645557655963</v>
      </c>
      <c r="AC102" s="117">
        <v>0.33513619982995424</v>
      </c>
      <c r="AD102" s="117">
        <v>0.50324937605092468</v>
      </c>
      <c r="AE102" s="117">
        <v>0.47487018902802125</v>
      </c>
    </row>
    <row r="103" spans="1:31" ht="17.25" thickTop="1" x14ac:dyDescent="0.3"/>
    <row r="106" spans="1:31" s="109" customFormat="1" ht="17.25" thickBot="1" x14ac:dyDescent="0.35">
      <c r="A106" s="120"/>
      <c r="B106" s="111" t="s">
        <v>32</v>
      </c>
      <c r="C106" s="112" t="str">
        <f>C$6</f>
        <v>1Q19</v>
      </c>
      <c r="D106" s="112" t="str">
        <f t="shared" ref="D106:Q106" si="7">D$6</f>
        <v>2Q19</v>
      </c>
      <c r="E106" s="112" t="str">
        <f t="shared" si="7"/>
        <v>3Q19</v>
      </c>
      <c r="F106" s="112" t="str">
        <f t="shared" si="7"/>
        <v>4Q19</v>
      </c>
      <c r="G106" s="112" t="str">
        <f t="shared" si="7"/>
        <v>1Q20</v>
      </c>
      <c r="H106" s="112" t="str">
        <f t="shared" si="7"/>
        <v>2Q20</v>
      </c>
      <c r="I106" s="112" t="str">
        <f t="shared" si="7"/>
        <v>3Q20</v>
      </c>
      <c r="J106" s="112" t="str">
        <f t="shared" si="7"/>
        <v>4Q20</v>
      </c>
      <c r="K106" s="112" t="str">
        <f t="shared" si="7"/>
        <v>1Q21</v>
      </c>
      <c r="L106" s="112" t="str">
        <f t="shared" si="7"/>
        <v>2Q21</v>
      </c>
      <c r="M106" s="112" t="str">
        <f t="shared" si="7"/>
        <v>3Q21</v>
      </c>
      <c r="N106" s="112" t="str">
        <f t="shared" si="7"/>
        <v>4Q21</v>
      </c>
      <c r="O106" s="112" t="str">
        <f t="shared" si="7"/>
        <v>1Q22</v>
      </c>
      <c r="P106" s="112" t="str">
        <f t="shared" si="7"/>
        <v>2Q22</v>
      </c>
      <c r="Q106" s="112" t="str">
        <f t="shared" si="7"/>
        <v>3Q22</v>
      </c>
      <c r="R106" s="112" t="s">
        <v>91</v>
      </c>
      <c r="S106" s="112" t="s">
        <v>92</v>
      </c>
      <c r="T106" s="112" t="s">
        <v>93</v>
      </c>
      <c r="U106" s="112" t="s">
        <v>239</v>
      </c>
      <c r="V106" s="112" t="s">
        <v>242</v>
      </c>
      <c r="W106" s="112" t="s">
        <v>245</v>
      </c>
      <c r="X106" s="112" t="s">
        <v>249</v>
      </c>
      <c r="Z106" s="113">
        <f>Z$6</f>
        <v>2019</v>
      </c>
      <c r="AA106" s="113">
        <f>AA$6</f>
        <v>2020</v>
      </c>
      <c r="AB106" s="113">
        <f>AB$6</f>
        <v>2021</v>
      </c>
      <c r="AC106" s="113">
        <v>2022</v>
      </c>
      <c r="AD106" s="113">
        <v>2023</v>
      </c>
      <c r="AE106" s="113">
        <v>2024</v>
      </c>
    </row>
    <row r="107" spans="1:31" x14ac:dyDescent="0.3">
      <c r="B107" s="109" t="s">
        <v>7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</row>
    <row r="108" spans="1:31" x14ac:dyDescent="0.3">
      <c r="B108" s="114" t="s">
        <v>9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</row>
    <row r="109" spans="1:31" x14ac:dyDescent="0.3">
      <c r="B109" s="106" t="s">
        <v>13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Z109" s="11">
        <v>0</v>
      </c>
      <c r="AA109" s="11">
        <v>0</v>
      </c>
      <c r="AB109" s="11">
        <v>0</v>
      </c>
      <c r="AC109" s="11">
        <v>0</v>
      </c>
      <c r="AD109" s="7">
        <v>0</v>
      </c>
      <c r="AE109" s="7">
        <v>0</v>
      </c>
    </row>
    <row r="110" spans="1:31" x14ac:dyDescent="0.3">
      <c r="B110" s="114" t="s">
        <v>13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3.6654350000000499E-4</v>
      </c>
      <c r="X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</row>
    <row r="111" spans="1:31" x14ac:dyDescent="0.3">
      <c r="B111" s="106" t="s">
        <v>15</v>
      </c>
      <c r="C111" s="11">
        <v>-12.8686077</v>
      </c>
      <c r="D111" s="11">
        <v>-19.960864779999998</v>
      </c>
      <c r="E111" s="11">
        <v>-15.558930709999998</v>
      </c>
      <c r="F111" s="11">
        <v>-20.098681860000003</v>
      </c>
      <c r="G111" s="11">
        <v>-23.013713159999991</v>
      </c>
      <c r="H111" s="11">
        <v>-19.808889410000003</v>
      </c>
      <c r="I111" s="11">
        <v>-40.551502530000015</v>
      </c>
      <c r="J111" s="11">
        <v>-18.886104119230851</v>
      </c>
      <c r="K111" s="11">
        <v>-18.174802398131011</v>
      </c>
      <c r="L111" s="11">
        <v>-19.872719342318813</v>
      </c>
      <c r="M111" s="11">
        <v>-8.4007598521547706</v>
      </c>
      <c r="N111" s="11">
        <v>-15.082718407395404</v>
      </c>
      <c r="O111" s="11">
        <v>-17.074000000000002</v>
      </c>
      <c r="P111" s="11">
        <v>-20.361000000000001</v>
      </c>
      <c r="Q111" s="11">
        <v>-21.844471045293862</v>
      </c>
      <c r="R111" s="11">
        <v>-17.047528954706138</v>
      </c>
      <c r="S111" s="11">
        <v>-18.492962311138633</v>
      </c>
      <c r="T111" s="11">
        <v>-19.651897528450384</v>
      </c>
      <c r="U111" s="11">
        <v>-23.014929798002726</v>
      </c>
      <c r="V111" s="11">
        <v>-25.031293471205963</v>
      </c>
      <c r="W111" s="11">
        <v>-21.721770242801995</v>
      </c>
      <c r="X111" s="11">
        <v>-27.016884162769013</v>
      </c>
      <c r="Z111" s="11">
        <v>-68.487085050000005</v>
      </c>
      <c r="AA111" s="11">
        <v>-102.26020921923086</v>
      </c>
      <c r="AB111" s="11">
        <v>-61.530999999999999</v>
      </c>
      <c r="AC111" s="11">
        <v>-76.326999999999998</v>
      </c>
      <c r="AD111" s="11">
        <v>-86.191083108797699</v>
      </c>
      <c r="AE111" s="11">
        <v>-48.738654405571012</v>
      </c>
    </row>
    <row r="112" spans="1:31" x14ac:dyDescent="0.3">
      <c r="B112" s="106" t="s">
        <v>17</v>
      </c>
      <c r="C112" s="11">
        <v>0</v>
      </c>
      <c r="D112" s="11">
        <v>-9.8321099999996719E-3</v>
      </c>
      <c r="E112" s="11">
        <v>-3.6082248300317588E-16</v>
      </c>
      <c r="F112" s="11">
        <v>-7.2164496600635175E-16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32.429000000000002</v>
      </c>
      <c r="O112" s="11">
        <v>-0.14799999999999999</v>
      </c>
      <c r="P112" s="11">
        <v>4.5999999999999999E-2</v>
      </c>
      <c r="Q112" s="11">
        <v>0.61699999999999999</v>
      </c>
      <c r="R112" s="11">
        <v>-1.3260000000000001</v>
      </c>
      <c r="S112" s="11">
        <v>4.1998779999999999E-2</v>
      </c>
      <c r="T112" s="11">
        <v>4.0676199999999996E-2</v>
      </c>
      <c r="U112" s="11">
        <v>4.0676180000000006E-2</v>
      </c>
      <c r="V112" s="11">
        <v>-5.8399555300000001</v>
      </c>
      <c r="W112" s="11">
        <v>4.7214449999999998E-2</v>
      </c>
      <c r="X112" s="11">
        <v>4.7551110000000001E-2</v>
      </c>
      <c r="Z112" s="11">
        <v>-9.8321100000007544E-3</v>
      </c>
      <c r="AA112" s="11">
        <v>0</v>
      </c>
      <c r="AB112" s="11">
        <v>32.429000000000002</v>
      </c>
      <c r="AC112" s="11">
        <v>-0.81100000000000005</v>
      </c>
      <c r="AD112" s="11">
        <v>-5.7166043699999998</v>
      </c>
      <c r="AE112" s="11">
        <v>9.4765559999999999E-2</v>
      </c>
    </row>
    <row r="113" spans="2:31" x14ac:dyDescent="0.3">
      <c r="B113" s="106" t="s">
        <v>19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-0.13115727186271897</v>
      </c>
      <c r="L113" s="11">
        <v>-0.41955803557237914</v>
      </c>
      <c r="M113" s="11">
        <v>-1.4724369036528486</v>
      </c>
      <c r="N113" s="11">
        <v>1.9311522110879054</v>
      </c>
      <c r="O113" s="11">
        <v>-0.49599999999999511</v>
      </c>
      <c r="P113" s="11">
        <v>-1.0649999999999977</v>
      </c>
      <c r="Q113" s="11">
        <v>-0.66890459751390852</v>
      </c>
      <c r="R113" s="11">
        <v>-1.2910954024860986</v>
      </c>
      <c r="S113" s="11">
        <v>-1.1607947228907645</v>
      </c>
      <c r="T113" s="11">
        <v>-1.0832364241651931</v>
      </c>
      <c r="U113" s="11">
        <v>-2.3826859500356363</v>
      </c>
      <c r="V113" s="11">
        <v>0.56870428748209179</v>
      </c>
      <c r="W113" s="11">
        <v>2.5142211747330072</v>
      </c>
      <c r="X113" s="11">
        <v>-6.9042950288490115</v>
      </c>
      <c r="Z113" s="11">
        <v>0</v>
      </c>
      <c r="AA113" s="11">
        <v>0</v>
      </c>
      <c r="AB113" s="11">
        <v>-9.2000000000041382E-2</v>
      </c>
      <c r="AC113" s="11">
        <v>-3.5209999999999999</v>
      </c>
      <c r="AD113" s="11">
        <v>-4.0580128096095018</v>
      </c>
      <c r="AE113" s="11">
        <v>-4.3900738541160038</v>
      </c>
    </row>
    <row r="114" spans="2:31" x14ac:dyDescent="0.3">
      <c r="B114" s="106" t="s">
        <v>21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-1.699999999999946E-2</v>
      </c>
      <c r="L114" s="11">
        <v>6.9421023948878791</v>
      </c>
      <c r="M114" s="11">
        <v>2.9493962707932844</v>
      </c>
      <c r="N114" s="11">
        <v>-9.8744986656811644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 t="s">
        <v>240</v>
      </c>
      <c r="W114" s="140" t="s">
        <v>240</v>
      </c>
      <c r="X114" s="140" t="s">
        <v>240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40">
        <v>0</v>
      </c>
    </row>
    <row r="115" spans="2:31" x14ac:dyDescent="0.3">
      <c r="B115" s="109" t="s">
        <v>23</v>
      </c>
      <c r="C115" s="7">
        <v>-12.8686077</v>
      </c>
      <c r="D115" s="7">
        <v>-19.970696889999999</v>
      </c>
      <c r="E115" s="7">
        <v>-15.558930709999998</v>
      </c>
      <c r="F115" s="7">
        <v>-20.098681860000003</v>
      </c>
      <c r="G115" s="7">
        <v>-23.013713159999991</v>
      </c>
      <c r="H115" s="7">
        <v>-19.808889410000003</v>
      </c>
      <c r="I115" s="7">
        <v>-40.551502530000015</v>
      </c>
      <c r="J115" s="7">
        <v>-18.886104119230851</v>
      </c>
      <c r="K115" s="7">
        <v>-18.322959669993729</v>
      </c>
      <c r="L115" s="7">
        <v>-13.350174983003313</v>
      </c>
      <c r="M115" s="7">
        <v>-6.9238004850143344</v>
      </c>
      <c r="N115" s="7">
        <v>9.4029351380113386</v>
      </c>
      <c r="O115" s="7">
        <v>-17.717999999999996</v>
      </c>
      <c r="P115" s="7">
        <v>-21.38</v>
      </c>
      <c r="Q115" s="7">
        <v>-21.896375642807769</v>
      </c>
      <c r="R115" s="7">
        <v>-19.664624357192238</v>
      </c>
      <c r="S115" s="7">
        <v>-19.611758254029397</v>
      </c>
      <c r="T115" s="7">
        <v>-20.694457752615577</v>
      </c>
      <c r="U115" s="7">
        <v>-25.356939568038364</v>
      </c>
      <c r="V115" s="7">
        <v>-30.302544713723872</v>
      </c>
      <c r="W115" s="7">
        <v>-19.15996807456899</v>
      </c>
      <c r="X115" s="7">
        <v>-33.873628081618023</v>
      </c>
      <c r="Z115" s="7">
        <v>-68.496917159999995</v>
      </c>
      <c r="AA115" s="7">
        <v>-102.26020921923086</v>
      </c>
      <c r="AB115" s="7">
        <v>-29.194000000000038</v>
      </c>
      <c r="AC115" s="7">
        <v>-80.659000000000006</v>
      </c>
      <c r="AD115" s="7">
        <v>-95.96570028840722</v>
      </c>
      <c r="AE115" s="7">
        <v>-53.033596156187016</v>
      </c>
    </row>
    <row r="116" spans="2:31" ht="17.25" thickBot="1" x14ac:dyDescent="0.35">
      <c r="B116" s="116" t="s">
        <v>24</v>
      </c>
      <c r="C116" s="117" t="s">
        <v>44</v>
      </c>
      <c r="D116" s="117" t="s">
        <v>44</v>
      </c>
      <c r="E116" s="117" t="s">
        <v>44</v>
      </c>
      <c r="F116" s="117" t="s">
        <v>44</v>
      </c>
      <c r="G116" s="117" t="s">
        <v>44</v>
      </c>
      <c r="H116" s="117" t="s">
        <v>44</v>
      </c>
      <c r="I116" s="117" t="s">
        <v>44</v>
      </c>
      <c r="J116" s="117" t="s">
        <v>44</v>
      </c>
      <c r="K116" s="117" t="s">
        <v>44</v>
      </c>
      <c r="L116" s="117" t="s">
        <v>44</v>
      </c>
      <c r="M116" s="117" t="s">
        <v>44</v>
      </c>
      <c r="N116" s="117" t="s">
        <v>44</v>
      </c>
      <c r="O116" s="117" t="s">
        <v>44</v>
      </c>
      <c r="P116" s="117" t="s">
        <v>44</v>
      </c>
      <c r="Q116" s="117" t="s">
        <v>44</v>
      </c>
      <c r="R116" s="117" t="s">
        <v>44</v>
      </c>
      <c r="S116" s="117" t="s">
        <v>44</v>
      </c>
      <c r="T116" s="117" t="s">
        <v>44</v>
      </c>
      <c r="U116" s="117" t="s">
        <v>44</v>
      </c>
      <c r="V116" s="117" t="s">
        <v>44</v>
      </c>
      <c r="W116" s="117" t="s">
        <v>44</v>
      </c>
      <c r="X116" s="117" t="s">
        <v>44</v>
      </c>
      <c r="Z116" s="117" t="s">
        <v>44</v>
      </c>
      <c r="AA116" s="117" t="s">
        <v>44</v>
      </c>
      <c r="AB116" s="117" t="s">
        <v>44</v>
      </c>
      <c r="AC116" s="117" t="s">
        <v>44</v>
      </c>
      <c r="AD116" s="117" t="s">
        <v>44</v>
      </c>
      <c r="AE116" s="117" t="s">
        <v>44</v>
      </c>
    </row>
    <row r="117" spans="2:31" ht="17.25" thickTop="1" x14ac:dyDescent="0.3">
      <c r="B117" s="106" t="s">
        <v>19</v>
      </c>
      <c r="C117" s="11"/>
      <c r="D117" s="11"/>
      <c r="E117" s="11"/>
      <c r="F117" s="11"/>
      <c r="G117" s="11"/>
      <c r="H117" s="11"/>
      <c r="I117" s="11"/>
      <c r="J117" s="11"/>
      <c r="K117" s="11">
        <v>0.13115727186271897</v>
      </c>
      <c r="L117" s="11">
        <v>0.41955803557237914</v>
      </c>
      <c r="M117" s="11">
        <v>1.4724369036528486</v>
      </c>
      <c r="N117" s="11">
        <v>-1.9311522110879054</v>
      </c>
      <c r="O117" s="11">
        <v>0.49599999999999511</v>
      </c>
      <c r="P117" s="11">
        <v>1.0649999999999977</v>
      </c>
      <c r="Q117" s="11">
        <v>0.66890459751390852</v>
      </c>
      <c r="R117" s="11">
        <v>1.2910954024860986</v>
      </c>
      <c r="S117" s="11">
        <v>1.1607947228907645</v>
      </c>
      <c r="T117" s="11">
        <v>1.0832364241651646</v>
      </c>
      <c r="U117" s="11">
        <v>2.3826859500356363</v>
      </c>
      <c r="V117" s="11">
        <v>-0.56870428748209179</v>
      </c>
      <c r="W117" s="11">
        <v>-2.5142211747330072</v>
      </c>
      <c r="X117" s="11">
        <v>6.9042950288490115</v>
      </c>
      <c r="Z117" s="11"/>
      <c r="AA117" s="11"/>
      <c r="AB117" s="11">
        <v>9.2000000000041382E-2</v>
      </c>
      <c r="AC117" s="11">
        <v>3.5209999999999999</v>
      </c>
      <c r="AD117" s="11">
        <v>4.0580128096094734</v>
      </c>
      <c r="AE117" s="11">
        <v>4.3900738541160038</v>
      </c>
    </row>
    <row r="118" spans="2:31" x14ac:dyDescent="0.3">
      <c r="B118" s="106" t="s">
        <v>33</v>
      </c>
      <c r="C118" s="11">
        <v>0.30978749128409078</v>
      </c>
      <c r="D118" s="11">
        <v>6.7610852401067891</v>
      </c>
      <c r="E118" s="11">
        <v>-0.23201273540860967</v>
      </c>
      <c r="F118" s="11">
        <v>6.3371471585707564</v>
      </c>
      <c r="G118" s="11">
        <v>6.2970138099999993</v>
      </c>
      <c r="H118" s="11">
        <v>5.7359959400000005</v>
      </c>
      <c r="I118" s="11">
        <v>24.452063899999999</v>
      </c>
      <c r="J118" s="11">
        <v>0.78384065000000192</v>
      </c>
      <c r="K118" s="11">
        <v>0.16183062999999959</v>
      </c>
      <c r="L118" s="11">
        <v>-6.2188969948878796</v>
      </c>
      <c r="M118" s="11">
        <v>-17.649328460793285</v>
      </c>
      <c r="N118" s="11">
        <v>-23.250671674318831</v>
      </c>
      <c r="O118" s="11">
        <v>-2.2392928499999973</v>
      </c>
      <c r="P118" s="11">
        <v>-5.9855706899999968</v>
      </c>
      <c r="Q118" s="11">
        <v>-1.9850535499999982</v>
      </c>
      <c r="R118" s="11">
        <v>-5.6422888199999965</v>
      </c>
      <c r="S118" s="11">
        <v>-7.9088154099999972</v>
      </c>
      <c r="T118" s="11">
        <v>-10.355758259999998</v>
      </c>
      <c r="U118" s="11">
        <v>-7.3129090700000008</v>
      </c>
      <c r="V118" s="11">
        <v>-2.8025954530209516</v>
      </c>
      <c r="W118" s="11">
        <v>-5.9411839000000004</v>
      </c>
      <c r="X118" s="11">
        <v>-6.5419833500000006</v>
      </c>
      <c r="Z118" s="11">
        <v>13.176007154553027</v>
      </c>
      <c r="AA118" s="11">
        <v>37.268914299999999</v>
      </c>
      <c r="AB118" s="11">
        <v>-46.957066500000003</v>
      </c>
      <c r="AC118" s="11">
        <v>-15.852205909999991</v>
      </c>
      <c r="AD118" s="11">
        <v>-28.390225749999999</v>
      </c>
      <c r="AE118" s="11">
        <v>-12.483167250000001</v>
      </c>
    </row>
    <row r="119" spans="2:31" x14ac:dyDescent="0.3">
      <c r="B119" s="109" t="s">
        <v>26</v>
      </c>
      <c r="C119" s="7">
        <v>-12.558820208715909</v>
      </c>
      <c r="D119" s="7">
        <v>-13.20961164989321</v>
      </c>
      <c r="E119" s="7">
        <v>-15.790943445408608</v>
      </c>
      <c r="F119" s="7">
        <v>-13.761534701429246</v>
      </c>
      <c r="G119" s="7">
        <v>-16.716699349999992</v>
      </c>
      <c r="H119" s="7">
        <v>-14.072893470000002</v>
      </c>
      <c r="I119" s="7">
        <v>-16.099438630000016</v>
      </c>
      <c r="J119" s="7">
        <v>-18.102263469230849</v>
      </c>
      <c r="K119" s="7">
        <v>-18.029971768131009</v>
      </c>
      <c r="L119" s="7">
        <v>-19.149513942318812</v>
      </c>
      <c r="M119" s="7">
        <v>-23.100692042154769</v>
      </c>
      <c r="N119" s="7">
        <v>-15.778888747395397</v>
      </c>
      <c r="O119" s="7">
        <v>-19.46129285</v>
      </c>
      <c r="P119" s="7">
        <v>-26.300570689999997</v>
      </c>
      <c r="Q119" s="7">
        <v>-23.212524645293858</v>
      </c>
      <c r="R119" s="7">
        <v>-24.015817724706135</v>
      </c>
      <c r="S119" s="7">
        <v>-26.359778941138629</v>
      </c>
      <c r="T119" s="7">
        <v>-29.966979588450382</v>
      </c>
      <c r="U119" s="7">
        <v>-30.287162688002727</v>
      </c>
      <c r="V119" s="7">
        <v>-33.673844454226916</v>
      </c>
      <c r="W119" s="7">
        <v>-27.615373149301998</v>
      </c>
      <c r="X119" s="7">
        <v>-33.511316402769012</v>
      </c>
      <c r="Z119" s="7">
        <v>-55.320910005446976</v>
      </c>
      <c r="AA119" s="7">
        <v>-64.991294919230853</v>
      </c>
      <c r="AB119" s="7">
        <v>-76.059066499999986</v>
      </c>
      <c r="AC119" s="7">
        <v>-92.990205909999986</v>
      </c>
      <c r="AD119" s="7">
        <v>-120.28776567181865</v>
      </c>
      <c r="AE119" s="7">
        <v>-61.126689552071014</v>
      </c>
    </row>
    <row r="120" spans="2:31" ht="17.25" thickBot="1" x14ac:dyDescent="0.35">
      <c r="B120" s="116" t="s">
        <v>24</v>
      </c>
      <c r="C120" s="117" t="s">
        <v>44</v>
      </c>
      <c r="D120" s="117" t="s">
        <v>44</v>
      </c>
      <c r="E120" s="117" t="s">
        <v>44</v>
      </c>
      <c r="F120" s="117" t="s">
        <v>44</v>
      </c>
      <c r="G120" s="117" t="s">
        <v>44</v>
      </c>
      <c r="H120" s="117" t="s">
        <v>44</v>
      </c>
      <c r="I120" s="117" t="s">
        <v>44</v>
      </c>
      <c r="J120" s="117" t="s">
        <v>44</v>
      </c>
      <c r="K120" s="117" t="s">
        <v>44</v>
      </c>
      <c r="L120" s="117" t="s">
        <v>44</v>
      </c>
      <c r="M120" s="117" t="s">
        <v>44</v>
      </c>
      <c r="N120" s="117" t="s">
        <v>44</v>
      </c>
      <c r="O120" s="117" t="s">
        <v>44</v>
      </c>
      <c r="P120" s="117" t="s">
        <v>44</v>
      </c>
      <c r="Q120" s="117" t="s">
        <v>44</v>
      </c>
      <c r="R120" s="117" t="s">
        <v>44</v>
      </c>
      <c r="S120" s="117" t="s">
        <v>44</v>
      </c>
      <c r="T120" s="117" t="s">
        <v>44</v>
      </c>
      <c r="U120" s="117" t="s">
        <v>44</v>
      </c>
      <c r="V120" s="117" t="s">
        <v>44</v>
      </c>
      <c r="W120" s="117" t="s">
        <v>44</v>
      </c>
      <c r="X120" s="117" t="s">
        <v>44</v>
      </c>
      <c r="Z120" s="117" t="s">
        <v>44</v>
      </c>
      <c r="AA120" s="117" t="s">
        <v>44</v>
      </c>
      <c r="AB120" s="117" t="s">
        <v>44</v>
      </c>
      <c r="AC120" s="117" t="s">
        <v>44</v>
      </c>
      <c r="AD120" s="117" t="s">
        <v>44</v>
      </c>
      <c r="AE120" s="117" t="s">
        <v>44</v>
      </c>
    </row>
    <row r="121" spans="2:31" ht="17.25" thickTop="1" x14ac:dyDescent="0.3">
      <c r="Y121" s="118"/>
    </row>
    <row r="122" spans="2:31" x14ac:dyDescent="0.3">
      <c r="Y122" s="118"/>
    </row>
    <row r="123" spans="2:31" x14ac:dyDescent="0.3">
      <c r="Y123" s="118"/>
    </row>
  </sheetData>
  <dataValidations count="1">
    <dataValidation type="list" allowBlank="1" showInputMessage="1" showErrorMessage="1" sqref="C4" xr:uid="{00000000-0002-0000-0000-000000000000}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J20"/>
  <sheetViews>
    <sheetView showGridLines="0" topLeftCell="P1" zoomScale="90" zoomScaleNormal="90" workbookViewId="0">
      <selection activeCell="AJ5" sqref="AJ5:AJ20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/>
    <col min="17" max="19" width="9.5703125" style="2" bestFit="1" customWidth="1"/>
    <col min="20" max="28" width="9.5703125" style="2" customWidth="1"/>
    <col min="29" max="29" width="8.85546875" style="2"/>
    <col min="30" max="34" width="10.140625" style="2" customWidth="1"/>
    <col min="35" max="16384" width="8.85546875" style="2"/>
  </cols>
  <sheetData>
    <row r="1" spans="1:36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36" x14ac:dyDescent="0.3">
      <c r="A2" s="1"/>
      <c r="B2" s="15" t="s">
        <v>42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D2" s="16"/>
      <c r="AE2" s="16"/>
      <c r="AF2" s="16"/>
      <c r="AG2" s="16"/>
      <c r="AH2" s="16"/>
      <c r="AI2" s="16"/>
      <c r="AJ2" s="16"/>
    </row>
    <row r="3" spans="1:36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36" s="6" customFormat="1" ht="17.25" thickBot="1" x14ac:dyDescent="0.35">
      <c r="A4" s="65"/>
      <c r="B4" s="17" t="str">
        <f>INDEX(Control!$E$3:$F$116,ROW(B4)-2,MATCH(EBITDA!$C$4,Control!$B$3:$C$3,0))</f>
        <v>Volume (kt)</v>
      </c>
      <c r="C4" s="18" t="str">
        <f>IF(LEFT($G$4,2)="1T","1T18","1Q18")</f>
        <v>1Q18</v>
      </c>
      <c r="D4" s="18" t="str">
        <f>IF(LEFT($G$4,2)="1T","2T18","2Q18")</f>
        <v>2Q18</v>
      </c>
      <c r="E4" s="18" t="str">
        <f>IF(LEFT($G$4,2)="1T","3T18","3Q18")</f>
        <v>3Q18</v>
      </c>
      <c r="F4" s="18" t="str">
        <f>IF(LEFT($G$4,2)="1T","4T18","4Q18")</f>
        <v>4Q18</v>
      </c>
      <c r="G4" s="18" t="str">
        <f>EBITDA!C6</f>
        <v>1Q19</v>
      </c>
      <c r="H4" s="18" t="str">
        <f>EBITDA!D6</f>
        <v>2Q19</v>
      </c>
      <c r="I4" s="18" t="str">
        <f>EBITDA!E6</f>
        <v>3Q19</v>
      </c>
      <c r="J4" s="18" t="str">
        <f>EBITDA!F6</f>
        <v>4Q19</v>
      </c>
      <c r="K4" s="18" t="str">
        <f>EBITDA!G6</f>
        <v>1Q20</v>
      </c>
      <c r="L4" s="18" t="str">
        <f>EBITDA!H6</f>
        <v>2Q20</v>
      </c>
      <c r="M4" s="18" t="str">
        <f>EBITDA!I6</f>
        <v>3Q20</v>
      </c>
      <c r="N4" s="18" t="str">
        <f>EBITDA!J6</f>
        <v>4Q20</v>
      </c>
      <c r="O4" s="18" t="str">
        <f>EBITDA!K6</f>
        <v>1Q21</v>
      </c>
      <c r="P4" s="18" t="str">
        <f>EBITDA!L6</f>
        <v>2Q21</v>
      </c>
      <c r="Q4" s="18" t="str">
        <f>EBITDA!M6</f>
        <v>3Q21</v>
      </c>
      <c r="R4" s="18" t="str">
        <f>EBITDA!N6</f>
        <v>4Q21</v>
      </c>
      <c r="S4" s="18" t="str">
        <f>EBITDA!O6</f>
        <v>1Q22</v>
      </c>
      <c r="T4" s="18" t="str">
        <f>EBITDA!P6</f>
        <v>2Q22</v>
      </c>
      <c r="U4" s="18" t="str">
        <f>EBITDA!Q6</f>
        <v>3Q22</v>
      </c>
      <c r="V4" s="18" t="s">
        <v>91</v>
      </c>
      <c r="W4" s="18" t="s">
        <v>92</v>
      </c>
      <c r="X4" s="18" t="s">
        <v>93</v>
      </c>
      <c r="Y4" s="18" t="s">
        <v>239</v>
      </c>
      <c r="Z4" s="18" t="s">
        <v>242</v>
      </c>
      <c r="AA4" s="18" t="s">
        <v>245</v>
      </c>
      <c r="AB4" s="18" t="s">
        <v>249</v>
      </c>
      <c r="AD4" s="66">
        <v>2018</v>
      </c>
      <c r="AE4" s="66">
        <v>2019</v>
      </c>
      <c r="AF4" s="66">
        <v>2020</v>
      </c>
      <c r="AG4" s="64">
        <v>2021</v>
      </c>
      <c r="AH4" s="64">
        <v>2022</v>
      </c>
      <c r="AI4" s="64">
        <v>2023</v>
      </c>
      <c r="AJ4" s="64">
        <v>2024</v>
      </c>
    </row>
    <row r="5" spans="1:36" x14ac:dyDescent="0.3">
      <c r="B5" s="6" t="str">
        <f>INDEX(Control!$E$3:$F$116,ROW(B5)-2,MATCH(EBITDA!$C$4,Control!$B$3:$C$3,0))</f>
        <v>North Corridor</v>
      </c>
      <c r="C5" s="13">
        <f>SUM(C6:C8)</f>
        <v>513.376713</v>
      </c>
      <c r="D5" s="13">
        <f t="shared" ref="D5:R5" si="0">SUM(D6:D8)</f>
        <v>1105.9087079999999</v>
      </c>
      <c r="E5" s="13">
        <f t="shared" si="0"/>
        <v>1197.4353640000002</v>
      </c>
      <c r="F5" s="13">
        <f t="shared" si="0"/>
        <v>743.71120100000007</v>
      </c>
      <c r="G5" s="13">
        <f t="shared" si="0"/>
        <v>963.06323999999995</v>
      </c>
      <c r="H5" s="13">
        <f t="shared" si="0"/>
        <v>1104.72498</v>
      </c>
      <c r="I5" s="13">
        <f t="shared" si="0"/>
        <v>1595.4731100000001</v>
      </c>
      <c r="J5" s="13">
        <f t="shared" si="0"/>
        <v>674.177412</v>
      </c>
      <c r="K5" s="13">
        <f t="shared" si="0"/>
        <v>1413.4486900000004</v>
      </c>
      <c r="L5" s="13">
        <f t="shared" si="0"/>
        <v>2079.7927159999999</v>
      </c>
      <c r="M5" s="13">
        <f t="shared" si="0"/>
        <v>1958.1253479999996</v>
      </c>
      <c r="N5" s="13">
        <f t="shared" si="0"/>
        <v>879.7244300000001</v>
      </c>
      <c r="O5" s="13">
        <f t="shared" si="0"/>
        <v>1386.8519369999995</v>
      </c>
      <c r="P5" s="13">
        <f t="shared" si="0"/>
        <v>1833.2238430000004</v>
      </c>
      <c r="Q5" s="13">
        <f t="shared" si="0"/>
        <v>1199.899079</v>
      </c>
      <c r="R5" s="13">
        <f t="shared" si="0"/>
        <v>949.211589</v>
      </c>
      <c r="S5" s="13">
        <v>1638.4669769999998</v>
      </c>
      <c r="T5" s="13">
        <v>2179.1813990000001</v>
      </c>
      <c r="U5" s="13">
        <v>2417</v>
      </c>
      <c r="V5" s="13">
        <v>1499.15292</v>
      </c>
      <c r="W5" s="13">
        <v>2013.9388739999999</v>
      </c>
      <c r="X5" s="13">
        <v>2197.4471149999999</v>
      </c>
      <c r="Y5" s="13">
        <v>2325.1774660000001</v>
      </c>
      <c r="Z5" s="13">
        <v>888.61886300000003</v>
      </c>
      <c r="AA5" s="13">
        <v>2090.8519110000002</v>
      </c>
      <c r="AB5" s="13">
        <v>2067.2825330000001</v>
      </c>
      <c r="AD5" s="13">
        <v>3560.4319860000005</v>
      </c>
      <c r="AE5" s="13">
        <v>4337.4387420000003</v>
      </c>
      <c r="AF5" s="13">
        <v>6331.0911840000008</v>
      </c>
      <c r="AG5" s="13">
        <v>5369.1864480000004</v>
      </c>
      <c r="AH5" s="13">
        <v>7733.8012959999996</v>
      </c>
      <c r="AI5" s="13">
        <v>7425.1823180000001</v>
      </c>
      <c r="AJ5" s="13">
        <v>4158.1344440000003</v>
      </c>
    </row>
    <row r="6" spans="1:36" x14ac:dyDescent="0.3">
      <c r="B6" s="8" t="str">
        <f>INDEX(Control!$E$3:$F$116,ROW(B6)-2,MATCH(EBITDA!$C$4,Control!$B$3:$C$3,0))</f>
        <v>Grains</v>
      </c>
      <c r="C6" s="14">
        <v>500.37006000000002</v>
      </c>
      <c r="D6" s="14">
        <v>772.82811000000004</v>
      </c>
      <c r="E6" s="14">
        <v>1036.2882400000001</v>
      </c>
      <c r="F6" s="14">
        <v>611.66106000000002</v>
      </c>
      <c r="G6" s="14">
        <v>777.19600000000003</v>
      </c>
      <c r="H6" s="14">
        <v>832.73099999999999</v>
      </c>
      <c r="I6" s="14">
        <v>1351.9665200000002</v>
      </c>
      <c r="J6" s="14">
        <v>565.34108000000003</v>
      </c>
      <c r="K6" s="14">
        <v>1161.7867300000005</v>
      </c>
      <c r="L6" s="14">
        <v>1611.2918579999998</v>
      </c>
      <c r="M6" s="14">
        <v>1677.2220499999996</v>
      </c>
      <c r="N6" s="14">
        <v>694.43253100000015</v>
      </c>
      <c r="O6" s="14">
        <v>1085.5942549999995</v>
      </c>
      <c r="P6" s="14">
        <v>1277.4406250000004</v>
      </c>
      <c r="Q6" s="14">
        <v>852.70947999999999</v>
      </c>
      <c r="R6" s="14">
        <v>639.06481000000008</v>
      </c>
      <c r="S6" s="14">
        <v>1257.2588799999999</v>
      </c>
      <c r="T6" s="14">
        <v>1529.462577</v>
      </c>
      <c r="U6" s="14">
        <v>1745</v>
      </c>
      <c r="V6" s="14">
        <v>1151.354145</v>
      </c>
      <c r="W6" s="14">
        <v>1474.385976</v>
      </c>
      <c r="X6" s="14">
        <v>1764.568309</v>
      </c>
      <c r="Y6" s="14">
        <v>1708.9055920000001</v>
      </c>
      <c r="Z6" s="14">
        <v>434.8913</v>
      </c>
      <c r="AA6" s="14">
        <v>1673.847587</v>
      </c>
      <c r="AB6" s="14">
        <v>1483.1106090000001</v>
      </c>
      <c r="AD6" s="14">
        <v>2921.1474700000003</v>
      </c>
      <c r="AE6" s="14">
        <v>3527.2346000000007</v>
      </c>
      <c r="AF6" s="14">
        <v>5144.7331690000001</v>
      </c>
      <c r="AG6" s="14">
        <v>3854.8091700000004</v>
      </c>
      <c r="AH6" s="14">
        <v>5683.0756019999999</v>
      </c>
      <c r="AI6" s="14">
        <v>5382.7511770000001</v>
      </c>
      <c r="AJ6" s="14">
        <v>3156.958196</v>
      </c>
    </row>
    <row r="7" spans="1:36" x14ac:dyDescent="0.3">
      <c r="B7" s="8" t="str">
        <f>INDEX(Control!$E$3:$F$116,ROW(B7)-2,MATCH(EBITDA!$C$4,Control!$B$3:$C$3,0))</f>
        <v>Fertilizers</v>
      </c>
      <c r="C7" s="14">
        <v>3.3256930000000002</v>
      </c>
      <c r="D7" s="14">
        <v>140.47992799999997</v>
      </c>
      <c r="E7" s="14">
        <v>99.358124000000004</v>
      </c>
      <c r="F7" s="14">
        <v>129.54614100000001</v>
      </c>
      <c r="G7" s="14">
        <v>68.197239999999994</v>
      </c>
      <c r="H7" s="14">
        <v>93.983000000000004</v>
      </c>
      <c r="I7" s="14">
        <v>71.123680000000007</v>
      </c>
      <c r="J7" s="14">
        <v>108.06033199999999</v>
      </c>
      <c r="K7" s="14">
        <v>40.622805</v>
      </c>
      <c r="L7" s="14">
        <v>59.984858000000003</v>
      </c>
      <c r="M7" s="14">
        <v>10.164298</v>
      </c>
      <c r="N7" s="14">
        <v>131.01089899999999</v>
      </c>
      <c r="O7" s="14">
        <v>67.053681999999995</v>
      </c>
      <c r="P7" s="14">
        <v>108.562473</v>
      </c>
      <c r="Q7" s="14">
        <v>122.96450400000002</v>
      </c>
      <c r="R7" s="14">
        <v>135.55977899999999</v>
      </c>
      <c r="S7" s="14">
        <v>58.694866999999995</v>
      </c>
      <c r="T7" s="14">
        <v>44.983764000000001</v>
      </c>
      <c r="U7" s="14">
        <v>83</v>
      </c>
      <c r="V7" s="14">
        <v>92.430622</v>
      </c>
      <c r="W7" s="14">
        <v>148.286674</v>
      </c>
      <c r="X7" s="14">
        <v>103.12292600000001</v>
      </c>
      <c r="Y7" s="14">
        <v>99.483467000000005</v>
      </c>
      <c r="Z7" s="14">
        <v>59</v>
      </c>
      <c r="AA7" s="14">
        <v>88.097999999999999</v>
      </c>
      <c r="AB7" s="14">
        <v>164.46</v>
      </c>
      <c r="AD7" s="14">
        <v>372.70988599999998</v>
      </c>
      <c r="AE7" s="14">
        <v>341.36425199999996</v>
      </c>
      <c r="AF7" s="14">
        <v>241.78286</v>
      </c>
      <c r="AG7" s="14">
        <v>434.14043800000002</v>
      </c>
      <c r="AH7" s="14">
        <v>279.10925299999997</v>
      </c>
      <c r="AI7" s="14">
        <v>409.89306700000003</v>
      </c>
      <c r="AJ7" s="14">
        <v>252.55799999999999</v>
      </c>
    </row>
    <row r="8" spans="1:36" x14ac:dyDescent="0.3">
      <c r="B8" s="8" t="str">
        <f>INDEX(Control!$E$3:$F$116,ROW(B8)-2,MATCH(EBITDA!$C$4,Control!$B$3:$C$3,0))</f>
        <v>RodoTUP</v>
      </c>
      <c r="C8" s="14">
        <v>9.6809600000000007</v>
      </c>
      <c r="D8" s="14">
        <v>192.60067000000001</v>
      </c>
      <c r="E8" s="14">
        <v>61.789000000000001</v>
      </c>
      <c r="F8" s="14">
        <v>2.504</v>
      </c>
      <c r="G8" s="14">
        <v>117.67</v>
      </c>
      <c r="H8" s="14">
        <v>178.01098000000002</v>
      </c>
      <c r="I8" s="14">
        <v>172.38290999999998</v>
      </c>
      <c r="J8" s="14">
        <v>0.77600000000000002</v>
      </c>
      <c r="K8" s="14">
        <v>211.03915499999999</v>
      </c>
      <c r="L8" s="14">
        <v>408.51600000000002</v>
      </c>
      <c r="M8" s="14">
        <v>270.73899999999998</v>
      </c>
      <c r="N8" s="14">
        <v>54.280999999999999</v>
      </c>
      <c r="O8" s="14">
        <v>234.20400000000001</v>
      </c>
      <c r="P8" s="14">
        <v>447.22074500000002</v>
      </c>
      <c r="Q8" s="14">
        <v>224.22509500000001</v>
      </c>
      <c r="R8" s="14">
        <v>174.58699999999999</v>
      </c>
      <c r="S8" s="14">
        <v>322.51322999999996</v>
      </c>
      <c r="T8" s="14">
        <v>604.73505799999998</v>
      </c>
      <c r="U8" s="14">
        <v>589</v>
      </c>
      <c r="V8" s="14">
        <v>255.36815299999998</v>
      </c>
      <c r="W8" s="14">
        <v>391.26622400000002</v>
      </c>
      <c r="X8" s="14">
        <v>329.75587999999999</v>
      </c>
      <c r="Y8" s="14">
        <v>516.78840700000001</v>
      </c>
      <c r="Z8" s="14">
        <v>394.79799300000002</v>
      </c>
      <c r="AA8" s="14">
        <v>328.90632399999998</v>
      </c>
      <c r="AB8" s="14">
        <v>419.71192400000001</v>
      </c>
      <c r="AD8" s="14">
        <v>266.57463000000001</v>
      </c>
      <c r="AE8" s="14">
        <v>468.83989000000003</v>
      </c>
      <c r="AF8" s="14">
        <v>944.575155</v>
      </c>
      <c r="AG8" s="14">
        <v>1080.23684</v>
      </c>
      <c r="AH8" s="14">
        <v>1771.6164409999999</v>
      </c>
      <c r="AI8" s="14">
        <v>1632.6085040000003</v>
      </c>
      <c r="AJ8" s="14">
        <v>748.61824799999999</v>
      </c>
    </row>
    <row r="9" spans="1:36" x14ac:dyDescent="0.3">
      <c r="B9" s="6" t="str">
        <f>INDEX(Control!$E$3:$F$116,ROW(B9)-2,MATCH(EBITDA!$C$4,Control!$B$3:$C$3,0))</f>
        <v>South Corridor</v>
      </c>
      <c r="C9" s="13">
        <f>SUM(C10:C14)</f>
        <v>609.39061889999994</v>
      </c>
      <c r="D9" s="13">
        <f t="shared" ref="D9:R9" si="1">SUM(D10:D14)</f>
        <v>846.70262159999993</v>
      </c>
      <c r="E9" s="13">
        <f t="shared" si="1"/>
        <v>774.66526440000007</v>
      </c>
      <c r="F9" s="13">
        <f t="shared" si="1"/>
        <v>628.58779625</v>
      </c>
      <c r="G9" s="13">
        <f t="shared" si="1"/>
        <v>747.47679560000006</v>
      </c>
      <c r="H9" s="13">
        <f t="shared" si="1"/>
        <v>943.58641599999999</v>
      </c>
      <c r="I9" s="13">
        <f t="shared" si="1"/>
        <v>969.10443880000003</v>
      </c>
      <c r="J9" s="13">
        <f t="shared" si="1"/>
        <v>418.66261709999992</v>
      </c>
      <c r="K9" s="13">
        <f t="shared" si="1"/>
        <v>631.82336948163265</v>
      </c>
      <c r="L9" s="13">
        <f t="shared" si="1"/>
        <v>945.68604952247188</v>
      </c>
      <c r="M9" s="13">
        <f t="shared" si="1"/>
        <v>797.61185579999994</v>
      </c>
      <c r="N9" s="13">
        <f t="shared" si="1"/>
        <v>423.75352039999996</v>
      </c>
      <c r="O9" s="13">
        <f t="shared" si="1"/>
        <v>675.81521700000008</v>
      </c>
      <c r="P9" s="13">
        <f t="shared" si="1"/>
        <v>1274.7288606499999</v>
      </c>
      <c r="Q9" s="13">
        <f t="shared" si="1"/>
        <v>1087.9682829999999</v>
      </c>
      <c r="R9" s="13">
        <f t="shared" si="1"/>
        <v>515.76132010000003</v>
      </c>
      <c r="S9" s="13">
        <v>1051.5826966000002</v>
      </c>
      <c r="T9" s="13">
        <v>1705.9783428000001</v>
      </c>
      <c r="U9" s="13">
        <v>1429.484901533333</v>
      </c>
      <c r="V9" s="13">
        <v>926.06742340000005</v>
      </c>
      <c r="W9" s="13">
        <v>1249.7585118</v>
      </c>
      <c r="X9" s="13">
        <v>1754.7091069647099</v>
      </c>
      <c r="Y9" s="13">
        <v>1702.78810284</v>
      </c>
      <c r="Z9" s="13">
        <v>1208.6064897000001</v>
      </c>
      <c r="AA9" s="13">
        <v>976.46811660000003</v>
      </c>
      <c r="AB9" s="13">
        <v>1402.950816</v>
      </c>
      <c r="AD9" s="13">
        <v>2859.3463011499998</v>
      </c>
      <c r="AE9" s="13">
        <v>3078.8302675</v>
      </c>
      <c r="AF9" s="13">
        <v>2798.8747952041044</v>
      </c>
      <c r="AG9" s="13">
        <v>3554.27368075</v>
      </c>
      <c r="AH9" s="13">
        <v>5113.1133643333333</v>
      </c>
      <c r="AI9" s="13">
        <v>5915.8622113047095</v>
      </c>
      <c r="AJ9" s="13">
        <v>2379.4189326000001</v>
      </c>
    </row>
    <row r="10" spans="1:36" x14ac:dyDescent="0.3">
      <c r="B10" s="8" t="str">
        <f>INDEX(Control!$E$3:$F$116,ROW(B10)-2,MATCH(EBITDA!$C$4,Control!$B$3:$C$3,0))</f>
        <v>Iron Ore</v>
      </c>
      <c r="C10" s="14">
        <v>169.81399999999999</v>
      </c>
      <c r="D10" s="14">
        <v>143.31399999999999</v>
      </c>
      <c r="E10" s="14">
        <v>157.85300000000001</v>
      </c>
      <c r="F10" s="14">
        <v>203.15100000000001</v>
      </c>
      <c r="G10" s="14">
        <v>118.34</v>
      </c>
      <c r="H10" s="14">
        <v>166.41399999999999</v>
      </c>
      <c r="I10" s="14">
        <v>139.68799999999999</v>
      </c>
      <c r="J10" s="14">
        <v>0</v>
      </c>
      <c r="K10" s="14">
        <v>123.405</v>
      </c>
      <c r="L10" s="14">
        <v>220.90100000000001</v>
      </c>
      <c r="M10" s="14">
        <v>199.255</v>
      </c>
      <c r="N10" s="14">
        <v>17.841999999999999</v>
      </c>
      <c r="O10" s="14">
        <v>385.67200000000003</v>
      </c>
      <c r="P10" s="14">
        <v>662.64800000000002</v>
      </c>
      <c r="Q10" s="14">
        <v>513.88900000000001</v>
      </c>
      <c r="R10" s="14">
        <v>85.352000000000004</v>
      </c>
      <c r="S10" s="14">
        <v>644.23992800000008</v>
      </c>
      <c r="T10" s="14">
        <v>1087.0429999999999</v>
      </c>
      <c r="U10" s="14">
        <v>817.55363999999997</v>
      </c>
      <c r="V10" s="14">
        <v>604.00406999999996</v>
      </c>
      <c r="W10" s="14">
        <v>809.77020000000005</v>
      </c>
      <c r="X10" s="14">
        <v>1094.5409999999999</v>
      </c>
      <c r="Y10" s="14">
        <v>930.72699999999998</v>
      </c>
      <c r="Z10" s="14">
        <v>560.44200000000001</v>
      </c>
      <c r="AA10" s="14">
        <v>467.86900000000003</v>
      </c>
      <c r="AB10" s="14">
        <v>620.14788499999997</v>
      </c>
      <c r="AD10" s="14">
        <v>674.13200000000006</v>
      </c>
      <c r="AE10" s="14">
        <v>424.44200000000001</v>
      </c>
      <c r="AF10" s="14">
        <v>561.40300000000002</v>
      </c>
      <c r="AG10" s="14">
        <v>1647.5610000000004</v>
      </c>
      <c r="AH10" s="14">
        <v>3152.8406380000001</v>
      </c>
      <c r="AI10" s="14">
        <v>3395.4802</v>
      </c>
      <c r="AJ10" s="14">
        <v>1088.016885</v>
      </c>
    </row>
    <row r="11" spans="1:36" x14ac:dyDescent="0.3">
      <c r="B11" s="8" t="str">
        <f>INDEX(Control!$E$3:$F$116,ROW(B11)-2,MATCH(EBITDA!$C$4,Control!$B$3:$C$3,0))</f>
        <v>Grains</v>
      </c>
      <c r="C11" s="14">
        <v>252.26501099999999</v>
      </c>
      <c r="D11" s="14">
        <v>398.35769799999997</v>
      </c>
      <c r="E11" s="14">
        <v>221.73492300000001</v>
      </c>
      <c r="F11" s="14">
        <v>0</v>
      </c>
      <c r="G11" s="14">
        <v>314.54494900000003</v>
      </c>
      <c r="H11" s="14">
        <v>300.069321</v>
      </c>
      <c r="I11" s="14">
        <v>225.00018699999998</v>
      </c>
      <c r="J11" s="14">
        <v>109.04209439999998</v>
      </c>
      <c r="K11" s="14">
        <v>250.68895499999999</v>
      </c>
      <c r="L11" s="14">
        <v>376.60776900000002</v>
      </c>
      <c r="M11" s="14">
        <v>316.67472900000001</v>
      </c>
      <c r="N11" s="14">
        <v>114.04181</v>
      </c>
      <c r="O11" s="14">
        <v>107.580485</v>
      </c>
      <c r="P11" s="14">
        <v>288.6655669999999</v>
      </c>
      <c r="Q11" s="14">
        <v>319.54587699999996</v>
      </c>
      <c r="R11" s="14">
        <v>142.97892499999998</v>
      </c>
      <c r="S11" s="14">
        <v>144.72867200000002</v>
      </c>
      <c r="T11" s="14">
        <v>199.90441499999997</v>
      </c>
      <c r="U11" s="14">
        <v>248.03860599999999</v>
      </c>
      <c r="V11" s="14">
        <v>108.219458</v>
      </c>
      <c r="W11" s="14">
        <v>155.07128499999999</v>
      </c>
      <c r="X11" s="14">
        <v>273.312389</v>
      </c>
      <c r="Y11" s="14">
        <v>332.06870400000003</v>
      </c>
      <c r="Z11" s="14">
        <v>291.12203499999998</v>
      </c>
      <c r="AA11" s="14">
        <v>205.19430700000001</v>
      </c>
      <c r="AB11" s="14">
        <v>344.532399</v>
      </c>
      <c r="AD11" s="14">
        <v>872.35763199999997</v>
      </c>
      <c r="AE11" s="14">
        <v>948.65655140000001</v>
      </c>
      <c r="AF11" s="14">
        <v>1058.0132630000001</v>
      </c>
      <c r="AG11" s="14">
        <v>858.77085399999987</v>
      </c>
      <c r="AH11" s="14">
        <v>700.89115100000004</v>
      </c>
      <c r="AI11" s="14">
        <v>1051.5744129999998</v>
      </c>
      <c r="AJ11" s="14">
        <v>549.72670600000004</v>
      </c>
    </row>
    <row r="12" spans="1:36" x14ac:dyDescent="0.3">
      <c r="B12" s="8" t="str">
        <f>INDEX(Control!$E$3:$F$116,ROW(B12)-2,MATCH(EBITDA!$C$4,Control!$B$3:$C$3,0))</f>
        <v>Fertilizers</v>
      </c>
      <c r="C12" s="14">
        <v>0</v>
      </c>
      <c r="D12" s="14">
        <v>43.291029999999999</v>
      </c>
      <c r="E12" s="14">
        <v>96.144845000000004</v>
      </c>
      <c r="F12" s="14">
        <v>98.515684999999991</v>
      </c>
      <c r="G12" s="14">
        <v>0</v>
      </c>
      <c r="H12" s="14">
        <v>68.027456999999998</v>
      </c>
      <c r="I12" s="14">
        <v>71.693653999999995</v>
      </c>
      <c r="J12" s="14">
        <v>43.841135999999999</v>
      </c>
      <c r="K12" s="14">
        <v>20.161356000000001</v>
      </c>
      <c r="L12" s="14">
        <v>37.783009</v>
      </c>
      <c r="M12" s="14">
        <v>42.608039999999995</v>
      </c>
      <c r="N12" s="14">
        <v>43.846213999999989</v>
      </c>
      <c r="O12" s="14">
        <v>8.6958510000000011</v>
      </c>
      <c r="P12" s="14">
        <v>17.953486999999999</v>
      </c>
      <c r="Q12" s="14">
        <v>6.4139899999999992</v>
      </c>
      <c r="R12" s="14">
        <v>69.501016000000007</v>
      </c>
      <c r="S12" s="14">
        <v>7.6233699999999995</v>
      </c>
      <c r="T12" s="14">
        <v>10.823840000000001</v>
      </c>
      <c r="U12" s="14">
        <v>69.390630000000002</v>
      </c>
      <c r="V12" s="14">
        <v>45.325312000000004</v>
      </c>
      <c r="W12" s="14">
        <v>54.264257999999998</v>
      </c>
      <c r="X12" s="14">
        <v>67.427350000000004</v>
      </c>
      <c r="Y12" s="14">
        <v>51.718153999999998</v>
      </c>
      <c r="Z12" s="14">
        <v>84.331657000000007</v>
      </c>
      <c r="AA12" s="14">
        <v>29.62424</v>
      </c>
      <c r="AB12" s="14">
        <v>45.498897999999997</v>
      </c>
      <c r="AD12" s="14">
        <v>237.95156</v>
      </c>
      <c r="AE12" s="14">
        <v>183.56224700000001</v>
      </c>
      <c r="AF12" s="14">
        <v>144.398619</v>
      </c>
      <c r="AG12" s="14">
        <v>102.56434400000001</v>
      </c>
      <c r="AH12" s="14">
        <v>133.163152</v>
      </c>
      <c r="AI12" s="14">
        <v>257.74141900000001</v>
      </c>
      <c r="AJ12" s="14">
        <v>75.123137999999997</v>
      </c>
    </row>
    <row r="13" spans="1:36" x14ac:dyDescent="0.3">
      <c r="B13" s="8" t="str">
        <f>INDEX(Control!$E$3:$F$116,ROW(B13)-2,MATCH(EBITDA!$C$4,Control!$B$3:$C$3,0))</f>
        <v>Others</v>
      </c>
      <c r="C13" s="14">
        <v>12.014129000000001</v>
      </c>
      <c r="D13" s="14">
        <v>54.572227999999996</v>
      </c>
      <c r="E13" s="14">
        <v>93.373014999999981</v>
      </c>
      <c r="F13" s="14">
        <v>133.708</v>
      </c>
      <c r="G13" s="14">
        <v>161.51599800000002</v>
      </c>
      <c r="H13" s="14">
        <v>124.100323</v>
      </c>
      <c r="I13" s="14">
        <v>238.94600600000001</v>
      </c>
      <c r="J13" s="14">
        <v>98.868098000000003</v>
      </c>
      <c r="K13" s="14">
        <v>61.962676081632672</v>
      </c>
      <c r="L13" s="14">
        <v>2.48726</v>
      </c>
      <c r="M13" s="14">
        <v>6.2266700000000004</v>
      </c>
      <c r="N13" s="14">
        <v>54.899525000000004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14.820075000000003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D13" s="14">
        <v>293.667372</v>
      </c>
      <c r="AE13" s="14">
        <v>623.43042500000013</v>
      </c>
      <c r="AF13" s="14">
        <v>125.57613108163267</v>
      </c>
      <c r="AG13" s="14">
        <v>0</v>
      </c>
      <c r="AH13" s="14">
        <v>14.820075000000003</v>
      </c>
      <c r="AI13" s="14">
        <v>0</v>
      </c>
      <c r="AJ13" s="14">
        <v>0</v>
      </c>
    </row>
    <row r="14" spans="1:36" x14ac:dyDescent="0.3">
      <c r="B14" s="8" t="str">
        <f>INDEX(Control!$E$3:$F$116,ROW(B14)-2,MATCH(EBITDA!$C$4,Control!$B$3:$C$3,0))</f>
        <v>Joint-Ventures (% HBSA)</v>
      </c>
      <c r="C14" s="14">
        <v>175.29747889999999</v>
      </c>
      <c r="D14" s="14">
        <v>207.16766560000002</v>
      </c>
      <c r="E14" s="14">
        <v>205.55948139999998</v>
      </c>
      <c r="F14" s="14">
        <v>193.21311124999997</v>
      </c>
      <c r="G14" s="14">
        <v>153.0758486</v>
      </c>
      <c r="H14" s="14">
        <v>284.97531500000002</v>
      </c>
      <c r="I14" s="14">
        <v>293.77659180000001</v>
      </c>
      <c r="J14" s="14">
        <v>166.91128869999994</v>
      </c>
      <c r="K14" s="14">
        <v>175.6053824</v>
      </c>
      <c r="L14" s="14">
        <v>307.90701152247192</v>
      </c>
      <c r="M14" s="14">
        <v>232.84741679999999</v>
      </c>
      <c r="N14" s="14">
        <v>193.12397139999999</v>
      </c>
      <c r="O14" s="14">
        <v>173.86688100000001</v>
      </c>
      <c r="P14" s="14">
        <v>305.46180664999997</v>
      </c>
      <c r="Q14" s="14">
        <v>248.119416</v>
      </c>
      <c r="R14" s="14">
        <v>217.92937910000003</v>
      </c>
      <c r="S14" s="14">
        <v>254.99072659999999</v>
      </c>
      <c r="T14" s="14">
        <v>393.38701280000004</v>
      </c>
      <c r="U14" s="14">
        <v>294.50202553333298</v>
      </c>
      <c r="V14" s="14">
        <v>168.51858339999998</v>
      </c>
      <c r="W14" s="14">
        <v>230.65276879999999</v>
      </c>
      <c r="X14" s="14">
        <v>319.42836796470601</v>
      </c>
      <c r="Y14" s="14">
        <v>388.27424483999999</v>
      </c>
      <c r="Z14" s="14">
        <v>272.7107977</v>
      </c>
      <c r="AA14" s="14">
        <v>273.78056959999998</v>
      </c>
      <c r="AB14" s="14">
        <v>392.77163400000001</v>
      </c>
      <c r="AD14" s="14">
        <v>781.23773715000004</v>
      </c>
      <c r="AE14" s="14">
        <v>898.7390441</v>
      </c>
      <c r="AF14" s="14">
        <v>909.48378212247189</v>
      </c>
      <c r="AG14" s="14">
        <v>945.37748275000001</v>
      </c>
      <c r="AH14" s="14">
        <v>1111.3983483333329</v>
      </c>
      <c r="AI14" s="14">
        <v>1211.0661793047061</v>
      </c>
      <c r="AJ14" s="14">
        <v>666.55220359999998</v>
      </c>
    </row>
    <row r="15" spans="1:36" x14ac:dyDescent="0.3">
      <c r="B15" s="6" t="str">
        <f>INDEX(Control!$E$3:$F$116,ROW(B15)-2,MATCH(EBITDA!$C$4,Control!$B$3:$C$3,0))</f>
        <v>Coastal Navigation</v>
      </c>
      <c r="C15" s="13">
        <f>SUM(C16:C17)</f>
        <v>854.26400000000001</v>
      </c>
      <c r="D15" s="13">
        <f t="shared" ref="D15:R15" si="2">SUM(D16:D17)</f>
        <v>467.31200000000001</v>
      </c>
      <c r="E15" s="13">
        <f t="shared" si="2"/>
        <v>779.32299999999998</v>
      </c>
      <c r="F15" s="13">
        <f t="shared" si="2"/>
        <v>735.47399999999993</v>
      </c>
      <c r="G15" s="13">
        <f t="shared" si="2"/>
        <v>681.69042000000013</v>
      </c>
      <c r="H15" s="13">
        <f t="shared" si="2"/>
        <v>820.16552999999999</v>
      </c>
      <c r="I15" s="13">
        <f t="shared" si="2"/>
        <v>972.25004999999987</v>
      </c>
      <c r="J15" s="13">
        <f t="shared" si="2"/>
        <v>1198.7721899999999</v>
      </c>
      <c r="K15" s="13">
        <f t="shared" si="2"/>
        <v>1040.6108299999999</v>
      </c>
      <c r="L15" s="13">
        <f t="shared" si="2"/>
        <v>817.57574</v>
      </c>
      <c r="M15" s="13">
        <f t="shared" si="2"/>
        <v>1039.6507000000001</v>
      </c>
      <c r="N15" s="13">
        <f t="shared" si="2"/>
        <v>460.66030000000001</v>
      </c>
      <c r="O15" s="13">
        <f t="shared" si="2"/>
        <v>405.00799999999998</v>
      </c>
      <c r="P15" s="13">
        <f t="shared" si="2"/>
        <v>594.21451999999999</v>
      </c>
      <c r="Q15" s="13">
        <f t="shared" si="2"/>
        <v>819.44511</v>
      </c>
      <c r="R15" s="13">
        <f t="shared" si="2"/>
        <v>744.61001999999996</v>
      </c>
      <c r="S15" s="13">
        <v>819.03551000000004</v>
      </c>
      <c r="T15" s="13">
        <v>745.05200000000002</v>
      </c>
      <c r="U15" s="13">
        <v>821</v>
      </c>
      <c r="V15" s="13">
        <v>919.17458000000011</v>
      </c>
      <c r="W15" s="13">
        <v>782.27387999999996</v>
      </c>
      <c r="X15" s="13">
        <v>836.76400000000001</v>
      </c>
      <c r="Y15" s="13">
        <v>960.07399999999996</v>
      </c>
      <c r="Z15" s="13">
        <v>816.38199999999995</v>
      </c>
      <c r="AA15" s="13">
        <v>888.69500000000005</v>
      </c>
      <c r="AB15" s="13">
        <v>1044.242</v>
      </c>
      <c r="AD15" s="13">
        <v>2836.373</v>
      </c>
      <c r="AE15" s="13">
        <v>3672.8781899999999</v>
      </c>
      <c r="AF15" s="13">
        <v>3358.49757</v>
      </c>
      <c r="AG15" s="13">
        <v>2563.27765</v>
      </c>
      <c r="AH15" s="13">
        <v>3304.2620900000002</v>
      </c>
      <c r="AI15" s="13">
        <v>3395.49388</v>
      </c>
      <c r="AJ15" s="13">
        <v>1932.9369999999999</v>
      </c>
    </row>
    <row r="16" spans="1:36" x14ac:dyDescent="0.3">
      <c r="B16" s="8" t="str">
        <f>INDEX(Control!$E$3:$F$116,ROW(B16)-2,MATCH(EBITDA!$C$4,Control!$B$3:$C$3,0))</f>
        <v>Bauxite</v>
      </c>
      <c r="C16" s="14">
        <v>614.91200000000003</v>
      </c>
      <c r="D16" s="14">
        <v>446.10599999999999</v>
      </c>
      <c r="E16" s="14">
        <v>743.71299999999997</v>
      </c>
      <c r="F16" s="14">
        <v>572.46199999999999</v>
      </c>
      <c r="G16" s="14">
        <v>521.1774200000001</v>
      </c>
      <c r="H16" s="14">
        <v>744.81452999999999</v>
      </c>
      <c r="I16" s="14">
        <v>892.9700499999999</v>
      </c>
      <c r="J16" s="14">
        <v>1041.5301899999999</v>
      </c>
      <c r="K16" s="14">
        <v>1040.6108299999999</v>
      </c>
      <c r="L16" s="14">
        <v>817.57574</v>
      </c>
      <c r="M16" s="14">
        <v>1039.6507000000001</v>
      </c>
      <c r="N16" s="14">
        <v>460.66030000000001</v>
      </c>
      <c r="O16" s="14">
        <v>405.00799999999998</v>
      </c>
      <c r="P16" s="14">
        <v>594.21451999999999</v>
      </c>
      <c r="Q16" s="14">
        <v>819.44511</v>
      </c>
      <c r="R16" s="14">
        <v>744.61001999999996</v>
      </c>
      <c r="S16" s="14">
        <v>819.03551000000004</v>
      </c>
      <c r="T16" s="14">
        <v>745.05200000000002</v>
      </c>
      <c r="U16" s="14">
        <v>821</v>
      </c>
      <c r="V16" s="14">
        <v>919.17458000000011</v>
      </c>
      <c r="W16" s="14">
        <v>782.27387999999996</v>
      </c>
      <c r="X16" s="14">
        <v>836.76400000000001</v>
      </c>
      <c r="Y16" s="14">
        <v>960.07399999999996</v>
      </c>
      <c r="Z16" s="14">
        <v>816.38199999999995</v>
      </c>
      <c r="AA16" s="14">
        <v>888.69500000000005</v>
      </c>
      <c r="AB16" s="14">
        <v>1044.242</v>
      </c>
      <c r="AD16" s="14">
        <v>2377.1930000000002</v>
      </c>
      <c r="AE16" s="14">
        <v>3200.4921899999999</v>
      </c>
      <c r="AF16" s="14">
        <v>3358.49757</v>
      </c>
      <c r="AG16" s="14">
        <v>2563.27765</v>
      </c>
      <c r="AH16" s="14">
        <v>3304.2620900000002</v>
      </c>
      <c r="AI16" s="14">
        <v>3395.49388</v>
      </c>
      <c r="AJ16" s="14">
        <v>1932.9369999999999</v>
      </c>
    </row>
    <row r="17" spans="2:36" x14ac:dyDescent="0.3">
      <c r="B17" s="8" t="str">
        <f>INDEX(Control!$E$3:$F$116,ROW(B17)-2,MATCH(EBITDA!$C$4,Control!$B$3:$C$3,0))</f>
        <v>Others</v>
      </c>
      <c r="C17" s="14">
        <v>239.352</v>
      </c>
      <c r="D17" s="14">
        <v>21.206</v>
      </c>
      <c r="E17" s="14">
        <v>35.61</v>
      </c>
      <c r="F17" s="14">
        <v>163.012</v>
      </c>
      <c r="G17" s="14">
        <v>160.51300000000001</v>
      </c>
      <c r="H17" s="14">
        <v>75.350999999999999</v>
      </c>
      <c r="I17" s="14">
        <v>79.28</v>
      </c>
      <c r="J17" s="14">
        <v>157.24199999999999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D17" s="14">
        <v>459.18</v>
      </c>
      <c r="AE17" s="14">
        <v>472.38599999999997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</row>
    <row r="18" spans="2:36" x14ac:dyDescent="0.3">
      <c r="B18" s="6" t="str">
        <f>INDEX(Control!$E$3:$F$116,ROW(B18)-2,MATCH(EBITDA!$C$4,Control!$B$3:$C$3,0))</f>
        <v>Santos Terminal</v>
      </c>
      <c r="C18" s="13">
        <f>SUM(C19:C20)</f>
        <v>0</v>
      </c>
      <c r="D18" s="13">
        <f t="shared" ref="D18:R18" si="3">SUM(D19:D20)</f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151.243065</v>
      </c>
      <c r="M18" s="13">
        <f t="shared" si="3"/>
        <v>249.22849600000001</v>
      </c>
      <c r="N18" s="13">
        <f t="shared" si="3"/>
        <v>227.53673800000001</v>
      </c>
      <c r="O18" s="13">
        <f t="shared" si="3"/>
        <v>269.41987700000004</v>
      </c>
      <c r="P18" s="13">
        <f t="shared" si="3"/>
        <v>62.697000000000003</v>
      </c>
      <c r="Q18" s="13">
        <f t="shared" si="3"/>
        <v>0</v>
      </c>
      <c r="R18" s="13">
        <f t="shared" si="3"/>
        <v>0</v>
      </c>
      <c r="S18" s="13">
        <v>0</v>
      </c>
      <c r="T18" s="13">
        <v>0</v>
      </c>
      <c r="U18" s="13">
        <v>128.34899100000001</v>
      </c>
      <c r="V18" s="13">
        <v>265.62073200000003</v>
      </c>
      <c r="W18" s="13">
        <v>314.40794499999998</v>
      </c>
      <c r="X18" s="13">
        <v>317.272066</v>
      </c>
      <c r="Y18" s="13">
        <v>358.36189200000001</v>
      </c>
      <c r="Z18" s="13">
        <v>462.05293599999999</v>
      </c>
      <c r="AA18" s="13">
        <v>352.18149799999998</v>
      </c>
      <c r="AB18" s="13">
        <v>353.09199999999998</v>
      </c>
      <c r="AD18" s="13">
        <v>0</v>
      </c>
      <c r="AE18" s="13">
        <v>0</v>
      </c>
      <c r="AF18" s="13">
        <v>628.00829900000008</v>
      </c>
      <c r="AG18" s="13">
        <v>332.11687700000004</v>
      </c>
      <c r="AH18" s="13">
        <v>393.96972300000004</v>
      </c>
      <c r="AI18" s="13">
        <v>1452.0948389999999</v>
      </c>
      <c r="AJ18" s="13">
        <v>705.27349800000002</v>
      </c>
    </row>
    <row r="19" spans="2:36" x14ac:dyDescent="0.3">
      <c r="B19" s="8" t="str">
        <f>INDEX(Control!$E$3:$F$116,ROW(B19)-2,MATCH(EBITDA!$C$4,Control!$B$3:$C$3,0))</f>
        <v>Fertilizers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151.243065</v>
      </c>
      <c r="M19" s="14">
        <v>249.22849600000001</v>
      </c>
      <c r="N19" s="14">
        <v>227.53673800000001</v>
      </c>
      <c r="O19" s="14">
        <v>269.41987700000004</v>
      </c>
      <c r="P19" s="14">
        <v>62.697000000000003</v>
      </c>
      <c r="Q19" s="14">
        <v>0</v>
      </c>
      <c r="R19" s="14">
        <v>0</v>
      </c>
      <c r="S19" s="14">
        <v>0</v>
      </c>
      <c r="T19" s="14">
        <v>0</v>
      </c>
      <c r="U19" s="14">
        <v>128.34899100000001</v>
      </c>
      <c r="V19" s="14">
        <v>265.62073200000003</v>
      </c>
      <c r="W19" s="14">
        <v>314.40794499999998</v>
      </c>
      <c r="X19" s="14">
        <v>317.272066</v>
      </c>
      <c r="Y19" s="14">
        <v>358.36189200000001</v>
      </c>
      <c r="Z19" s="14">
        <v>462.05293599999999</v>
      </c>
      <c r="AA19" s="14">
        <v>352.18149799999998</v>
      </c>
      <c r="AB19" s="14">
        <v>343.09199999999998</v>
      </c>
      <c r="AD19" s="14">
        <v>0</v>
      </c>
      <c r="AE19" s="14">
        <v>0</v>
      </c>
      <c r="AF19" s="14">
        <v>628.00829900000008</v>
      </c>
      <c r="AG19" s="14">
        <v>332.11687700000004</v>
      </c>
      <c r="AH19" s="14">
        <v>393.96972300000004</v>
      </c>
      <c r="AI19" s="14">
        <v>1452.0948389999999</v>
      </c>
      <c r="AJ19" s="14">
        <v>695.27349800000002</v>
      </c>
    </row>
    <row r="20" spans="2:36" x14ac:dyDescent="0.3">
      <c r="B20" s="8" t="str">
        <f>INDEX(Control!$E$3:$F$116,ROW(B20)-2,MATCH(EBITDA!$C$4,Control!$B$3:$C$3,0))</f>
        <v>Salt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10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G70"/>
  <sheetViews>
    <sheetView showGridLines="0" zoomScaleNormal="100" workbookViewId="0"/>
  </sheetViews>
  <sheetFormatPr defaultRowHeight="15" x14ac:dyDescent="0.25"/>
  <sheetData>
    <row r="1" spans="1:59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</row>
    <row r="2" spans="1:59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</row>
    <row r="3" spans="1:59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</row>
    <row r="4" spans="1:59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</row>
    <row r="5" spans="1:59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</row>
    <row r="6" spans="1:59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</row>
    <row r="7" spans="1:59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</row>
    <row r="8" spans="1:59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</row>
    <row r="9" spans="1:59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</row>
    <row r="10" spans="1:5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</row>
    <row r="11" spans="1:59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</row>
    <row r="12" spans="1:59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</row>
    <row r="13" spans="1:59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</row>
    <row r="14" spans="1:59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</row>
    <row r="15" spans="1:59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</row>
    <row r="16" spans="1:59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</row>
    <row r="17" spans="1:59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</row>
    <row r="18" spans="1:59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</row>
    <row r="19" spans="1:59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</row>
    <row r="20" spans="1:59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</row>
    <row r="21" spans="1:59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</row>
    <row r="22" spans="1:59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1:59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</row>
    <row r="24" spans="1:59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</row>
    <row r="25" spans="1:59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</row>
    <row r="26" spans="1:59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</row>
    <row r="27" spans="1:59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</row>
    <row r="28" spans="1:59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</row>
    <row r="29" spans="1:59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</row>
    <row r="30" spans="1:59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</row>
    <row r="31" spans="1:59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</row>
    <row r="32" spans="1:59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</row>
    <row r="33" spans="1:59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</row>
    <row r="34" spans="1:59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</row>
    <row r="35" spans="1:59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</row>
    <row r="36" spans="1:59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</row>
    <row r="37" spans="1:59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</row>
    <row r="38" spans="1:59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</row>
    <row r="39" spans="1:59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</row>
    <row r="40" spans="1:59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</row>
    <row r="41" spans="1:59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</row>
    <row r="42" spans="1:59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</row>
    <row r="43" spans="1:59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</row>
    <row r="44" spans="1:59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</row>
    <row r="45" spans="1:59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</row>
    <row r="46" spans="1:59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</row>
    <row r="47" spans="1:59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</row>
    <row r="48" spans="1:59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</row>
    <row r="49" spans="1:59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</row>
    <row r="50" spans="1:59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</row>
    <row r="51" spans="1:59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</row>
    <row r="52" spans="1:59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</row>
    <row r="53" spans="1:59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</row>
    <row r="54" spans="1:59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</row>
    <row r="55" spans="1:59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</row>
    <row r="56" spans="1:59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</row>
    <row r="57" spans="1:59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</row>
    <row r="58" spans="1:59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</row>
    <row r="59" spans="1:59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</row>
    <row r="60" spans="1:59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</row>
    <row r="61" spans="1:59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</row>
    <row r="62" spans="1:59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</row>
    <row r="63" spans="1:59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</row>
    <row r="64" spans="1:59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</row>
    <row r="65" spans="1:59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</row>
    <row r="66" spans="1:59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</row>
    <row r="67" spans="1:59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</row>
    <row r="68" spans="1:59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</row>
    <row r="69" spans="1:59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</row>
    <row r="70" spans="1:59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K83"/>
  <sheetViews>
    <sheetView showGridLines="0" zoomScale="80" zoomScaleNormal="80" workbookViewId="0">
      <pane xSplit="3" ySplit="2" topLeftCell="W3" activePane="bottomRight" state="frozen"/>
      <selection activeCell="T78" sqref="T78"/>
      <selection pane="topRight" activeCell="T78" sqref="T78"/>
      <selection pane="bottomLeft" activeCell="T78" sqref="T78"/>
      <selection pane="bottomRight" activeCell="AK42" sqref="AK42:AK77"/>
    </sheetView>
  </sheetViews>
  <sheetFormatPr defaultColWidth="9.140625" defaultRowHeight="14.25" x14ac:dyDescent="0.2"/>
  <cols>
    <col min="1" max="1" width="2.85546875" style="36" customWidth="1"/>
    <col min="2" max="2" width="37.85546875" style="23" bestFit="1" customWidth="1"/>
    <col min="3" max="3" width="1" style="23" customWidth="1"/>
    <col min="4" max="16" width="13.5703125" style="41" bestFit="1" customWidth="1"/>
    <col min="17" max="29" width="13.5703125" style="41" customWidth="1"/>
    <col min="30" max="30" width="9.140625" style="22"/>
    <col min="31" max="35" width="13.5703125" style="41" bestFit="1" customWidth="1"/>
    <col min="36" max="36" width="14.7109375" style="23" bestFit="1" customWidth="1"/>
    <col min="37" max="37" width="14.7109375" style="23" customWidth="1"/>
    <col min="38" max="16384" width="9.140625" style="23"/>
  </cols>
  <sheetData>
    <row r="1" spans="2:37" x14ac:dyDescent="0.2">
      <c r="B1" s="19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E1" s="21"/>
      <c r="AF1" s="21"/>
      <c r="AG1" s="21"/>
      <c r="AH1" s="21"/>
      <c r="AI1" s="21"/>
      <c r="AJ1" s="20"/>
    </row>
    <row r="2" spans="2:37" ht="15.75" customHeight="1" x14ac:dyDescent="0.25">
      <c r="B2" s="27" t="s">
        <v>0</v>
      </c>
      <c r="C2" s="27"/>
      <c r="D2" s="74" t="s">
        <v>45</v>
      </c>
      <c r="E2" s="74" t="s">
        <v>46</v>
      </c>
      <c r="F2" s="74" t="s">
        <v>47</v>
      </c>
      <c r="G2" s="74" t="s">
        <v>48</v>
      </c>
      <c r="H2" s="74" t="s">
        <v>2</v>
      </c>
      <c r="I2" s="74" t="s">
        <v>3</v>
      </c>
      <c r="J2" s="74" t="s">
        <v>4</v>
      </c>
      <c r="K2" s="74" t="s">
        <v>5</v>
      </c>
      <c r="L2" s="74" t="s">
        <v>6</v>
      </c>
      <c r="M2" s="74" t="s">
        <v>43</v>
      </c>
      <c r="N2" s="74" t="s">
        <v>82</v>
      </c>
      <c r="O2" s="74" t="s">
        <v>83</v>
      </c>
      <c r="P2" s="74" t="s">
        <v>84</v>
      </c>
      <c r="Q2" s="74" t="s">
        <v>85</v>
      </c>
      <c r="R2" s="74" t="s">
        <v>86</v>
      </c>
      <c r="S2" s="74" t="s">
        <v>87</v>
      </c>
      <c r="T2" s="74" t="s">
        <v>88</v>
      </c>
      <c r="U2" s="74" t="s">
        <v>89</v>
      </c>
      <c r="V2" s="74" t="s">
        <v>90</v>
      </c>
      <c r="W2" s="74" t="s">
        <v>91</v>
      </c>
      <c r="X2" s="74" t="s">
        <v>92</v>
      </c>
      <c r="Y2" s="74" t="s">
        <v>93</v>
      </c>
      <c r="Z2" s="74" t="s">
        <v>239</v>
      </c>
      <c r="AA2" s="74" t="s">
        <v>242</v>
      </c>
      <c r="AB2" s="74" t="s">
        <v>245</v>
      </c>
      <c r="AC2" s="74" t="s">
        <v>249</v>
      </c>
      <c r="AD2" s="104"/>
      <c r="AE2" s="74">
        <v>2018</v>
      </c>
      <c r="AF2" s="74">
        <v>2019</v>
      </c>
      <c r="AG2" s="74">
        <v>2020</v>
      </c>
      <c r="AH2" s="74">
        <v>2021</v>
      </c>
      <c r="AI2" s="74">
        <v>2022</v>
      </c>
      <c r="AJ2" s="74">
        <v>2023</v>
      </c>
      <c r="AK2" s="74">
        <v>2024</v>
      </c>
    </row>
    <row r="3" spans="2:37" ht="15" x14ac:dyDescent="0.25">
      <c r="B3" s="28" t="s">
        <v>116</v>
      </c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2:37" x14ac:dyDescent="0.2"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spans="2:37" x14ac:dyDescent="0.2">
      <c r="B5" s="34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2:37" x14ac:dyDescent="0.2">
      <c r="B6" s="31" t="s">
        <v>94</v>
      </c>
      <c r="C6" s="35"/>
      <c r="D6" s="35">
        <v>78457</v>
      </c>
      <c r="E6" s="35">
        <v>43690</v>
      </c>
      <c r="F6" s="35">
        <v>307901</v>
      </c>
      <c r="G6" s="35">
        <v>135667</v>
      </c>
      <c r="H6" s="35">
        <v>283786.56169925298</v>
      </c>
      <c r="I6" s="35">
        <v>64361</v>
      </c>
      <c r="J6" s="35">
        <v>53132</v>
      </c>
      <c r="K6" s="35">
        <v>45166</v>
      </c>
      <c r="L6" s="35">
        <v>149626</v>
      </c>
      <c r="M6" s="35">
        <v>21915</v>
      </c>
      <c r="N6" s="35">
        <v>41275</v>
      </c>
      <c r="O6" s="35">
        <v>214848</v>
      </c>
      <c r="P6" s="35">
        <v>304696</v>
      </c>
      <c r="Q6" s="35">
        <v>229150</v>
      </c>
      <c r="R6" s="35">
        <v>122155</v>
      </c>
      <c r="S6" s="35">
        <v>76454</v>
      </c>
      <c r="T6" s="35">
        <v>264724</v>
      </c>
      <c r="U6" s="35">
        <v>123929</v>
      </c>
      <c r="V6" s="35">
        <v>500587</v>
      </c>
      <c r="W6" s="35">
        <v>401545</v>
      </c>
      <c r="X6" s="35">
        <v>268634</v>
      </c>
      <c r="Y6" s="35">
        <v>404253</v>
      </c>
      <c r="Z6" s="35">
        <v>648792</v>
      </c>
      <c r="AA6" s="35">
        <v>663919</v>
      </c>
      <c r="AB6" s="35">
        <v>652963</v>
      </c>
      <c r="AC6" s="35">
        <v>779184</v>
      </c>
      <c r="AD6" s="35"/>
      <c r="AE6" s="35">
        <v>135667</v>
      </c>
      <c r="AF6" s="35">
        <v>45166</v>
      </c>
      <c r="AG6" s="35">
        <v>214848</v>
      </c>
      <c r="AH6" s="35">
        <v>76454</v>
      </c>
      <c r="AI6" s="35">
        <v>401545</v>
      </c>
      <c r="AJ6" s="35">
        <v>663919</v>
      </c>
      <c r="AK6" s="35">
        <v>779184</v>
      </c>
    </row>
    <row r="7" spans="2:37" x14ac:dyDescent="0.2">
      <c r="B7" s="31" t="s">
        <v>95</v>
      </c>
      <c r="C7" s="35"/>
      <c r="D7" s="35">
        <v>587411</v>
      </c>
      <c r="E7" s="35">
        <v>934472</v>
      </c>
      <c r="F7" s="35">
        <v>674134</v>
      </c>
      <c r="G7" s="35">
        <v>953036</v>
      </c>
      <c r="H7" s="35">
        <v>707217.84547771781</v>
      </c>
      <c r="I7" s="35">
        <v>823740</v>
      </c>
      <c r="J7" s="35">
        <v>916248</v>
      </c>
      <c r="K7" s="35">
        <v>913972</v>
      </c>
      <c r="L7" s="35">
        <v>931710</v>
      </c>
      <c r="M7" s="35">
        <v>1090228</v>
      </c>
      <c r="N7" s="35">
        <v>1105553</v>
      </c>
      <c r="O7" s="35">
        <v>816044</v>
      </c>
      <c r="P7" s="35">
        <v>848988</v>
      </c>
      <c r="Q7" s="35">
        <v>305255</v>
      </c>
      <c r="R7" s="35">
        <v>262284</v>
      </c>
      <c r="S7" s="35">
        <v>582562</v>
      </c>
      <c r="T7" s="35">
        <v>272339</v>
      </c>
      <c r="U7" s="35">
        <v>470142</v>
      </c>
      <c r="V7" s="35">
        <v>335692</v>
      </c>
      <c r="W7" s="127">
        <v>333015</v>
      </c>
      <c r="X7" s="127">
        <v>273591</v>
      </c>
      <c r="Y7" s="127">
        <v>321897</v>
      </c>
      <c r="Z7" s="127">
        <v>148318</v>
      </c>
      <c r="AA7" s="127">
        <v>150001</v>
      </c>
      <c r="AB7" s="127">
        <v>64426</v>
      </c>
      <c r="AC7" s="127">
        <v>51587</v>
      </c>
      <c r="AD7" s="35"/>
      <c r="AE7" s="35">
        <v>953036</v>
      </c>
      <c r="AF7" s="35">
        <v>913972</v>
      </c>
      <c r="AG7" s="35">
        <v>816044</v>
      </c>
      <c r="AH7" s="35">
        <v>582562</v>
      </c>
      <c r="AI7" s="35">
        <v>333015</v>
      </c>
      <c r="AJ7" s="35">
        <v>150001</v>
      </c>
      <c r="AK7" s="35">
        <v>51587</v>
      </c>
    </row>
    <row r="8" spans="2:37" x14ac:dyDescent="0.2">
      <c r="B8" s="31" t="s">
        <v>96</v>
      </c>
      <c r="C8" s="35"/>
      <c r="D8" s="35">
        <v>72674</v>
      </c>
      <c r="E8" s="35">
        <v>119738</v>
      </c>
      <c r="F8" s="35">
        <v>111773</v>
      </c>
      <c r="G8" s="35">
        <v>130919</v>
      </c>
      <c r="H8" s="35">
        <v>141378.79710417899</v>
      </c>
      <c r="I8" s="35">
        <v>123015</v>
      </c>
      <c r="J8" s="35">
        <v>123938</v>
      </c>
      <c r="K8" s="35">
        <v>82350</v>
      </c>
      <c r="L8" s="35">
        <v>129785</v>
      </c>
      <c r="M8" s="35">
        <v>181886</v>
      </c>
      <c r="N8" s="35">
        <v>162428.392983325</v>
      </c>
      <c r="O8" s="35">
        <v>147852</v>
      </c>
      <c r="P8" s="35">
        <v>209682</v>
      </c>
      <c r="Q8" s="35">
        <v>194614</v>
      </c>
      <c r="R8" s="35">
        <v>263492</v>
      </c>
      <c r="S8" s="35">
        <v>244620</v>
      </c>
      <c r="T8" s="35">
        <v>245857</v>
      </c>
      <c r="U8" s="35">
        <v>349940</v>
      </c>
      <c r="V8" s="35">
        <v>281522</v>
      </c>
      <c r="W8" s="35">
        <v>212572</v>
      </c>
      <c r="X8" s="35">
        <v>276610</v>
      </c>
      <c r="Y8" s="35">
        <v>212656</v>
      </c>
      <c r="Z8" s="35">
        <v>209324</v>
      </c>
      <c r="AA8" s="35">
        <v>141835</v>
      </c>
      <c r="AB8" s="35">
        <v>147959</v>
      </c>
      <c r="AC8" s="35">
        <v>189940</v>
      </c>
      <c r="AD8" s="35"/>
      <c r="AE8" s="35">
        <v>130919</v>
      </c>
      <c r="AF8" s="35">
        <v>82350</v>
      </c>
      <c r="AG8" s="35">
        <v>147852</v>
      </c>
      <c r="AH8" s="35">
        <v>244620</v>
      </c>
      <c r="AI8" s="35">
        <v>212572</v>
      </c>
      <c r="AJ8" s="35">
        <v>141835</v>
      </c>
      <c r="AK8" s="35">
        <v>189940</v>
      </c>
    </row>
    <row r="9" spans="2:37" x14ac:dyDescent="0.2">
      <c r="B9" s="31" t="s">
        <v>97</v>
      </c>
      <c r="C9" s="35"/>
      <c r="D9" s="35">
        <v>9728</v>
      </c>
      <c r="E9" s="35">
        <v>28690</v>
      </c>
      <c r="F9" s="35">
        <v>28924</v>
      </c>
      <c r="G9" s="35">
        <v>30873</v>
      </c>
      <c r="H9" s="35">
        <v>35076.768048956001</v>
      </c>
      <c r="I9" s="35">
        <v>33273</v>
      </c>
      <c r="J9" s="35">
        <v>39859</v>
      </c>
      <c r="K9" s="35">
        <v>38364</v>
      </c>
      <c r="L9" s="35">
        <v>57269</v>
      </c>
      <c r="M9" s="35">
        <v>62178</v>
      </c>
      <c r="N9" s="35">
        <v>67176</v>
      </c>
      <c r="O9" s="35">
        <v>57051</v>
      </c>
      <c r="P9" s="35">
        <v>65961</v>
      </c>
      <c r="Q9" s="35">
        <v>79825</v>
      </c>
      <c r="R9" s="35">
        <v>88127</v>
      </c>
      <c r="S9" s="35">
        <v>94347</v>
      </c>
      <c r="T9" s="35">
        <v>104947</v>
      </c>
      <c r="U9" s="35">
        <v>128890</v>
      </c>
      <c r="V9" s="35">
        <v>122381</v>
      </c>
      <c r="W9" s="35">
        <v>106443</v>
      </c>
      <c r="X9" s="35">
        <v>100832</v>
      </c>
      <c r="Y9" s="35">
        <v>102629</v>
      </c>
      <c r="Z9" s="35">
        <v>109704</v>
      </c>
      <c r="AA9" s="35">
        <v>93826</v>
      </c>
      <c r="AB9" s="35">
        <v>99403</v>
      </c>
      <c r="AC9" s="35">
        <v>123576</v>
      </c>
      <c r="AD9" s="35"/>
      <c r="AE9" s="35">
        <v>30873</v>
      </c>
      <c r="AF9" s="35">
        <v>38364</v>
      </c>
      <c r="AG9" s="35">
        <v>57051</v>
      </c>
      <c r="AH9" s="35">
        <v>94347</v>
      </c>
      <c r="AI9" s="35">
        <v>106443</v>
      </c>
      <c r="AJ9" s="35">
        <v>93826</v>
      </c>
      <c r="AK9" s="35">
        <v>123576</v>
      </c>
    </row>
    <row r="10" spans="2:37" x14ac:dyDescent="0.2">
      <c r="B10" s="31" t="s">
        <v>103</v>
      </c>
      <c r="C10" s="35"/>
      <c r="D10" s="35">
        <v>29551</v>
      </c>
      <c r="E10" s="35">
        <v>42786</v>
      </c>
      <c r="F10" s="35">
        <v>67404</v>
      </c>
      <c r="G10" s="35">
        <v>111699</v>
      </c>
      <c r="H10" s="35">
        <v>96012</v>
      </c>
      <c r="I10" s="35">
        <v>83102</v>
      </c>
      <c r="J10" s="35">
        <v>80235</v>
      </c>
      <c r="K10" s="35">
        <v>55579</v>
      </c>
      <c r="L10" s="35">
        <v>73429</v>
      </c>
      <c r="M10" s="35">
        <v>78498</v>
      </c>
      <c r="N10" s="35">
        <v>73692</v>
      </c>
      <c r="O10" s="35">
        <v>87898</v>
      </c>
      <c r="P10" s="35">
        <v>56366</v>
      </c>
      <c r="Q10" s="35">
        <v>75087</v>
      </c>
      <c r="R10" s="35">
        <v>82014</v>
      </c>
      <c r="S10" s="35">
        <v>93148</v>
      </c>
      <c r="T10" s="35">
        <v>67474</v>
      </c>
      <c r="U10" s="35">
        <v>97317</v>
      </c>
      <c r="V10" s="35">
        <v>122442</v>
      </c>
      <c r="W10" s="35">
        <v>129164</v>
      </c>
      <c r="X10" s="35">
        <v>103030</v>
      </c>
      <c r="Y10" s="35">
        <v>142824</v>
      </c>
      <c r="Z10" s="35">
        <v>168014</v>
      </c>
      <c r="AA10" s="35">
        <v>181186</v>
      </c>
      <c r="AB10" s="35">
        <v>106673</v>
      </c>
      <c r="AC10" s="35">
        <v>153012</v>
      </c>
      <c r="AD10" s="35"/>
      <c r="AE10" s="35">
        <v>111699</v>
      </c>
      <c r="AF10" s="35">
        <v>55579</v>
      </c>
      <c r="AG10" s="35">
        <v>87898</v>
      </c>
      <c r="AH10" s="35">
        <v>93148</v>
      </c>
      <c r="AI10" s="35">
        <v>129164</v>
      </c>
      <c r="AJ10" s="35">
        <v>181186</v>
      </c>
      <c r="AK10" s="35">
        <v>153012</v>
      </c>
    </row>
    <row r="11" spans="2:37" x14ac:dyDescent="0.2">
      <c r="B11" s="31" t="s">
        <v>98</v>
      </c>
      <c r="C11" s="35"/>
      <c r="D11" s="35">
        <v>44725</v>
      </c>
      <c r="E11" s="35">
        <v>34121</v>
      </c>
      <c r="F11" s="35">
        <v>30855</v>
      </c>
      <c r="G11" s="35">
        <v>38158</v>
      </c>
      <c r="H11" s="35">
        <v>69377</v>
      </c>
      <c r="I11" s="35">
        <v>51530</v>
      </c>
      <c r="J11" s="35">
        <v>82809</v>
      </c>
      <c r="K11" s="35">
        <v>85383</v>
      </c>
      <c r="L11" s="35">
        <v>77081</v>
      </c>
      <c r="M11" s="35">
        <v>63895</v>
      </c>
      <c r="N11" s="35">
        <v>66805</v>
      </c>
      <c r="O11" s="35">
        <v>66742</v>
      </c>
      <c r="P11" s="35">
        <v>83400</v>
      </c>
      <c r="Q11" s="35">
        <v>101460</v>
      </c>
      <c r="R11" s="35">
        <v>131014</v>
      </c>
      <c r="S11" s="35">
        <v>76552</v>
      </c>
      <c r="T11" s="35">
        <v>67572</v>
      </c>
      <c r="U11" s="35">
        <v>61223</v>
      </c>
      <c r="V11" s="35">
        <v>47753</v>
      </c>
      <c r="W11" s="35">
        <v>36048</v>
      </c>
      <c r="X11" s="35">
        <v>25312</v>
      </c>
      <c r="Y11" s="35">
        <v>39909</v>
      </c>
      <c r="Z11" s="35">
        <v>39179</v>
      </c>
      <c r="AA11" s="35">
        <v>23161</v>
      </c>
      <c r="AB11" s="35">
        <v>36058</v>
      </c>
      <c r="AC11" s="35">
        <v>26187</v>
      </c>
      <c r="AD11" s="35"/>
      <c r="AE11" s="35">
        <v>38158</v>
      </c>
      <c r="AF11" s="35">
        <v>85383</v>
      </c>
      <c r="AG11" s="35">
        <v>66742</v>
      </c>
      <c r="AH11" s="35">
        <v>76552</v>
      </c>
      <c r="AI11" s="35">
        <v>36048</v>
      </c>
      <c r="AJ11" s="35">
        <v>23161</v>
      </c>
      <c r="AK11" s="35">
        <v>26187</v>
      </c>
    </row>
    <row r="12" spans="2:37" x14ac:dyDescent="0.2">
      <c r="B12" s="31" t="s">
        <v>99</v>
      </c>
      <c r="C12" s="35"/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1610</v>
      </c>
      <c r="Q12" s="35">
        <v>3676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 t="s">
        <v>80</v>
      </c>
      <c r="Y12" s="35">
        <v>0</v>
      </c>
      <c r="Z12" s="35">
        <v>0</v>
      </c>
      <c r="AA12" s="35">
        <v>0</v>
      </c>
      <c r="AB12" s="35" t="s">
        <v>246</v>
      </c>
      <c r="AC12" s="35">
        <v>0</v>
      </c>
      <c r="AD12" s="35"/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</row>
    <row r="13" spans="2:37" x14ac:dyDescent="0.2">
      <c r="B13" s="31" t="s">
        <v>100</v>
      </c>
      <c r="C13" s="35"/>
      <c r="D13" s="35">
        <v>5171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 t="s">
        <v>80</v>
      </c>
      <c r="Y13" s="35">
        <v>0</v>
      </c>
      <c r="Z13" s="35">
        <v>0</v>
      </c>
      <c r="AA13" s="35">
        <v>0</v>
      </c>
      <c r="AB13" s="35" t="s">
        <v>246</v>
      </c>
      <c r="AC13" s="35">
        <v>0</v>
      </c>
      <c r="AD13" s="35"/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</row>
    <row r="14" spans="2:37" x14ac:dyDescent="0.2">
      <c r="B14" s="23" t="s">
        <v>104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250</v>
      </c>
      <c r="V14" s="35">
        <v>0</v>
      </c>
      <c r="W14" s="35">
        <v>0</v>
      </c>
      <c r="X14" s="35" t="s">
        <v>80</v>
      </c>
      <c r="Y14" s="35">
        <v>2491</v>
      </c>
      <c r="Z14" s="35">
        <v>1873</v>
      </c>
      <c r="AA14" s="35">
        <v>0</v>
      </c>
      <c r="AB14" s="35" t="s">
        <v>246</v>
      </c>
      <c r="AC14" s="35">
        <v>2705</v>
      </c>
      <c r="AD14" s="35"/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2705</v>
      </c>
    </row>
    <row r="15" spans="2:37" ht="16.5" x14ac:dyDescent="0.2">
      <c r="B15" s="31" t="s">
        <v>101</v>
      </c>
      <c r="C15" s="35"/>
      <c r="D15" s="38">
        <v>5990</v>
      </c>
      <c r="E15" s="38">
        <v>5666</v>
      </c>
      <c r="F15" s="38">
        <v>6074</v>
      </c>
      <c r="G15" s="38">
        <v>19548</v>
      </c>
      <c r="H15" s="38">
        <v>20228.860083665</v>
      </c>
      <c r="I15" s="38">
        <v>35174</v>
      </c>
      <c r="J15" s="38">
        <v>43536</v>
      </c>
      <c r="K15" s="38">
        <v>25580</v>
      </c>
      <c r="L15" s="38">
        <v>28324</v>
      </c>
      <c r="M15" s="38">
        <v>25573</v>
      </c>
      <c r="N15" s="38">
        <v>25258</v>
      </c>
      <c r="O15" s="38">
        <v>37076</v>
      </c>
      <c r="P15" s="38">
        <v>37286</v>
      </c>
      <c r="Q15" s="38">
        <v>36805</v>
      </c>
      <c r="R15" s="38">
        <v>43390</v>
      </c>
      <c r="S15" s="38">
        <v>58698</v>
      </c>
      <c r="T15" s="38">
        <v>46024</v>
      </c>
      <c r="U15" s="38">
        <v>49970</v>
      </c>
      <c r="V15" s="38">
        <v>48712</v>
      </c>
      <c r="W15" s="38">
        <v>70583</v>
      </c>
      <c r="X15" s="38">
        <v>64893</v>
      </c>
      <c r="Y15" s="38">
        <v>67151</v>
      </c>
      <c r="Z15" s="38">
        <v>70944</v>
      </c>
      <c r="AA15" s="38">
        <v>66295</v>
      </c>
      <c r="AB15" s="38">
        <v>70762</v>
      </c>
      <c r="AC15" s="38">
        <v>46124</v>
      </c>
      <c r="AD15" s="38"/>
      <c r="AE15" s="38">
        <v>19548</v>
      </c>
      <c r="AF15" s="38">
        <v>25580</v>
      </c>
      <c r="AG15" s="38">
        <v>37076</v>
      </c>
      <c r="AH15" s="38">
        <v>58698</v>
      </c>
      <c r="AI15" s="38">
        <v>70583</v>
      </c>
      <c r="AJ15" s="38">
        <v>66295</v>
      </c>
      <c r="AK15" s="38">
        <v>46124</v>
      </c>
    </row>
    <row r="16" spans="2:37" ht="16.5" x14ac:dyDescent="0.2">
      <c r="B16" s="39" t="s">
        <v>102</v>
      </c>
      <c r="C16" s="35"/>
      <c r="D16" s="40">
        <v>833707</v>
      </c>
      <c r="E16" s="40">
        <v>1209163</v>
      </c>
      <c r="F16" s="40">
        <v>1227065</v>
      </c>
      <c r="G16" s="40">
        <v>1419900.3529099999</v>
      </c>
      <c r="H16" s="40">
        <v>1353078.4952803184</v>
      </c>
      <c r="I16" s="40">
        <v>1214195</v>
      </c>
      <c r="J16" s="40">
        <v>1339757</v>
      </c>
      <c r="K16" s="40">
        <v>1246394</v>
      </c>
      <c r="L16" s="40">
        <v>1447224</v>
      </c>
      <c r="M16" s="40">
        <v>1524173</v>
      </c>
      <c r="N16" s="40">
        <v>1542187.8631833252</v>
      </c>
      <c r="O16" s="40">
        <v>1427511</v>
      </c>
      <c r="P16" s="40">
        <v>1607989</v>
      </c>
      <c r="Q16" s="40">
        <v>1025872</v>
      </c>
      <c r="R16" s="40">
        <v>992476</v>
      </c>
      <c r="S16" s="40">
        <v>1226381</v>
      </c>
      <c r="T16" s="40">
        <v>1068937</v>
      </c>
      <c r="U16" s="40">
        <v>1281661</v>
      </c>
      <c r="V16" s="40">
        <v>1459089</v>
      </c>
      <c r="W16" s="40">
        <v>1289370</v>
      </c>
      <c r="X16" s="40">
        <v>1112902</v>
      </c>
      <c r="Y16" s="40">
        <v>1293810</v>
      </c>
      <c r="Z16" s="40">
        <v>1396148</v>
      </c>
      <c r="AA16" s="40">
        <v>1320223</v>
      </c>
      <c r="AB16" s="40">
        <v>1178244</v>
      </c>
      <c r="AC16" s="40">
        <v>1372315</v>
      </c>
      <c r="AD16" s="40"/>
      <c r="AE16" s="40">
        <v>1419900.3529099999</v>
      </c>
      <c r="AF16" s="40">
        <v>1246394</v>
      </c>
      <c r="AG16" s="40">
        <v>1427511</v>
      </c>
      <c r="AH16" s="40">
        <v>1226381</v>
      </c>
      <c r="AI16" s="40">
        <v>1289370</v>
      </c>
      <c r="AJ16" s="40">
        <v>1320223</v>
      </c>
      <c r="AK16" s="40">
        <v>1372315</v>
      </c>
    </row>
    <row r="17" spans="1:37" x14ac:dyDescent="0.2">
      <c r="AD17" s="41"/>
    </row>
    <row r="18" spans="1:37" x14ac:dyDescent="0.2">
      <c r="AD18" s="41"/>
    </row>
    <row r="19" spans="1:37" ht="14.25" customHeight="1" x14ac:dyDescent="0.2">
      <c r="B19" s="23" t="s">
        <v>105</v>
      </c>
      <c r="C19" s="35"/>
      <c r="D19" s="42">
        <v>3316</v>
      </c>
      <c r="E19" s="42">
        <v>7879</v>
      </c>
      <c r="F19" s="42">
        <v>13747</v>
      </c>
      <c r="G19" s="42">
        <v>13836</v>
      </c>
      <c r="H19" s="42">
        <v>13862.046329999999</v>
      </c>
      <c r="I19" s="42">
        <v>9273</v>
      </c>
      <c r="J19" s="42">
        <v>9409</v>
      </c>
      <c r="K19" s="42">
        <v>15383</v>
      </c>
      <c r="L19" s="42">
        <v>13107</v>
      </c>
      <c r="M19" s="42">
        <v>19987</v>
      </c>
      <c r="N19" s="42">
        <v>20038</v>
      </c>
      <c r="O19" s="42">
        <v>14952</v>
      </c>
      <c r="P19" s="42">
        <v>12874</v>
      </c>
      <c r="Q19" s="42">
        <v>12947</v>
      </c>
      <c r="R19" s="42">
        <v>13108</v>
      </c>
      <c r="S19" s="42">
        <v>13295</v>
      </c>
      <c r="T19" s="42">
        <v>13622</v>
      </c>
      <c r="U19" s="42">
        <v>13883</v>
      </c>
      <c r="V19" s="42">
        <v>19671</v>
      </c>
      <c r="W19" s="42">
        <v>18877</v>
      </c>
      <c r="X19" s="42">
        <v>19113</v>
      </c>
      <c r="Y19" s="42">
        <v>18459</v>
      </c>
      <c r="Z19" s="42">
        <v>16247</v>
      </c>
      <c r="AA19" s="42">
        <v>16547</v>
      </c>
      <c r="AB19" s="42">
        <v>16971</v>
      </c>
      <c r="AC19" s="42">
        <v>17263</v>
      </c>
      <c r="AD19" s="42"/>
      <c r="AE19" s="42">
        <v>13836</v>
      </c>
      <c r="AF19" s="42">
        <v>15383</v>
      </c>
      <c r="AG19" s="42">
        <v>14952</v>
      </c>
      <c r="AH19" s="42">
        <v>13295</v>
      </c>
      <c r="AI19" s="42">
        <v>18877</v>
      </c>
      <c r="AJ19" s="42">
        <v>16547</v>
      </c>
      <c r="AK19" s="42">
        <v>17263</v>
      </c>
    </row>
    <row r="20" spans="1:37" x14ac:dyDescent="0.2">
      <c r="A20" s="23"/>
      <c r="B20" s="23" t="s">
        <v>106</v>
      </c>
      <c r="C20" s="43"/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4145</v>
      </c>
      <c r="O20" s="42">
        <v>3820</v>
      </c>
      <c r="P20" s="42">
        <v>2607</v>
      </c>
      <c r="Q20" s="42">
        <v>3155</v>
      </c>
      <c r="R20" s="42">
        <v>5509</v>
      </c>
      <c r="S20" s="42">
        <v>5778</v>
      </c>
      <c r="T20" s="42">
        <v>4875</v>
      </c>
      <c r="U20" s="42">
        <v>5390</v>
      </c>
      <c r="V20" s="42">
        <v>5563</v>
      </c>
      <c r="W20" s="42">
        <v>5369</v>
      </c>
      <c r="X20" s="42">
        <v>5228</v>
      </c>
      <c r="Y20" s="42">
        <v>4959</v>
      </c>
      <c r="Z20" s="42">
        <v>5208</v>
      </c>
      <c r="AA20" s="42">
        <v>4982</v>
      </c>
      <c r="AB20" s="42">
        <v>5141</v>
      </c>
      <c r="AC20" s="42">
        <v>5720</v>
      </c>
      <c r="AD20" s="42"/>
      <c r="AE20" s="35">
        <v>0</v>
      </c>
      <c r="AF20" s="35">
        <v>0</v>
      </c>
      <c r="AG20" s="42">
        <v>3820</v>
      </c>
      <c r="AH20" s="42">
        <v>5778</v>
      </c>
      <c r="AI20" s="42">
        <v>5369</v>
      </c>
      <c r="AJ20" s="42">
        <v>4982</v>
      </c>
      <c r="AK20" s="42">
        <v>5720</v>
      </c>
    </row>
    <row r="21" spans="1:37" x14ac:dyDescent="0.2">
      <c r="A21" s="23"/>
      <c r="B21" s="31" t="s">
        <v>96</v>
      </c>
      <c r="C21" s="43"/>
      <c r="D21" s="35">
        <v>0</v>
      </c>
      <c r="E21" s="35"/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7200</v>
      </c>
      <c r="N21" s="35">
        <v>7200</v>
      </c>
      <c r="O21" s="35">
        <v>6400</v>
      </c>
      <c r="P21" s="35">
        <v>6400</v>
      </c>
      <c r="Q21" s="35">
        <v>6400</v>
      </c>
      <c r="R21" s="35">
        <v>6400</v>
      </c>
      <c r="S21" s="35">
        <v>6400</v>
      </c>
      <c r="T21" s="35">
        <v>5600</v>
      </c>
      <c r="U21" s="35">
        <v>5600</v>
      </c>
      <c r="V21" s="35">
        <v>4800</v>
      </c>
      <c r="W21" s="35">
        <v>4800</v>
      </c>
      <c r="X21" s="35">
        <v>4800</v>
      </c>
      <c r="Y21" s="35">
        <v>4000</v>
      </c>
      <c r="Z21" s="35">
        <v>4000</v>
      </c>
      <c r="AA21" s="35">
        <v>4000</v>
      </c>
      <c r="AB21" s="35">
        <v>3200</v>
      </c>
      <c r="AC21" s="35">
        <v>3200</v>
      </c>
      <c r="AD21" s="35"/>
      <c r="AE21" s="35">
        <v>0</v>
      </c>
      <c r="AF21" s="35">
        <v>0</v>
      </c>
      <c r="AG21" s="35">
        <v>6400</v>
      </c>
      <c r="AH21" s="35">
        <v>6400</v>
      </c>
      <c r="AI21" s="35">
        <v>4800</v>
      </c>
      <c r="AJ21" s="42">
        <v>4000</v>
      </c>
      <c r="AK21" s="42">
        <v>3200</v>
      </c>
    </row>
    <row r="22" spans="1:37" x14ac:dyDescent="0.2">
      <c r="A22" s="23"/>
      <c r="B22" s="23" t="s">
        <v>107</v>
      </c>
      <c r="D22" s="42">
        <v>5280</v>
      </c>
      <c r="E22" s="42">
        <v>5357</v>
      </c>
      <c r="F22" s="42">
        <v>5343</v>
      </c>
      <c r="G22" s="42">
        <v>5343</v>
      </c>
      <c r="H22" s="42">
        <v>5342.75245</v>
      </c>
      <c r="I22" s="42">
        <v>5348</v>
      </c>
      <c r="J22" s="42">
        <v>10230</v>
      </c>
      <c r="K22" s="42">
        <v>11756</v>
      </c>
      <c r="L22" s="42">
        <v>12383</v>
      </c>
      <c r="M22" s="42">
        <v>12695</v>
      </c>
      <c r="N22" s="42">
        <v>13260</v>
      </c>
      <c r="O22" s="42">
        <v>40774</v>
      </c>
      <c r="P22" s="42">
        <v>41029</v>
      </c>
      <c r="Q22" s="42">
        <v>41827</v>
      </c>
      <c r="R22" s="42">
        <v>42388</v>
      </c>
      <c r="S22" s="42">
        <v>45944</v>
      </c>
      <c r="T22" s="42">
        <v>45771</v>
      </c>
      <c r="U22" s="42">
        <v>46728</v>
      </c>
      <c r="V22" s="42">
        <v>58704</v>
      </c>
      <c r="W22" s="42">
        <v>68761</v>
      </c>
      <c r="X22" s="42">
        <v>92194</v>
      </c>
      <c r="Y22" s="42">
        <v>92797</v>
      </c>
      <c r="Z22" s="42">
        <v>93457</v>
      </c>
      <c r="AA22" s="42">
        <v>93580</v>
      </c>
      <c r="AB22" s="42">
        <v>93835</v>
      </c>
      <c r="AC22" s="42">
        <v>91088</v>
      </c>
      <c r="AD22" s="42"/>
      <c r="AE22" s="42">
        <v>5343</v>
      </c>
      <c r="AF22" s="42">
        <v>11756</v>
      </c>
      <c r="AG22" s="42">
        <v>40774</v>
      </c>
      <c r="AH22" s="42">
        <v>45944</v>
      </c>
      <c r="AI22" s="42">
        <v>68761</v>
      </c>
      <c r="AJ22" s="42">
        <v>93580</v>
      </c>
      <c r="AK22" s="42">
        <v>91088</v>
      </c>
    </row>
    <row r="23" spans="1:37" x14ac:dyDescent="0.2">
      <c r="B23" s="23" t="s">
        <v>100</v>
      </c>
      <c r="C23" s="43"/>
      <c r="D23" s="42">
        <v>303</v>
      </c>
      <c r="E23" s="42">
        <v>5483</v>
      </c>
      <c r="F23" s="42">
        <v>6662</v>
      </c>
      <c r="G23" s="42">
        <v>6458</v>
      </c>
      <c r="H23" s="42">
        <v>6491.2942399999993</v>
      </c>
      <c r="I23" s="42">
        <v>6389</v>
      </c>
      <c r="J23" s="42">
        <v>6916</v>
      </c>
      <c r="K23" s="42">
        <v>6704</v>
      </c>
      <c r="L23" s="42">
        <v>8559</v>
      </c>
      <c r="M23" s="42">
        <v>8999</v>
      </c>
      <c r="N23" s="42">
        <v>9261</v>
      </c>
      <c r="O23" s="42">
        <v>9491</v>
      </c>
      <c r="P23" s="42">
        <v>9381</v>
      </c>
      <c r="Q23" s="42">
        <v>8277</v>
      </c>
      <c r="R23" s="42">
        <v>8976</v>
      </c>
      <c r="S23" s="42">
        <v>2210</v>
      </c>
      <c r="T23" s="42">
        <v>2072</v>
      </c>
      <c r="U23" s="42">
        <v>2255</v>
      </c>
      <c r="V23" s="42">
        <v>2023</v>
      </c>
      <c r="W23" s="42">
        <v>26</v>
      </c>
      <c r="X23" s="42">
        <v>12</v>
      </c>
      <c r="Y23" s="42">
        <v>0</v>
      </c>
      <c r="Z23" s="42"/>
      <c r="AA23" s="42"/>
      <c r="AB23" s="42">
        <v>0</v>
      </c>
      <c r="AC23" s="42"/>
      <c r="AD23" s="42"/>
      <c r="AE23" s="42">
        <v>6458</v>
      </c>
      <c r="AF23" s="42">
        <v>6704</v>
      </c>
      <c r="AG23" s="42">
        <v>9491</v>
      </c>
      <c r="AH23" s="42">
        <v>2210</v>
      </c>
      <c r="AI23" s="42">
        <v>26</v>
      </c>
      <c r="AJ23" s="42">
        <v>0</v>
      </c>
      <c r="AK23" s="42"/>
    </row>
    <row r="24" spans="1:37" x14ac:dyDescent="0.2">
      <c r="B24" s="23" t="s">
        <v>108</v>
      </c>
      <c r="D24" s="42">
        <v>42756</v>
      </c>
      <c r="E24" s="42">
        <v>18608</v>
      </c>
      <c r="F24" s="42">
        <v>25937</v>
      </c>
      <c r="G24" s="42">
        <v>37690</v>
      </c>
      <c r="H24" s="42">
        <v>33388.946100000001</v>
      </c>
      <c r="I24" s="42">
        <v>30163</v>
      </c>
      <c r="J24" s="42">
        <v>52356</v>
      </c>
      <c r="K24" s="42">
        <v>46718</v>
      </c>
      <c r="L24" s="42">
        <v>151549</v>
      </c>
      <c r="M24" s="42">
        <v>171410</v>
      </c>
      <c r="N24" s="42">
        <v>180234</v>
      </c>
      <c r="O24" s="42">
        <v>148862</v>
      </c>
      <c r="P24" s="42">
        <v>195232</v>
      </c>
      <c r="Q24" s="42">
        <v>139236</v>
      </c>
      <c r="R24" s="42">
        <v>181215</v>
      </c>
      <c r="S24" s="42">
        <v>177885</v>
      </c>
      <c r="T24" s="42">
        <v>117612</v>
      </c>
      <c r="U24" s="42">
        <v>167478</v>
      </c>
      <c r="V24" s="42">
        <v>172444</v>
      </c>
      <c r="W24" s="42">
        <v>131100</v>
      </c>
      <c r="X24" s="42">
        <v>139195</v>
      </c>
      <c r="Y24" s="42">
        <v>143881</v>
      </c>
      <c r="Z24" s="42">
        <v>172641</v>
      </c>
      <c r="AA24" s="42">
        <v>117961</v>
      </c>
      <c r="AB24" s="42">
        <v>116173</v>
      </c>
      <c r="AC24" s="42">
        <v>136506</v>
      </c>
      <c r="AD24" s="42"/>
      <c r="AE24" s="42">
        <v>37690</v>
      </c>
      <c r="AF24" s="42">
        <v>46718</v>
      </c>
      <c r="AG24" s="42">
        <v>148862</v>
      </c>
      <c r="AH24" s="42">
        <v>177885</v>
      </c>
      <c r="AI24" s="42">
        <v>131100</v>
      </c>
      <c r="AJ24" s="42">
        <v>117961</v>
      </c>
      <c r="AK24" s="42">
        <v>136506</v>
      </c>
    </row>
    <row r="25" spans="1:37" x14ac:dyDescent="0.2">
      <c r="B25" s="23" t="s">
        <v>103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39923</v>
      </c>
      <c r="J25" s="42">
        <v>39923</v>
      </c>
      <c r="K25" s="42">
        <v>80817</v>
      </c>
      <c r="L25" s="42">
        <v>65329</v>
      </c>
      <c r="M25" s="42">
        <v>88698</v>
      </c>
      <c r="N25" s="42">
        <v>116457.085705776</v>
      </c>
      <c r="O25" s="42">
        <v>114961</v>
      </c>
      <c r="P25" s="42">
        <v>114462</v>
      </c>
      <c r="Q25" s="42">
        <v>121581</v>
      </c>
      <c r="R25" s="42">
        <v>121703</v>
      </c>
      <c r="S25" s="42">
        <v>91596</v>
      </c>
      <c r="T25" s="42">
        <v>83292</v>
      </c>
      <c r="U25" s="42">
        <v>44669</v>
      </c>
      <c r="V25" s="42">
        <v>83409</v>
      </c>
      <c r="W25" s="42">
        <v>82454</v>
      </c>
      <c r="X25" s="42">
        <v>81845</v>
      </c>
      <c r="Y25" s="42">
        <v>46548</v>
      </c>
      <c r="Z25" s="42">
        <v>46178</v>
      </c>
      <c r="AA25" s="42">
        <v>45230</v>
      </c>
      <c r="AB25" s="42">
        <v>41838</v>
      </c>
      <c r="AC25" s="42">
        <v>31251</v>
      </c>
      <c r="AD25" s="42"/>
      <c r="AE25" s="42">
        <v>0</v>
      </c>
      <c r="AF25" s="42">
        <v>80817</v>
      </c>
      <c r="AG25" s="42">
        <v>114961</v>
      </c>
      <c r="AH25" s="42">
        <v>91596</v>
      </c>
      <c r="AI25" s="42">
        <v>82454</v>
      </c>
      <c r="AJ25" s="42">
        <v>45230</v>
      </c>
      <c r="AK25" s="42">
        <v>31251</v>
      </c>
    </row>
    <row r="26" spans="1:37" x14ac:dyDescent="0.2">
      <c r="B26" s="23" t="s">
        <v>98</v>
      </c>
      <c r="D26" s="42">
        <v>13289</v>
      </c>
      <c r="E26" s="42">
        <v>12099</v>
      </c>
      <c r="F26" s="42">
        <v>18224</v>
      </c>
      <c r="G26" s="42">
        <v>18990</v>
      </c>
      <c r="H26" s="42">
        <v>28679.142700958</v>
      </c>
      <c r="I26" s="42">
        <v>27582</v>
      </c>
      <c r="J26" s="42">
        <v>30536</v>
      </c>
      <c r="K26" s="42">
        <v>49820</v>
      </c>
      <c r="L26" s="42">
        <v>54662</v>
      </c>
      <c r="M26" s="42">
        <v>45277</v>
      </c>
      <c r="N26" s="42">
        <v>48491</v>
      </c>
      <c r="O26" s="42">
        <v>37614</v>
      </c>
      <c r="P26" s="42">
        <v>59332</v>
      </c>
      <c r="Q26" s="42">
        <v>48433</v>
      </c>
      <c r="R26" s="42">
        <v>51991</v>
      </c>
      <c r="S26" s="42">
        <v>35030</v>
      </c>
      <c r="T26" s="42">
        <v>31104</v>
      </c>
      <c r="U26" s="42">
        <v>38703</v>
      </c>
      <c r="V26" s="42">
        <v>26492</v>
      </c>
      <c r="W26" s="42">
        <v>26099</v>
      </c>
      <c r="X26" s="42">
        <v>24875</v>
      </c>
      <c r="Y26" s="42">
        <v>27128</v>
      </c>
      <c r="Z26" s="42">
        <v>30182</v>
      </c>
      <c r="AA26" s="42">
        <v>17115</v>
      </c>
      <c r="AB26" s="42">
        <v>20028</v>
      </c>
      <c r="AC26" s="42">
        <v>40739</v>
      </c>
      <c r="AD26" s="42"/>
      <c r="AE26" s="42">
        <v>18990</v>
      </c>
      <c r="AF26" s="42">
        <v>49820</v>
      </c>
      <c r="AG26" s="42">
        <v>37614</v>
      </c>
      <c r="AH26" s="42">
        <v>35030</v>
      </c>
      <c r="AI26" s="42">
        <v>26099</v>
      </c>
      <c r="AJ26" s="42">
        <v>17115</v>
      </c>
      <c r="AK26" s="42">
        <v>40739</v>
      </c>
    </row>
    <row r="27" spans="1:37" x14ac:dyDescent="0.2">
      <c r="B27" s="23" t="s">
        <v>109</v>
      </c>
      <c r="C27" s="35"/>
      <c r="D27" s="42">
        <v>14</v>
      </c>
      <c r="E27" s="42">
        <v>2975</v>
      </c>
      <c r="F27" s="42">
        <v>15</v>
      </c>
      <c r="G27" s="42">
        <v>14</v>
      </c>
      <c r="H27" s="42">
        <v>6414.7078500000007</v>
      </c>
      <c r="I27" s="42">
        <v>23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30525</v>
      </c>
      <c r="V27" s="42">
        <v>0</v>
      </c>
      <c r="W27" s="42">
        <v>0</v>
      </c>
      <c r="X27" s="42">
        <v>0</v>
      </c>
      <c r="Y27" s="41">
        <v>18856</v>
      </c>
      <c r="Z27" s="41">
        <v>29106</v>
      </c>
      <c r="AA27" s="41">
        <v>48903</v>
      </c>
      <c r="AB27" s="41">
        <v>62532</v>
      </c>
      <c r="AC27" s="41">
        <v>79746</v>
      </c>
      <c r="AD27" s="42"/>
      <c r="AE27" s="42">
        <v>14</v>
      </c>
      <c r="AF27" s="42">
        <v>0</v>
      </c>
      <c r="AG27" s="42">
        <v>0</v>
      </c>
      <c r="AH27" s="42">
        <v>0</v>
      </c>
      <c r="AI27" s="42">
        <v>0</v>
      </c>
      <c r="AJ27" s="42">
        <v>48903</v>
      </c>
      <c r="AK27" s="42">
        <v>79746</v>
      </c>
    </row>
    <row r="28" spans="1:37" x14ac:dyDescent="0.2">
      <c r="B28" s="23" t="s">
        <v>110</v>
      </c>
      <c r="C28" s="35"/>
      <c r="D28" s="42">
        <v>60365</v>
      </c>
      <c r="E28" s="42">
        <v>68922</v>
      </c>
      <c r="F28" s="42">
        <v>68951</v>
      </c>
      <c r="G28" s="42">
        <v>62943</v>
      </c>
      <c r="H28" s="42">
        <v>56927.969685899996</v>
      </c>
      <c r="I28" s="42">
        <v>57026</v>
      </c>
      <c r="J28" s="42">
        <v>62511</v>
      </c>
      <c r="K28" s="42">
        <v>70946</v>
      </c>
      <c r="L28" s="42">
        <v>87833</v>
      </c>
      <c r="M28" s="42">
        <v>88475</v>
      </c>
      <c r="N28" s="42">
        <v>88753</v>
      </c>
      <c r="O28" s="42">
        <v>74479</v>
      </c>
      <c r="P28" s="42">
        <v>77865</v>
      </c>
      <c r="Q28" s="42">
        <v>85141</v>
      </c>
      <c r="R28" s="42">
        <v>88275</v>
      </c>
      <c r="S28" s="42">
        <v>103705</v>
      </c>
      <c r="T28" s="42">
        <v>89899</v>
      </c>
      <c r="U28" s="42">
        <v>111187</v>
      </c>
      <c r="V28" s="42">
        <v>118600</v>
      </c>
      <c r="W28" s="42">
        <v>109592</v>
      </c>
      <c r="X28" s="42">
        <v>105243</v>
      </c>
      <c r="Y28" s="42">
        <v>103733</v>
      </c>
      <c r="Z28" s="42">
        <v>107034</v>
      </c>
      <c r="AA28" s="42">
        <v>102026</v>
      </c>
      <c r="AB28" s="42">
        <v>103743</v>
      </c>
      <c r="AC28" s="42">
        <v>125283</v>
      </c>
      <c r="AD28" s="42"/>
      <c r="AE28" s="42">
        <v>62943</v>
      </c>
      <c r="AF28" s="42">
        <v>70946</v>
      </c>
      <c r="AG28" s="42">
        <v>74479</v>
      </c>
      <c r="AH28" s="42">
        <v>103705</v>
      </c>
      <c r="AI28" s="42">
        <v>109592</v>
      </c>
      <c r="AJ28" s="42">
        <v>102026</v>
      </c>
      <c r="AK28" s="42">
        <v>125283</v>
      </c>
    </row>
    <row r="29" spans="1:37" x14ac:dyDescent="0.2">
      <c r="B29" s="23" t="s">
        <v>111</v>
      </c>
      <c r="C29" s="35"/>
      <c r="D29" s="42">
        <v>2822056</v>
      </c>
      <c r="E29" s="42">
        <v>2972406</v>
      </c>
      <c r="F29" s="42">
        <v>3019760</v>
      </c>
      <c r="G29" s="42">
        <v>2942624</v>
      </c>
      <c r="H29" s="42">
        <v>2937264.289771256</v>
      </c>
      <c r="I29" s="42">
        <v>2902559</v>
      </c>
      <c r="J29" s="42">
        <v>2981304</v>
      </c>
      <c r="K29" s="42">
        <v>2928464</v>
      </c>
      <c r="L29" s="42">
        <v>3261604</v>
      </c>
      <c r="M29" s="42">
        <v>3360969</v>
      </c>
      <c r="N29" s="42">
        <v>3411968</v>
      </c>
      <c r="O29" s="42">
        <v>3355604</v>
      </c>
      <c r="P29" s="42">
        <v>3556523</v>
      </c>
      <c r="Q29" s="42">
        <v>3842262.0706600002</v>
      </c>
      <c r="R29" s="42">
        <v>4106486</v>
      </c>
      <c r="S29" s="42">
        <v>4254285</v>
      </c>
      <c r="T29" s="42">
        <v>3906364</v>
      </c>
      <c r="U29" s="42">
        <v>4119085</v>
      </c>
      <c r="V29" s="42">
        <v>4227994</v>
      </c>
      <c r="W29" s="42">
        <v>4091335</v>
      </c>
      <c r="X29" s="42">
        <v>4023190</v>
      </c>
      <c r="Y29" s="42">
        <v>3904297</v>
      </c>
      <c r="Z29" s="42">
        <v>3959580</v>
      </c>
      <c r="AA29" s="42">
        <v>3920610</v>
      </c>
      <c r="AB29" s="42">
        <v>3941789</v>
      </c>
      <c r="AC29" s="42">
        <v>4154345</v>
      </c>
      <c r="AD29" s="42"/>
      <c r="AE29" s="42">
        <v>2942624</v>
      </c>
      <c r="AF29" s="42">
        <v>2928464</v>
      </c>
      <c r="AG29" s="42">
        <v>3355604</v>
      </c>
      <c r="AH29" s="42">
        <v>4254285</v>
      </c>
      <c r="AI29" s="42">
        <v>4091335</v>
      </c>
      <c r="AJ29" s="42">
        <v>3920610</v>
      </c>
      <c r="AK29" s="42">
        <v>4154345</v>
      </c>
    </row>
    <row r="30" spans="1:37" x14ac:dyDescent="0.2">
      <c r="B30" s="23" t="s">
        <v>112</v>
      </c>
      <c r="C30" s="35"/>
      <c r="D30" s="42">
        <v>0</v>
      </c>
      <c r="E30" s="42">
        <v>0</v>
      </c>
      <c r="F30" s="42">
        <v>0</v>
      </c>
      <c r="G30" s="42">
        <v>0</v>
      </c>
      <c r="H30" s="42">
        <v>33187.426804963063</v>
      </c>
      <c r="I30" s="42">
        <v>32072</v>
      </c>
      <c r="J30" s="42">
        <v>34355</v>
      </c>
      <c r="K30" s="42">
        <v>32534</v>
      </c>
      <c r="L30" s="42">
        <v>32160</v>
      </c>
      <c r="M30" s="42">
        <v>30651</v>
      </c>
      <c r="N30" s="42">
        <v>31688</v>
      </c>
      <c r="O30" s="42">
        <v>157114</v>
      </c>
      <c r="P30" s="42">
        <v>287339</v>
      </c>
      <c r="Q30" s="42">
        <v>243603</v>
      </c>
      <c r="R30" s="42">
        <v>232012</v>
      </c>
      <c r="S30" s="42">
        <v>207580</v>
      </c>
      <c r="T30" s="42">
        <v>191642</v>
      </c>
      <c r="U30" s="42">
        <v>181673</v>
      </c>
      <c r="V30" s="42">
        <v>175831</v>
      </c>
      <c r="W30" s="42">
        <v>193399</v>
      </c>
      <c r="X30" s="42">
        <v>232703</v>
      </c>
      <c r="Y30" s="42">
        <v>225295</v>
      </c>
      <c r="Z30" s="42">
        <v>216795</v>
      </c>
      <c r="AA30" s="42">
        <v>226474</v>
      </c>
      <c r="AB30" s="42">
        <v>229418</v>
      </c>
      <c r="AC30" s="42">
        <v>217168</v>
      </c>
      <c r="AD30" s="42"/>
      <c r="AE30" s="42">
        <v>0</v>
      </c>
      <c r="AF30" s="42">
        <v>32534</v>
      </c>
      <c r="AG30" s="42">
        <v>157114</v>
      </c>
      <c r="AH30" s="42">
        <v>207580</v>
      </c>
      <c r="AI30" s="42">
        <v>193399</v>
      </c>
      <c r="AJ30" s="42">
        <v>226474</v>
      </c>
      <c r="AK30" s="42">
        <v>217168</v>
      </c>
    </row>
    <row r="31" spans="1:37" ht="16.5" x14ac:dyDescent="0.2">
      <c r="B31" s="23" t="s">
        <v>113</v>
      </c>
      <c r="C31" s="35"/>
      <c r="D31" s="38">
        <v>264008</v>
      </c>
      <c r="E31" s="38">
        <v>264334</v>
      </c>
      <c r="F31" s="38">
        <v>261760</v>
      </c>
      <c r="G31" s="38">
        <v>263748</v>
      </c>
      <c r="H31" s="38">
        <v>260097.49130676201</v>
      </c>
      <c r="I31" s="38">
        <v>256253</v>
      </c>
      <c r="J31" s="38">
        <v>254556</v>
      </c>
      <c r="K31" s="38">
        <v>228129</v>
      </c>
      <c r="L31" s="38">
        <v>340634</v>
      </c>
      <c r="M31" s="38">
        <v>340383</v>
      </c>
      <c r="N31" s="38">
        <v>339765</v>
      </c>
      <c r="O31" s="38">
        <v>322915</v>
      </c>
      <c r="P31" s="38">
        <v>322080</v>
      </c>
      <c r="Q31" s="38">
        <v>323263</v>
      </c>
      <c r="R31" s="38">
        <v>324005</v>
      </c>
      <c r="S31" s="38">
        <v>347441</v>
      </c>
      <c r="T31" s="38">
        <v>346879</v>
      </c>
      <c r="U31" s="38">
        <v>350447</v>
      </c>
      <c r="V31" s="38">
        <v>343241</v>
      </c>
      <c r="W31" s="38">
        <v>342347</v>
      </c>
      <c r="X31" s="38">
        <v>341759</v>
      </c>
      <c r="Y31" s="38">
        <v>342125</v>
      </c>
      <c r="Z31" s="38">
        <v>331995</v>
      </c>
      <c r="AA31" s="38">
        <v>331396</v>
      </c>
      <c r="AB31" s="38">
        <v>319434</v>
      </c>
      <c r="AC31" s="38">
        <v>309004</v>
      </c>
      <c r="AD31" s="38"/>
      <c r="AE31" s="38">
        <v>263748</v>
      </c>
      <c r="AF31" s="38">
        <v>228129</v>
      </c>
      <c r="AG31" s="38">
        <v>322915</v>
      </c>
      <c r="AH31" s="38">
        <v>347441</v>
      </c>
      <c r="AI31" s="38">
        <v>342347</v>
      </c>
      <c r="AJ31" s="38">
        <v>331396</v>
      </c>
      <c r="AK31" s="38">
        <v>309004</v>
      </c>
    </row>
    <row r="32" spans="1:37" ht="16.5" x14ac:dyDescent="0.2">
      <c r="B32" s="39" t="s">
        <v>114</v>
      </c>
      <c r="C32" s="35"/>
      <c r="D32" s="37">
        <v>3211387</v>
      </c>
      <c r="E32" s="37">
        <v>3358063</v>
      </c>
      <c r="F32" s="37">
        <v>3420399</v>
      </c>
      <c r="G32" s="37">
        <v>3351646</v>
      </c>
      <c r="H32" s="37">
        <v>3381656.0672398391</v>
      </c>
      <c r="I32" s="37">
        <v>3366611</v>
      </c>
      <c r="J32" s="37">
        <v>3482096</v>
      </c>
      <c r="K32" s="37">
        <v>3471271</v>
      </c>
      <c r="L32" s="37">
        <v>4027820</v>
      </c>
      <c r="M32" s="37">
        <v>4174744</v>
      </c>
      <c r="N32" s="37">
        <v>4271260.0857057758</v>
      </c>
      <c r="O32" s="37">
        <v>4286986</v>
      </c>
      <c r="P32" s="37">
        <v>4685124</v>
      </c>
      <c r="Q32" s="37">
        <v>4876125.0706600007</v>
      </c>
      <c r="R32" s="37">
        <v>5182068</v>
      </c>
      <c r="S32" s="37">
        <f>SUM(S19:S31)</f>
        <v>5291149</v>
      </c>
      <c r="T32" s="37">
        <f>SUM(T19:T31)</f>
        <v>4838732</v>
      </c>
      <c r="U32" s="37">
        <f>SUM(U19:U31)</f>
        <v>5117623</v>
      </c>
      <c r="V32" s="37">
        <f>SUM(V19:V31)</f>
        <v>5238772</v>
      </c>
      <c r="W32" s="37">
        <f>SUM(W19:W31)</f>
        <v>5074159</v>
      </c>
      <c r="X32" s="37">
        <v>5070157</v>
      </c>
      <c r="Y32" s="37">
        <v>4932078</v>
      </c>
      <c r="Z32" s="37">
        <v>5012423</v>
      </c>
      <c r="AA32" s="37">
        <v>4928824</v>
      </c>
      <c r="AB32" s="37">
        <v>4954102</v>
      </c>
      <c r="AC32" s="37">
        <v>5211313</v>
      </c>
      <c r="AD32" s="37"/>
      <c r="AE32" s="37">
        <v>3351646</v>
      </c>
      <c r="AF32" s="37">
        <v>3471271</v>
      </c>
      <c r="AG32" s="37">
        <v>4286986</v>
      </c>
      <c r="AH32" s="37">
        <v>5291149</v>
      </c>
      <c r="AI32" s="37">
        <v>5074159</v>
      </c>
      <c r="AJ32" s="37">
        <v>4928824</v>
      </c>
      <c r="AK32" s="37">
        <v>5211313</v>
      </c>
    </row>
    <row r="33" spans="2:37" x14ac:dyDescent="0.2">
      <c r="AD33" s="41"/>
    </row>
    <row r="34" spans="2:37" x14ac:dyDescent="0.2">
      <c r="AD34" s="41"/>
    </row>
    <row r="35" spans="2:37" ht="16.5" x14ac:dyDescent="0.2">
      <c r="B35" s="45" t="s">
        <v>115</v>
      </c>
      <c r="C35" s="35"/>
      <c r="D35" s="46">
        <v>4045094</v>
      </c>
      <c r="E35" s="46">
        <v>4567226</v>
      </c>
      <c r="F35" s="46">
        <v>4647464</v>
      </c>
      <c r="G35" s="46">
        <v>4771546.3529099999</v>
      </c>
      <c r="H35" s="46">
        <v>4734734.5625201575</v>
      </c>
      <c r="I35" s="46">
        <v>4580806</v>
      </c>
      <c r="J35" s="46">
        <v>4821853</v>
      </c>
      <c r="K35" s="46">
        <v>4717665</v>
      </c>
      <c r="L35" s="46">
        <v>5475044</v>
      </c>
      <c r="M35" s="46">
        <v>5698917</v>
      </c>
      <c r="N35" s="46">
        <v>5813447.9488891009</v>
      </c>
      <c r="O35" s="46">
        <v>5714497</v>
      </c>
      <c r="P35" s="46">
        <v>6293113</v>
      </c>
      <c r="Q35" s="46">
        <v>5901997.0706600007</v>
      </c>
      <c r="R35" s="46">
        <v>6174544</v>
      </c>
      <c r="S35" s="46">
        <f>S16+S32</f>
        <v>6517530</v>
      </c>
      <c r="T35" s="46">
        <f>T16+T32</f>
        <v>5907669</v>
      </c>
      <c r="U35" s="46">
        <f>U16+U32</f>
        <v>6399284</v>
      </c>
      <c r="V35" s="46">
        <f>V16+V32</f>
        <v>6697861</v>
      </c>
      <c r="W35" s="46">
        <f>W16+W32</f>
        <v>6363529</v>
      </c>
      <c r="X35" s="46">
        <v>6183059</v>
      </c>
      <c r="Y35" s="46">
        <v>6225888</v>
      </c>
      <c r="Z35" s="46">
        <v>6408571</v>
      </c>
      <c r="AA35" s="46">
        <v>6249047</v>
      </c>
      <c r="AB35" s="46">
        <v>6132346</v>
      </c>
      <c r="AC35" s="46">
        <v>6583628</v>
      </c>
      <c r="AD35" s="46"/>
      <c r="AE35" s="46">
        <v>4771546.3529099999</v>
      </c>
      <c r="AF35" s="46">
        <v>4717665</v>
      </c>
      <c r="AG35" s="46">
        <v>5714497</v>
      </c>
      <c r="AH35" s="46">
        <v>6517530</v>
      </c>
      <c r="AI35" s="46">
        <v>6363529</v>
      </c>
      <c r="AJ35" s="46">
        <v>6249047</v>
      </c>
      <c r="AK35" s="46">
        <v>6583628</v>
      </c>
    </row>
    <row r="36" spans="2:37" x14ac:dyDescent="0.2">
      <c r="AD36" s="41"/>
    </row>
    <row r="37" spans="2:37" x14ac:dyDescent="0.2"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95"/>
      <c r="AE37" s="21"/>
      <c r="AF37" s="21"/>
      <c r="AG37" s="21"/>
      <c r="AH37" s="21"/>
      <c r="AI37" s="21"/>
      <c r="AK37" s="20"/>
    </row>
    <row r="38" spans="2:37" x14ac:dyDescent="0.2">
      <c r="B38" s="47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47"/>
      <c r="AA38" s="47"/>
      <c r="AB38" s="47"/>
      <c r="AC38" s="47"/>
      <c r="AD38" s="47"/>
      <c r="AE38" s="25"/>
      <c r="AF38" s="25"/>
      <c r="AG38" s="25"/>
      <c r="AH38" s="25"/>
      <c r="AI38" s="25"/>
      <c r="AJ38" s="130"/>
    </row>
    <row r="39" spans="2:37" ht="15" x14ac:dyDescent="0.25">
      <c r="B39" s="28" t="s">
        <v>117</v>
      </c>
      <c r="C39" s="29"/>
      <c r="D39" s="74" t="s">
        <v>45</v>
      </c>
      <c r="E39" s="74" t="s">
        <v>46</v>
      </c>
      <c r="F39" s="74" t="s">
        <v>47</v>
      </c>
      <c r="G39" s="74" t="s">
        <v>48</v>
      </c>
      <c r="H39" s="74" t="s">
        <v>2</v>
      </c>
      <c r="I39" s="74" t="s">
        <v>3</v>
      </c>
      <c r="J39" s="74" t="s">
        <v>4</v>
      </c>
      <c r="K39" s="74" t="s">
        <v>5</v>
      </c>
      <c r="L39" s="74" t="s">
        <v>6</v>
      </c>
      <c r="M39" s="74" t="s">
        <v>43</v>
      </c>
      <c r="N39" s="74" t="s">
        <v>66</v>
      </c>
      <c r="O39" s="74" t="s">
        <v>67</v>
      </c>
      <c r="P39" s="74" t="s">
        <v>71</v>
      </c>
      <c r="Q39" s="74" t="s">
        <v>72</v>
      </c>
      <c r="R39" s="74" t="s">
        <v>73</v>
      </c>
      <c r="S39" s="74" t="s">
        <v>74</v>
      </c>
      <c r="T39" s="74" t="s">
        <v>75</v>
      </c>
      <c r="U39" s="74" t="s">
        <v>76</v>
      </c>
      <c r="V39" s="74" t="s">
        <v>77</v>
      </c>
      <c r="W39" s="74" t="s">
        <v>78</v>
      </c>
      <c r="X39" s="74" t="s">
        <v>79</v>
      </c>
      <c r="Y39" s="74" t="s">
        <v>81</v>
      </c>
      <c r="Z39" s="74" t="s">
        <v>239</v>
      </c>
      <c r="AA39" s="74" t="s">
        <v>242</v>
      </c>
      <c r="AB39" s="74" t="s">
        <v>245</v>
      </c>
      <c r="AC39" s="74" t="s">
        <v>249</v>
      </c>
      <c r="AD39" s="104"/>
      <c r="AE39" s="74">
        <v>2018</v>
      </c>
      <c r="AF39" s="74">
        <v>2019</v>
      </c>
      <c r="AG39" s="74">
        <v>2020</v>
      </c>
      <c r="AH39" s="74">
        <v>2021</v>
      </c>
      <c r="AI39" s="74">
        <v>2022</v>
      </c>
      <c r="AJ39" s="74">
        <v>2023</v>
      </c>
      <c r="AK39" s="74">
        <v>2024</v>
      </c>
    </row>
    <row r="40" spans="2:37" x14ac:dyDescent="0.2">
      <c r="B40" s="31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2:37" x14ac:dyDescent="0.2">
      <c r="B41" s="34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2:37" x14ac:dyDescent="0.2">
      <c r="B42" s="31" t="s">
        <v>118</v>
      </c>
      <c r="C42" s="35"/>
      <c r="D42" s="35">
        <v>51809</v>
      </c>
      <c r="E42" s="35">
        <v>67084</v>
      </c>
      <c r="F42" s="35">
        <v>80279</v>
      </c>
      <c r="G42" s="35">
        <v>77782</v>
      </c>
      <c r="H42" s="35">
        <v>92364.114577625995</v>
      </c>
      <c r="I42" s="35">
        <v>53502</v>
      </c>
      <c r="J42" s="35">
        <v>64860</v>
      </c>
      <c r="K42" s="35">
        <v>49945</v>
      </c>
      <c r="L42" s="35">
        <v>114166.95173854401</v>
      </c>
      <c r="M42" s="35">
        <v>113646</v>
      </c>
      <c r="N42" s="35">
        <v>92794</v>
      </c>
      <c r="O42" s="35">
        <v>68506</v>
      </c>
      <c r="P42" s="35">
        <v>117959</v>
      </c>
      <c r="Q42" s="35">
        <v>99934</v>
      </c>
      <c r="R42" s="35">
        <v>128038</v>
      </c>
      <c r="S42" s="35">
        <v>146142</v>
      </c>
      <c r="T42" s="35">
        <v>165389</v>
      </c>
      <c r="U42" s="35">
        <v>154681</v>
      </c>
      <c r="V42" s="35">
        <v>156462</v>
      </c>
      <c r="W42" s="35">
        <v>190603</v>
      </c>
      <c r="X42" s="35">
        <v>158522</v>
      </c>
      <c r="Y42" s="35">
        <v>135686</v>
      </c>
      <c r="Z42" s="35">
        <v>131704</v>
      </c>
      <c r="AA42" s="35">
        <v>172452</v>
      </c>
      <c r="AB42" s="35">
        <v>129226</v>
      </c>
      <c r="AC42" s="35">
        <v>159396</v>
      </c>
      <c r="AD42" s="35"/>
      <c r="AE42" s="35">
        <v>77782</v>
      </c>
      <c r="AF42" s="35">
        <v>49945</v>
      </c>
      <c r="AG42" s="35">
        <v>68506</v>
      </c>
      <c r="AH42" s="35">
        <v>146142</v>
      </c>
      <c r="AI42" s="35">
        <v>190603</v>
      </c>
      <c r="AJ42" s="35">
        <v>172452</v>
      </c>
      <c r="AK42" s="35">
        <v>159396</v>
      </c>
    </row>
    <row r="43" spans="2:37" x14ac:dyDescent="0.2">
      <c r="B43" s="31" t="s">
        <v>119</v>
      </c>
      <c r="C43" s="35"/>
      <c r="D43" s="35">
        <v>39073</v>
      </c>
      <c r="E43" s="35">
        <v>19378</v>
      </c>
      <c r="F43" s="35">
        <v>915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142" t="s">
        <v>240</v>
      </c>
      <c r="AC43" s="142">
        <v>0</v>
      </c>
      <c r="AD43" s="35"/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</row>
    <row r="44" spans="2:37" x14ac:dyDescent="0.2">
      <c r="B44" s="31" t="s">
        <v>120</v>
      </c>
      <c r="C44" s="35"/>
      <c r="D44" s="35">
        <v>140753</v>
      </c>
      <c r="E44" s="35">
        <v>162495</v>
      </c>
      <c r="F44" s="35">
        <v>121356</v>
      </c>
      <c r="G44" s="35">
        <v>195283</v>
      </c>
      <c r="H44" s="35">
        <v>130444.27314551899</v>
      </c>
      <c r="I44" s="35">
        <v>103980</v>
      </c>
      <c r="J44" s="35">
        <v>83114</v>
      </c>
      <c r="K44" s="35">
        <v>172275</v>
      </c>
      <c r="L44" s="35">
        <v>171722</v>
      </c>
      <c r="M44" s="35">
        <v>199142</v>
      </c>
      <c r="N44" s="35">
        <v>113829</v>
      </c>
      <c r="O44" s="35">
        <v>185954</v>
      </c>
      <c r="P44" s="35">
        <v>113031</v>
      </c>
      <c r="Q44" s="35">
        <v>136159</v>
      </c>
      <c r="R44" s="35">
        <v>101782</v>
      </c>
      <c r="S44" s="35">
        <v>180889</v>
      </c>
      <c r="T44" s="35">
        <v>114980</v>
      </c>
      <c r="U44" s="35">
        <v>188889</v>
      </c>
      <c r="V44" s="35">
        <v>130461</v>
      </c>
      <c r="W44" s="35">
        <v>192819</v>
      </c>
      <c r="X44" s="35">
        <v>141488</v>
      </c>
      <c r="Y44" s="35">
        <v>207248</v>
      </c>
      <c r="Z44" s="35">
        <v>146201</v>
      </c>
      <c r="AA44" s="35">
        <v>210457</v>
      </c>
      <c r="AB44" s="35">
        <v>1021090</v>
      </c>
      <c r="AC44" s="35">
        <v>1191909</v>
      </c>
      <c r="AD44" s="35"/>
      <c r="AE44" s="35">
        <v>195283</v>
      </c>
      <c r="AF44" s="35">
        <v>172275</v>
      </c>
      <c r="AG44" s="35">
        <v>185954</v>
      </c>
      <c r="AH44" s="35">
        <v>180889</v>
      </c>
      <c r="AI44" s="35">
        <v>192819</v>
      </c>
      <c r="AJ44" s="35">
        <v>210457</v>
      </c>
      <c r="AK44" s="35">
        <v>1191909</v>
      </c>
    </row>
    <row r="45" spans="2:37" x14ac:dyDescent="0.2">
      <c r="B45" s="31" t="s">
        <v>121</v>
      </c>
      <c r="C45" s="35"/>
      <c r="D45" s="35">
        <v>17677</v>
      </c>
      <c r="E45" s="35">
        <v>17166</v>
      </c>
      <c r="F45" s="35">
        <v>21583</v>
      </c>
      <c r="G45" s="35">
        <v>24013</v>
      </c>
      <c r="H45" s="35">
        <v>17816.515210109999</v>
      </c>
      <c r="I45" s="35">
        <v>20589</v>
      </c>
      <c r="J45" s="35">
        <v>29178</v>
      </c>
      <c r="K45" s="35">
        <v>26198</v>
      </c>
      <c r="L45" s="35">
        <v>21361.39673</v>
      </c>
      <c r="M45" s="35">
        <v>35704</v>
      </c>
      <c r="N45" s="35">
        <v>45854</v>
      </c>
      <c r="O45" s="35">
        <v>39460</v>
      </c>
      <c r="P45" s="35">
        <v>31456</v>
      </c>
      <c r="Q45" s="35">
        <v>38971</v>
      </c>
      <c r="R45" s="35">
        <v>49410</v>
      </c>
      <c r="S45" s="35">
        <v>33756</v>
      </c>
      <c r="T45" s="35">
        <v>30451</v>
      </c>
      <c r="U45" s="35">
        <v>41957</v>
      </c>
      <c r="V45" s="35">
        <v>54869</v>
      </c>
      <c r="W45" s="35">
        <v>55529</v>
      </c>
      <c r="X45" s="35">
        <v>43664</v>
      </c>
      <c r="Y45" s="35">
        <v>48272</v>
      </c>
      <c r="Z45" s="35">
        <v>63431</v>
      </c>
      <c r="AA45" s="35">
        <v>70527</v>
      </c>
      <c r="AB45" s="35">
        <v>45864</v>
      </c>
      <c r="AC45" s="35">
        <v>55104</v>
      </c>
      <c r="AD45" s="35"/>
      <c r="AE45" s="35">
        <v>24013</v>
      </c>
      <c r="AF45" s="35">
        <v>26198</v>
      </c>
      <c r="AG45" s="35">
        <v>39460</v>
      </c>
      <c r="AH45" s="35">
        <v>33756</v>
      </c>
      <c r="AI45" s="35">
        <v>55529</v>
      </c>
      <c r="AJ45" s="35">
        <v>70527</v>
      </c>
      <c r="AK45" s="35">
        <v>55104</v>
      </c>
    </row>
    <row r="46" spans="2:37" x14ac:dyDescent="0.2">
      <c r="B46" s="23" t="s">
        <v>122</v>
      </c>
      <c r="C46" s="35"/>
      <c r="D46" s="35">
        <v>5764</v>
      </c>
      <c r="E46" s="35">
        <v>5755</v>
      </c>
      <c r="F46" s="35">
        <v>5920</v>
      </c>
      <c r="G46" s="35">
        <v>7612</v>
      </c>
      <c r="H46" s="35">
        <v>14797.522370000001</v>
      </c>
      <c r="I46" s="35">
        <v>5616</v>
      </c>
      <c r="J46" s="35">
        <v>7386</v>
      </c>
      <c r="K46" s="35">
        <v>5884</v>
      </c>
      <c r="L46" s="35">
        <v>5797</v>
      </c>
      <c r="M46" s="35">
        <v>6090</v>
      </c>
      <c r="N46" s="35">
        <v>6072</v>
      </c>
      <c r="O46" s="35">
        <v>9794</v>
      </c>
      <c r="P46" s="35">
        <v>11598</v>
      </c>
      <c r="Q46" s="35">
        <v>12817</v>
      </c>
      <c r="R46" s="35">
        <v>14516</v>
      </c>
      <c r="S46" s="35">
        <v>22334</v>
      </c>
      <c r="T46" s="35">
        <v>25640</v>
      </c>
      <c r="U46" s="35">
        <v>26330</v>
      </c>
      <c r="V46" s="35">
        <v>28539</v>
      </c>
      <c r="W46" s="35">
        <v>32020</v>
      </c>
      <c r="X46" s="35">
        <v>23241</v>
      </c>
      <c r="Y46" s="35">
        <v>21603</v>
      </c>
      <c r="Z46" s="35">
        <v>22708</v>
      </c>
      <c r="AA46" s="35">
        <v>47604</v>
      </c>
      <c r="AB46" s="35">
        <v>47844</v>
      </c>
      <c r="AC46" s="35">
        <v>46394</v>
      </c>
      <c r="AD46" s="35"/>
      <c r="AE46" s="35">
        <v>7612</v>
      </c>
      <c r="AF46" s="35">
        <v>5884</v>
      </c>
      <c r="AG46" s="35">
        <v>9794</v>
      </c>
      <c r="AH46" s="35">
        <v>22334</v>
      </c>
      <c r="AI46" s="35">
        <v>32020</v>
      </c>
      <c r="AJ46" s="35">
        <v>47604</v>
      </c>
      <c r="AK46" s="35">
        <v>46394</v>
      </c>
    </row>
    <row r="47" spans="2:37" x14ac:dyDescent="0.2">
      <c r="B47" s="31" t="s">
        <v>125</v>
      </c>
      <c r="C47" s="35"/>
      <c r="D47" s="35">
        <v>22616</v>
      </c>
      <c r="E47" s="35">
        <v>27949</v>
      </c>
      <c r="F47" s="35">
        <v>18988</v>
      </c>
      <c r="G47" s="35">
        <v>20477</v>
      </c>
      <c r="H47" s="35">
        <v>15851.402682372998</v>
      </c>
      <c r="I47" s="35">
        <v>19186</v>
      </c>
      <c r="J47" s="35">
        <v>24261</v>
      </c>
      <c r="K47" s="35">
        <v>17398</v>
      </c>
      <c r="L47" s="35">
        <v>21441.651531455998</v>
      </c>
      <c r="M47" s="35">
        <v>26310</v>
      </c>
      <c r="N47" s="35">
        <v>22139</v>
      </c>
      <c r="O47" s="35">
        <v>26241</v>
      </c>
      <c r="P47" s="35">
        <v>22866</v>
      </c>
      <c r="Q47" s="35">
        <v>20505</v>
      </c>
      <c r="R47" s="35">
        <v>27419</v>
      </c>
      <c r="S47" s="35">
        <v>35381</v>
      </c>
      <c r="T47" s="35">
        <v>29039</v>
      </c>
      <c r="U47" s="35">
        <v>28488</v>
      </c>
      <c r="V47" s="35">
        <v>32833</v>
      </c>
      <c r="W47" s="35">
        <v>33734</v>
      </c>
      <c r="X47" s="35">
        <v>30795</v>
      </c>
      <c r="Y47" s="35">
        <v>31479</v>
      </c>
      <c r="Z47" s="35">
        <v>41034</v>
      </c>
      <c r="AA47" s="35">
        <v>64871</v>
      </c>
      <c r="AB47" s="35">
        <v>72849</v>
      </c>
      <c r="AC47" s="35">
        <v>76265</v>
      </c>
      <c r="AD47" s="35"/>
      <c r="AE47" s="35">
        <v>20477</v>
      </c>
      <c r="AF47" s="35">
        <v>17398</v>
      </c>
      <c r="AG47" s="35">
        <v>26241</v>
      </c>
      <c r="AH47" s="35">
        <v>35381</v>
      </c>
      <c r="AI47" s="35">
        <v>33734</v>
      </c>
      <c r="AJ47" s="35">
        <v>64871</v>
      </c>
      <c r="AK47" s="35">
        <v>76265</v>
      </c>
    </row>
    <row r="48" spans="2:37" x14ac:dyDescent="0.2">
      <c r="B48" s="23" t="s">
        <v>123</v>
      </c>
      <c r="D48" s="35">
        <v>12844</v>
      </c>
      <c r="E48" s="35">
        <v>7730</v>
      </c>
      <c r="F48" s="35">
        <v>27977</v>
      </c>
      <c r="G48" s="35">
        <v>22608</v>
      </c>
      <c r="H48" s="35">
        <v>4480.7065684999998</v>
      </c>
      <c r="I48" s="35">
        <v>5437</v>
      </c>
      <c r="J48" s="35">
        <v>10946</v>
      </c>
      <c r="K48" s="35">
        <v>21971</v>
      </c>
      <c r="L48" s="35">
        <v>14731</v>
      </c>
      <c r="M48" s="35">
        <v>30863</v>
      </c>
      <c r="N48" s="35">
        <v>40147</v>
      </c>
      <c r="O48" s="35">
        <v>67622</v>
      </c>
      <c r="P48" s="35">
        <v>18930</v>
      </c>
      <c r="Q48" s="35">
        <v>31810</v>
      </c>
      <c r="R48" s="35">
        <v>54065</v>
      </c>
      <c r="S48" s="35">
        <v>63078</v>
      </c>
      <c r="T48" s="35">
        <v>30104</v>
      </c>
      <c r="U48" s="35">
        <v>54404</v>
      </c>
      <c r="V48" s="35">
        <v>49541</v>
      </c>
      <c r="W48" s="35">
        <v>80295</v>
      </c>
      <c r="X48" s="35">
        <v>68811</v>
      </c>
      <c r="Y48" s="35">
        <v>66775</v>
      </c>
      <c r="Z48" s="35">
        <v>92169</v>
      </c>
      <c r="AA48" s="35">
        <v>87636</v>
      </c>
      <c r="AB48" s="35">
        <v>53606</v>
      </c>
      <c r="AC48" s="35">
        <v>85138</v>
      </c>
      <c r="AD48" s="35"/>
      <c r="AE48" s="35">
        <v>22608</v>
      </c>
      <c r="AF48" s="35">
        <v>21971</v>
      </c>
      <c r="AG48" s="35">
        <v>67622</v>
      </c>
      <c r="AH48" s="35">
        <v>63078</v>
      </c>
      <c r="AI48" s="35">
        <v>80295</v>
      </c>
      <c r="AJ48" s="35">
        <v>87636</v>
      </c>
      <c r="AK48" s="35">
        <v>85138</v>
      </c>
    </row>
    <row r="49" spans="2:37" x14ac:dyDescent="0.2">
      <c r="B49" s="23" t="s">
        <v>124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142" t="s">
        <v>240</v>
      </c>
      <c r="AC49" s="142">
        <v>0</v>
      </c>
      <c r="AD49" s="35"/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</row>
    <row r="50" spans="2:37" x14ac:dyDescent="0.2">
      <c r="B50" s="23" t="s">
        <v>106</v>
      </c>
      <c r="C50" s="35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142" t="s">
        <v>240</v>
      </c>
      <c r="AC50" s="142">
        <v>0</v>
      </c>
      <c r="AD50" s="35"/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</row>
    <row r="51" spans="2:37" x14ac:dyDescent="0.2">
      <c r="B51" s="31" t="s">
        <v>126</v>
      </c>
      <c r="C51" s="35"/>
      <c r="D51" s="35">
        <v>23632</v>
      </c>
      <c r="E51" s="35">
        <v>37054</v>
      </c>
      <c r="F51" s="35">
        <v>37258</v>
      </c>
      <c r="G51" s="35">
        <v>41857</v>
      </c>
      <c r="H51" s="35">
        <v>34003.843237097004</v>
      </c>
      <c r="I51" s="35">
        <v>18772</v>
      </c>
      <c r="J51" s="35">
        <v>18409</v>
      </c>
      <c r="K51" s="35">
        <v>21721</v>
      </c>
      <c r="L51" s="35">
        <v>6483</v>
      </c>
      <c r="M51" s="35">
        <v>4944</v>
      </c>
      <c r="N51" s="35">
        <v>838.4677333333334</v>
      </c>
      <c r="O51" s="35">
        <v>7315</v>
      </c>
      <c r="P51" s="35">
        <v>5966</v>
      </c>
      <c r="Q51" s="35">
        <v>3949</v>
      </c>
      <c r="R51" s="35">
        <v>3992</v>
      </c>
      <c r="S51" s="35">
        <v>3650</v>
      </c>
      <c r="T51" s="35">
        <v>13432</v>
      </c>
      <c r="U51" s="35">
        <v>9416</v>
      </c>
      <c r="V51" s="35">
        <v>20855</v>
      </c>
      <c r="W51" s="35">
        <v>16785</v>
      </c>
      <c r="X51" s="35">
        <v>4286</v>
      </c>
      <c r="Y51" s="35">
        <v>4989</v>
      </c>
      <c r="Z51" s="35">
        <v>4747</v>
      </c>
      <c r="AA51" s="35">
        <v>4280</v>
      </c>
      <c r="AB51" s="35">
        <v>4591</v>
      </c>
      <c r="AC51" s="35">
        <v>4303</v>
      </c>
      <c r="AD51" s="35"/>
      <c r="AE51" s="35">
        <v>41857</v>
      </c>
      <c r="AF51" s="35">
        <v>21721</v>
      </c>
      <c r="AG51" s="35">
        <v>7315</v>
      </c>
      <c r="AH51" s="35">
        <v>3650</v>
      </c>
      <c r="AI51" s="35">
        <v>16785</v>
      </c>
      <c r="AJ51" s="35">
        <v>4280</v>
      </c>
      <c r="AK51" s="35">
        <v>4303</v>
      </c>
    </row>
    <row r="52" spans="2:37" x14ac:dyDescent="0.2">
      <c r="B52" s="31" t="s">
        <v>127</v>
      </c>
      <c r="C52" s="35"/>
      <c r="D52" s="35">
        <v>0</v>
      </c>
      <c r="E52" s="35">
        <v>0</v>
      </c>
      <c r="F52" s="35">
        <v>0</v>
      </c>
      <c r="G52" s="35">
        <v>1357.9824905000003</v>
      </c>
      <c r="H52" s="35">
        <v>1357.6096301150174</v>
      </c>
      <c r="I52" s="35">
        <v>0</v>
      </c>
      <c r="J52" s="35">
        <v>0</v>
      </c>
      <c r="K52" s="35">
        <v>2834</v>
      </c>
      <c r="L52" s="35">
        <v>16327</v>
      </c>
      <c r="M52" s="35">
        <v>13912</v>
      </c>
      <c r="N52" s="35">
        <v>15365</v>
      </c>
      <c r="O52" s="35">
        <v>237</v>
      </c>
      <c r="P52" s="35">
        <v>329</v>
      </c>
      <c r="Q52" s="35">
        <v>237</v>
      </c>
      <c r="R52" s="35">
        <v>281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/>
      <c r="AE52" s="35">
        <v>1357.9824905000003</v>
      </c>
      <c r="AF52" s="35">
        <v>2834</v>
      </c>
      <c r="AG52" s="35">
        <v>237</v>
      </c>
      <c r="AH52" s="35">
        <v>0</v>
      </c>
      <c r="AI52" s="35">
        <v>0</v>
      </c>
      <c r="AJ52" s="35">
        <v>0</v>
      </c>
      <c r="AK52" s="35">
        <v>0</v>
      </c>
    </row>
    <row r="53" spans="2:37" x14ac:dyDescent="0.2">
      <c r="B53" s="23" t="s">
        <v>128</v>
      </c>
      <c r="C53" s="35"/>
      <c r="D53" s="35">
        <v>0</v>
      </c>
      <c r="E53" s="35">
        <v>0</v>
      </c>
      <c r="F53" s="35">
        <v>0</v>
      </c>
      <c r="G53" s="35">
        <v>0</v>
      </c>
      <c r="H53" s="35">
        <v>5110.9431599284298</v>
      </c>
      <c r="I53" s="35">
        <v>3766</v>
      </c>
      <c r="J53" s="35">
        <v>6446</v>
      </c>
      <c r="K53" s="35">
        <v>107</v>
      </c>
      <c r="L53" s="35">
        <v>8700.4051732652933</v>
      </c>
      <c r="M53" s="35">
        <v>6695</v>
      </c>
      <c r="N53" s="35">
        <v>10181</v>
      </c>
      <c r="O53" s="35">
        <v>14446</v>
      </c>
      <c r="P53" s="35">
        <v>106067</v>
      </c>
      <c r="Q53" s="35">
        <v>93612</v>
      </c>
      <c r="R53" s="35">
        <v>73991</v>
      </c>
      <c r="S53" s="35">
        <v>69942</v>
      </c>
      <c r="T53" s="35">
        <v>76455</v>
      </c>
      <c r="U53" s="35">
        <v>69682</v>
      </c>
      <c r="V53" s="35">
        <v>54588</v>
      </c>
      <c r="W53" s="35">
        <v>30692</v>
      </c>
      <c r="X53" s="35">
        <v>29889</v>
      </c>
      <c r="Y53" s="35">
        <v>21136</v>
      </c>
      <c r="Z53" s="35">
        <v>15356</v>
      </c>
      <c r="AA53" s="35">
        <v>28979</v>
      </c>
      <c r="AB53" s="35">
        <v>29132</v>
      </c>
      <c r="AC53" s="35">
        <v>24358</v>
      </c>
      <c r="AD53" s="35"/>
      <c r="AE53" s="35">
        <v>0</v>
      </c>
      <c r="AF53" s="35">
        <v>107</v>
      </c>
      <c r="AG53" s="35">
        <v>14446</v>
      </c>
      <c r="AH53" s="35">
        <v>69942</v>
      </c>
      <c r="AI53" s="35">
        <v>30692</v>
      </c>
      <c r="AJ53" s="35">
        <v>28979</v>
      </c>
      <c r="AK53" s="35">
        <v>24358</v>
      </c>
    </row>
    <row r="54" spans="2:37" x14ac:dyDescent="0.2">
      <c r="B54" s="23" t="s">
        <v>129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16875</v>
      </c>
      <c r="M54" s="35">
        <v>20253</v>
      </c>
      <c r="N54" s="35">
        <v>20338</v>
      </c>
      <c r="O54" s="35">
        <v>18547</v>
      </c>
      <c r="P54" s="35">
        <v>18189</v>
      </c>
      <c r="Q54" s="35">
        <v>19648</v>
      </c>
      <c r="R54" s="35">
        <v>21466</v>
      </c>
      <c r="S54" s="35">
        <v>24046</v>
      </c>
      <c r="T54" s="35">
        <v>21866</v>
      </c>
      <c r="U54" s="35">
        <v>21383</v>
      </c>
      <c r="V54" s="35">
        <v>21151</v>
      </c>
      <c r="W54" s="35">
        <v>17231</v>
      </c>
      <c r="X54" s="35">
        <v>18453</v>
      </c>
      <c r="Y54" s="35">
        <v>18359</v>
      </c>
      <c r="Z54" s="35">
        <v>18234</v>
      </c>
      <c r="AA54" s="35">
        <v>18117</v>
      </c>
      <c r="AB54" s="35">
        <v>18600</v>
      </c>
      <c r="AC54" s="35">
        <v>19791</v>
      </c>
      <c r="AD54" s="35"/>
      <c r="AE54" s="35">
        <v>0</v>
      </c>
      <c r="AF54" s="35">
        <v>0</v>
      </c>
      <c r="AG54" s="35">
        <v>18547</v>
      </c>
      <c r="AH54" s="35">
        <v>24046</v>
      </c>
      <c r="AI54" s="35">
        <v>17231</v>
      </c>
      <c r="AJ54" s="35">
        <v>18117</v>
      </c>
      <c r="AK54" s="35">
        <v>19791</v>
      </c>
    </row>
    <row r="55" spans="2:37" ht="16.5" x14ac:dyDescent="0.2">
      <c r="B55" s="31" t="s">
        <v>130</v>
      </c>
      <c r="C55" s="35"/>
      <c r="D55" s="38">
        <v>12367</v>
      </c>
      <c r="E55" s="38">
        <v>5438</v>
      </c>
      <c r="F55" s="38">
        <v>10565</v>
      </c>
      <c r="G55" s="38">
        <v>12376</v>
      </c>
      <c r="H55" s="38">
        <v>7018.0732991140003</v>
      </c>
      <c r="I55" s="38">
        <v>11481</v>
      </c>
      <c r="J55" s="38">
        <v>20191</v>
      </c>
      <c r="K55" s="38">
        <v>4859</v>
      </c>
      <c r="L55" s="38">
        <v>9681</v>
      </c>
      <c r="M55" s="38">
        <v>16424</v>
      </c>
      <c r="N55" s="38">
        <v>15464</v>
      </c>
      <c r="O55" s="38">
        <v>7841</v>
      </c>
      <c r="P55" s="38">
        <v>36238</v>
      </c>
      <c r="Q55" s="38">
        <v>49830</v>
      </c>
      <c r="R55" s="38">
        <v>42416</v>
      </c>
      <c r="S55" s="38">
        <v>23070</v>
      </c>
      <c r="T55" s="38">
        <v>49488</v>
      </c>
      <c r="U55" s="38">
        <v>56532</v>
      </c>
      <c r="V55" s="38">
        <v>68840</v>
      </c>
      <c r="W55" s="38">
        <v>42574</v>
      </c>
      <c r="X55" s="38">
        <v>58178</v>
      </c>
      <c r="Y55" s="38">
        <v>53170</v>
      </c>
      <c r="Z55" s="38">
        <v>36965</v>
      </c>
      <c r="AA55" s="38">
        <v>38300</v>
      </c>
      <c r="AB55" s="38">
        <v>34862</v>
      </c>
      <c r="AC55" s="38">
        <v>5672</v>
      </c>
      <c r="AD55" s="38"/>
      <c r="AE55" s="38">
        <v>12376</v>
      </c>
      <c r="AF55" s="38">
        <v>4859</v>
      </c>
      <c r="AG55" s="38">
        <v>7841</v>
      </c>
      <c r="AH55" s="38">
        <v>23070</v>
      </c>
      <c r="AI55" s="38">
        <v>42574</v>
      </c>
      <c r="AJ55" s="38">
        <v>38300</v>
      </c>
      <c r="AK55" s="38">
        <v>5672</v>
      </c>
    </row>
    <row r="56" spans="2:37" ht="16.5" x14ac:dyDescent="0.2">
      <c r="B56" s="47" t="s">
        <v>131</v>
      </c>
      <c r="C56" s="35"/>
      <c r="D56" s="40">
        <v>326535</v>
      </c>
      <c r="E56" s="40">
        <v>350049</v>
      </c>
      <c r="F56" s="40">
        <v>324841</v>
      </c>
      <c r="G56" s="40">
        <v>403365.98249050003</v>
      </c>
      <c r="H56" s="40">
        <v>323245.00388038252</v>
      </c>
      <c r="I56" s="40">
        <v>242329</v>
      </c>
      <c r="J56" s="40">
        <v>264791</v>
      </c>
      <c r="K56" s="40">
        <v>323192</v>
      </c>
      <c r="L56" s="40">
        <v>407286.40517326532</v>
      </c>
      <c r="M56" s="40">
        <v>473983</v>
      </c>
      <c r="N56" s="40">
        <v>383021.46773333335</v>
      </c>
      <c r="O56" s="40">
        <v>445963</v>
      </c>
      <c r="P56" s="40">
        <v>482629</v>
      </c>
      <c r="Q56" s="40">
        <v>507472</v>
      </c>
      <c r="R56" s="40">
        <v>517376</v>
      </c>
      <c r="S56" s="40">
        <f>SUM(S42:S55)</f>
        <v>602288</v>
      </c>
      <c r="T56" s="40">
        <f>SUM(T42:T55)</f>
        <v>556844</v>
      </c>
      <c r="U56" s="40">
        <f>SUM(U42:U55)</f>
        <v>651762</v>
      </c>
      <c r="V56" s="40">
        <f>SUM(V42:V55)</f>
        <v>618139</v>
      </c>
      <c r="W56" s="40">
        <f>SUM(W42:W55)</f>
        <v>692282</v>
      </c>
      <c r="X56" s="40">
        <v>577327</v>
      </c>
      <c r="Y56" s="40">
        <v>608717</v>
      </c>
      <c r="Z56" s="40">
        <v>572549</v>
      </c>
      <c r="AA56" s="40">
        <v>743223</v>
      </c>
      <c r="AB56" s="40">
        <v>1457664</v>
      </c>
      <c r="AC56" s="40">
        <v>1668330</v>
      </c>
      <c r="AD56" s="40"/>
      <c r="AE56" s="40">
        <v>403365.98249050003</v>
      </c>
      <c r="AF56" s="40">
        <v>323192</v>
      </c>
      <c r="AG56" s="40">
        <v>445963</v>
      </c>
      <c r="AH56" s="40">
        <v>602288</v>
      </c>
      <c r="AI56" s="40">
        <v>692282</v>
      </c>
      <c r="AJ56" s="40">
        <v>743223</v>
      </c>
      <c r="AK56" s="40">
        <v>1668330</v>
      </c>
    </row>
    <row r="57" spans="2:37" x14ac:dyDescent="0.2">
      <c r="AD57" s="41"/>
    </row>
    <row r="58" spans="2:37" x14ac:dyDescent="0.2">
      <c r="B58" s="31" t="s">
        <v>132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3958</v>
      </c>
      <c r="V58" s="41">
        <v>18419</v>
      </c>
      <c r="W58" s="41">
        <v>27954</v>
      </c>
      <c r="X58" s="35">
        <v>26102</v>
      </c>
      <c r="Y58" s="35">
        <v>53474</v>
      </c>
      <c r="Z58" s="35">
        <v>41831</v>
      </c>
      <c r="AA58" s="35">
        <v>45344</v>
      </c>
      <c r="AB58" s="35">
        <v>36531</v>
      </c>
      <c r="AC58" s="35">
        <v>15247</v>
      </c>
      <c r="AD58" s="41"/>
      <c r="AE58" s="41">
        <v>0</v>
      </c>
      <c r="AF58" s="41">
        <v>0</v>
      </c>
      <c r="AG58" s="41">
        <v>0</v>
      </c>
      <c r="AH58" s="41">
        <v>0</v>
      </c>
      <c r="AI58" s="41">
        <v>27954</v>
      </c>
      <c r="AJ58" s="41">
        <v>45344</v>
      </c>
      <c r="AK58" s="41">
        <v>15247</v>
      </c>
    </row>
    <row r="59" spans="2:37" x14ac:dyDescent="0.2">
      <c r="B59" s="23" t="s">
        <v>133</v>
      </c>
      <c r="C59" s="35"/>
      <c r="D59" s="35">
        <v>2451337</v>
      </c>
      <c r="E59" s="35">
        <v>2781538</v>
      </c>
      <c r="F59" s="35">
        <v>2892192</v>
      </c>
      <c r="G59" s="35">
        <v>2745863</v>
      </c>
      <c r="H59" s="35">
        <v>2768440.548742611</v>
      </c>
      <c r="I59" s="35">
        <v>2760891</v>
      </c>
      <c r="J59" s="35">
        <v>2981532</v>
      </c>
      <c r="K59" s="35">
        <v>2818234</v>
      </c>
      <c r="L59" s="35">
        <v>3598972</v>
      </c>
      <c r="M59" s="35">
        <v>3754001</v>
      </c>
      <c r="N59" s="35">
        <v>3881706</v>
      </c>
      <c r="O59" s="35">
        <v>3537180</v>
      </c>
      <c r="P59" s="35">
        <v>4226541</v>
      </c>
      <c r="Q59" s="35">
        <v>3708740</v>
      </c>
      <c r="R59" s="35">
        <v>4017085</v>
      </c>
      <c r="S59" s="35">
        <v>4458517</v>
      </c>
      <c r="T59" s="35">
        <v>3844706</v>
      </c>
      <c r="U59" s="35">
        <v>4209602</v>
      </c>
      <c r="V59" s="35">
        <v>4410018</v>
      </c>
      <c r="W59" s="35">
        <v>4072960</v>
      </c>
      <c r="X59" s="41">
        <v>3978468</v>
      </c>
      <c r="Y59" s="41">
        <v>3820369</v>
      </c>
      <c r="Z59" s="41">
        <v>3946897</v>
      </c>
      <c r="AA59" s="41">
        <v>3809278</v>
      </c>
      <c r="AB59" s="41">
        <v>3030113</v>
      </c>
      <c r="AC59" s="41">
        <v>3248296</v>
      </c>
      <c r="AD59" s="35"/>
      <c r="AE59" s="35">
        <v>2745863</v>
      </c>
      <c r="AF59" s="35">
        <v>2818234</v>
      </c>
      <c r="AG59" s="35">
        <v>3537180</v>
      </c>
      <c r="AH59" s="35">
        <v>4458517</v>
      </c>
      <c r="AI59" s="35">
        <v>4072960</v>
      </c>
      <c r="AJ59" s="41">
        <v>3809278</v>
      </c>
      <c r="AK59" s="41">
        <v>3248296</v>
      </c>
    </row>
    <row r="60" spans="2:37" x14ac:dyDescent="0.2">
      <c r="B60" s="23" t="s">
        <v>128</v>
      </c>
      <c r="C60" s="35"/>
      <c r="D60" s="35">
        <v>0</v>
      </c>
      <c r="E60" s="35">
        <v>0</v>
      </c>
      <c r="F60" s="35">
        <v>0</v>
      </c>
      <c r="G60" s="35">
        <v>0</v>
      </c>
      <c r="H60" s="35">
        <v>28003.816427512909</v>
      </c>
      <c r="I60" s="35">
        <v>28004</v>
      </c>
      <c r="J60" s="35">
        <v>28031</v>
      </c>
      <c r="K60" s="35">
        <v>32668</v>
      </c>
      <c r="L60" s="35">
        <v>23874.594826734705</v>
      </c>
      <c r="M60" s="35">
        <v>24584</v>
      </c>
      <c r="N60" s="35">
        <v>22486</v>
      </c>
      <c r="O60" s="35">
        <v>150301</v>
      </c>
      <c r="P60" s="35">
        <v>189051</v>
      </c>
      <c r="Q60" s="35">
        <v>162036</v>
      </c>
      <c r="R60" s="35">
        <v>171149</v>
      </c>
      <c r="S60" s="35">
        <v>161636</v>
      </c>
      <c r="T60" s="35">
        <v>145739</v>
      </c>
      <c r="U60" s="35">
        <v>151344</v>
      </c>
      <c r="V60" s="35">
        <v>159441</v>
      </c>
      <c r="W60" s="35">
        <v>199832</v>
      </c>
      <c r="X60" s="35">
        <v>215196</v>
      </c>
      <c r="Y60" s="35">
        <v>213183</v>
      </c>
      <c r="Z60" s="35">
        <v>210383</v>
      </c>
      <c r="AA60" s="35">
        <v>208609</v>
      </c>
      <c r="AB60" s="35">
        <v>215299</v>
      </c>
      <c r="AC60" s="35">
        <v>209164</v>
      </c>
      <c r="AD60" s="35"/>
      <c r="AE60" s="35">
        <v>0</v>
      </c>
      <c r="AF60" s="35">
        <v>32668</v>
      </c>
      <c r="AG60" s="35">
        <v>150301</v>
      </c>
      <c r="AH60" s="35">
        <v>161636</v>
      </c>
      <c r="AI60" s="35">
        <v>199832</v>
      </c>
      <c r="AJ60" s="41">
        <v>208609</v>
      </c>
      <c r="AK60" s="41">
        <v>209164</v>
      </c>
    </row>
    <row r="61" spans="2:37" x14ac:dyDescent="0.2">
      <c r="B61" s="23" t="s">
        <v>134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67500</v>
      </c>
      <c r="M61" s="35">
        <v>67500</v>
      </c>
      <c r="N61" s="35">
        <v>3622.5322666666666</v>
      </c>
      <c r="O61" s="35">
        <v>55226</v>
      </c>
      <c r="P61" s="35">
        <v>39320</v>
      </c>
      <c r="Q61" s="35">
        <v>39320</v>
      </c>
      <c r="R61" s="35">
        <v>41259</v>
      </c>
      <c r="S61" s="35">
        <v>42227</v>
      </c>
      <c r="T61" s="35">
        <v>26321</v>
      </c>
      <c r="U61" s="35">
        <v>24060</v>
      </c>
      <c r="V61" s="35">
        <v>25029</v>
      </c>
      <c r="W61" s="35">
        <v>36722</v>
      </c>
      <c r="X61" s="35">
        <v>16518</v>
      </c>
      <c r="Y61" s="35">
        <v>18241</v>
      </c>
      <c r="Z61" s="35">
        <v>19451</v>
      </c>
      <c r="AA61" s="35">
        <v>20875</v>
      </c>
      <c r="AB61" s="142" t="s">
        <v>240</v>
      </c>
      <c r="AC61" s="142">
        <v>0</v>
      </c>
      <c r="AD61" s="35"/>
      <c r="AE61" s="35">
        <v>0</v>
      </c>
      <c r="AF61" s="35">
        <v>0</v>
      </c>
      <c r="AG61" s="35">
        <v>55226</v>
      </c>
      <c r="AH61" s="35">
        <v>42227</v>
      </c>
      <c r="AI61" s="35">
        <v>36722</v>
      </c>
      <c r="AJ61" s="41">
        <v>20875</v>
      </c>
      <c r="AK61" s="41">
        <v>0</v>
      </c>
    </row>
    <row r="62" spans="2:37" x14ac:dyDescent="0.2">
      <c r="B62" s="23" t="s">
        <v>61</v>
      </c>
      <c r="D62" s="35">
        <v>0</v>
      </c>
      <c r="E62" s="35">
        <v>9179</v>
      </c>
      <c r="F62" s="35">
        <v>3724</v>
      </c>
      <c r="G62" s="35">
        <v>7923</v>
      </c>
      <c r="H62" s="35">
        <v>547.53966000000105</v>
      </c>
      <c r="I62" s="35">
        <v>7157</v>
      </c>
      <c r="J62" s="35">
        <v>0</v>
      </c>
      <c r="K62" s="35">
        <v>0</v>
      </c>
      <c r="L62" s="35">
        <v>0</v>
      </c>
      <c r="M62" s="35">
        <v>0</v>
      </c>
      <c r="N62" s="35">
        <v>67500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142" t="s">
        <v>240</v>
      </c>
      <c r="AC62" s="142">
        <v>0</v>
      </c>
      <c r="AD62" s="35"/>
      <c r="AE62" s="35">
        <v>7923</v>
      </c>
      <c r="AF62" s="35">
        <v>0</v>
      </c>
      <c r="AG62" s="35">
        <v>0</v>
      </c>
      <c r="AH62" s="35">
        <v>0</v>
      </c>
      <c r="AI62" s="35">
        <v>0</v>
      </c>
      <c r="AJ62" s="41">
        <v>0</v>
      </c>
      <c r="AK62" s="41">
        <v>0</v>
      </c>
    </row>
    <row r="63" spans="2:37" x14ac:dyDescent="0.2">
      <c r="B63" s="23" t="s">
        <v>135</v>
      </c>
      <c r="D63" s="35">
        <v>0</v>
      </c>
      <c r="E63" s="35">
        <v>0</v>
      </c>
      <c r="F63" s="35">
        <v>0</v>
      </c>
      <c r="G63" s="35">
        <v>0</v>
      </c>
      <c r="H63" s="35">
        <v>129.06217206299999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142" t="s">
        <v>240</v>
      </c>
      <c r="AC63" s="142">
        <v>0</v>
      </c>
      <c r="AD63" s="35"/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41">
        <v>0</v>
      </c>
      <c r="AK63" s="41">
        <v>0</v>
      </c>
    </row>
    <row r="64" spans="2:37" x14ac:dyDescent="0.2">
      <c r="B64" s="23" t="s">
        <v>136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142" t="s">
        <v>240</v>
      </c>
      <c r="AC64" s="142">
        <v>0</v>
      </c>
      <c r="AD64" s="35"/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41">
        <v>0</v>
      </c>
      <c r="AK64" s="41">
        <v>0</v>
      </c>
    </row>
    <row r="65" spans="2:37" ht="16.5" x14ac:dyDescent="0.2">
      <c r="B65" s="31" t="s">
        <v>130</v>
      </c>
      <c r="C65" s="35"/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5208</v>
      </c>
      <c r="T65" s="38">
        <v>4421</v>
      </c>
      <c r="U65" s="38">
        <v>4888</v>
      </c>
      <c r="V65" s="38">
        <v>5045</v>
      </c>
      <c r="W65" s="38">
        <v>2974</v>
      </c>
      <c r="X65" s="38">
        <v>2931</v>
      </c>
      <c r="Y65" s="38">
        <v>21669</v>
      </c>
      <c r="Z65" s="38">
        <v>32063</v>
      </c>
      <c r="AA65" s="38">
        <v>38195</v>
      </c>
      <c r="AB65" s="38">
        <v>51050</v>
      </c>
      <c r="AC65" s="38">
        <v>87901</v>
      </c>
      <c r="AD65" s="38"/>
      <c r="AE65" s="38">
        <v>0</v>
      </c>
      <c r="AF65" s="38">
        <v>0</v>
      </c>
      <c r="AG65" s="38">
        <v>0</v>
      </c>
      <c r="AH65" s="38">
        <v>5208</v>
      </c>
      <c r="AI65" s="38">
        <v>2974</v>
      </c>
      <c r="AJ65" s="38">
        <v>38195</v>
      </c>
      <c r="AK65" s="38">
        <v>87901</v>
      </c>
    </row>
    <row r="66" spans="2:37" ht="16.5" x14ac:dyDescent="0.2">
      <c r="B66" s="23" t="s">
        <v>137</v>
      </c>
      <c r="C66" s="37"/>
      <c r="D66" s="37">
        <v>2451337</v>
      </c>
      <c r="E66" s="37">
        <v>2790717</v>
      </c>
      <c r="F66" s="37">
        <v>2895916</v>
      </c>
      <c r="G66" s="37">
        <v>2753786</v>
      </c>
      <c r="H66" s="37">
        <v>2797120.9670021869</v>
      </c>
      <c r="I66" s="37">
        <v>2796052</v>
      </c>
      <c r="J66" s="37">
        <v>3009563</v>
      </c>
      <c r="K66" s="37">
        <v>2850902</v>
      </c>
      <c r="L66" s="37">
        <v>3690346.5948267346</v>
      </c>
      <c r="M66" s="37">
        <v>3846085</v>
      </c>
      <c r="N66" s="37">
        <v>3975314.5322666666</v>
      </c>
      <c r="O66" s="37">
        <v>3742707</v>
      </c>
      <c r="P66" s="37">
        <v>4454912</v>
      </c>
      <c r="Q66" s="37">
        <v>3910096</v>
      </c>
      <c r="R66" s="37">
        <v>4229493</v>
      </c>
      <c r="S66" s="37">
        <f>SUM(S58:S65)</f>
        <v>4667588</v>
      </c>
      <c r="T66" s="37">
        <f>SUM(T58:T65)</f>
        <v>4021187</v>
      </c>
      <c r="U66" s="37">
        <f>SUM(U58:U65)</f>
        <v>4393852</v>
      </c>
      <c r="V66" s="37">
        <f>SUM(V58:V65)</f>
        <v>4617952</v>
      </c>
      <c r="W66" s="37">
        <f>SUM(W58:W65)</f>
        <v>4340442</v>
      </c>
      <c r="X66" s="37">
        <v>4239215</v>
      </c>
      <c r="Y66" s="37">
        <v>4126936</v>
      </c>
      <c r="Z66" s="37">
        <v>4250625</v>
      </c>
      <c r="AA66" s="37">
        <v>4122301</v>
      </c>
      <c r="AB66" s="37">
        <v>3332993</v>
      </c>
      <c r="AC66" s="37">
        <v>3560608</v>
      </c>
      <c r="AD66" s="37"/>
      <c r="AE66" s="37">
        <v>2753786</v>
      </c>
      <c r="AF66" s="37">
        <v>2850902</v>
      </c>
      <c r="AG66" s="37">
        <v>3742707</v>
      </c>
      <c r="AH66" s="37">
        <v>4667588</v>
      </c>
      <c r="AI66" s="37">
        <v>4340442</v>
      </c>
      <c r="AJ66" s="37">
        <v>4122301</v>
      </c>
      <c r="AK66" s="37">
        <v>3560608</v>
      </c>
    </row>
    <row r="67" spans="2:37" x14ac:dyDescent="0.2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2:37" x14ac:dyDescent="0.2">
      <c r="AD68" s="41"/>
    </row>
    <row r="69" spans="2:37" x14ac:dyDescent="0.2">
      <c r="B69" s="31" t="s">
        <v>138</v>
      </c>
      <c r="C69" s="4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</row>
    <row r="70" spans="2:37" x14ac:dyDescent="0.2">
      <c r="B70" s="47" t="s">
        <v>139</v>
      </c>
      <c r="C70" s="35"/>
      <c r="D70" s="44">
        <v>1374638</v>
      </c>
      <c r="E70" s="44">
        <v>1170252</v>
      </c>
      <c r="F70" s="44">
        <v>1170252</v>
      </c>
      <c r="G70" s="44">
        <v>1283401</v>
      </c>
      <c r="H70" s="44">
        <v>1284684.5616600001</v>
      </c>
      <c r="I70" s="44">
        <v>1284685</v>
      </c>
      <c r="J70" s="44">
        <v>1284685</v>
      </c>
      <c r="K70" s="44">
        <v>1282798</v>
      </c>
      <c r="L70" s="44">
        <v>1282798</v>
      </c>
      <c r="M70" s="44">
        <v>1282798</v>
      </c>
      <c r="N70" s="44">
        <v>1334584</v>
      </c>
      <c r="O70" s="44">
        <v>1334584</v>
      </c>
      <c r="P70" s="44">
        <v>1334584</v>
      </c>
      <c r="Q70" s="44">
        <v>1334584</v>
      </c>
      <c r="R70" s="44">
        <v>1334584</v>
      </c>
      <c r="S70" s="44">
        <v>1334584</v>
      </c>
      <c r="T70" s="44">
        <v>1334584</v>
      </c>
      <c r="U70" s="44">
        <v>1334584</v>
      </c>
      <c r="V70" s="44">
        <v>1334584</v>
      </c>
      <c r="W70" s="44">
        <v>1334584</v>
      </c>
      <c r="X70" s="44">
        <v>1334584</v>
      </c>
      <c r="Y70" s="44">
        <v>1334584</v>
      </c>
      <c r="Z70" s="44">
        <v>1334584</v>
      </c>
      <c r="AA70" s="44">
        <v>1334584</v>
      </c>
      <c r="AB70" s="44">
        <v>1334584</v>
      </c>
      <c r="AC70" s="44">
        <v>1334584</v>
      </c>
      <c r="AD70" s="44"/>
      <c r="AE70" s="44">
        <v>1283401</v>
      </c>
      <c r="AF70" s="44">
        <v>1282798</v>
      </c>
      <c r="AG70" s="44">
        <v>1334584</v>
      </c>
      <c r="AH70" s="44">
        <v>1334584</v>
      </c>
      <c r="AI70" s="44">
        <v>1334584</v>
      </c>
      <c r="AJ70" s="44">
        <v>1334584</v>
      </c>
      <c r="AK70" s="44">
        <v>1334584</v>
      </c>
    </row>
    <row r="71" spans="2:37" x14ac:dyDescent="0.2">
      <c r="B71" s="47" t="s">
        <v>140</v>
      </c>
      <c r="C71" s="35"/>
      <c r="D71" s="44">
        <v>10664</v>
      </c>
      <c r="E71" s="44">
        <v>12605</v>
      </c>
      <c r="F71" s="44">
        <v>12933</v>
      </c>
      <c r="G71" s="44">
        <v>12933.20429</v>
      </c>
      <c r="H71" s="44">
        <v>11649.28109</v>
      </c>
      <c r="I71" s="44">
        <v>11649</v>
      </c>
      <c r="J71" s="44">
        <v>11649</v>
      </c>
      <c r="K71" s="44">
        <v>17127</v>
      </c>
      <c r="L71" s="44">
        <v>18151</v>
      </c>
      <c r="M71" s="44">
        <v>18872</v>
      </c>
      <c r="N71" s="44">
        <v>33773</v>
      </c>
      <c r="O71" s="44">
        <v>34176</v>
      </c>
      <c r="P71" s="44">
        <v>34176</v>
      </c>
      <c r="Q71" s="44">
        <v>34176</v>
      </c>
      <c r="R71" s="44">
        <v>34176</v>
      </c>
      <c r="S71" s="44">
        <v>34871</v>
      </c>
      <c r="T71" s="44">
        <v>36052</v>
      </c>
      <c r="U71" s="44">
        <v>36768</v>
      </c>
      <c r="V71" s="44">
        <v>38398</v>
      </c>
      <c r="W71" s="44">
        <v>39629</v>
      </c>
      <c r="X71" s="44">
        <v>39696</v>
      </c>
      <c r="Y71" s="44">
        <v>40415</v>
      </c>
      <c r="Z71" s="44">
        <v>41394</v>
      </c>
      <c r="AA71" s="44">
        <v>42284</v>
      </c>
      <c r="AB71" s="44">
        <v>44871</v>
      </c>
      <c r="AC71" s="44">
        <v>47945</v>
      </c>
      <c r="AD71" s="44"/>
      <c r="AE71" s="44">
        <v>12933.20429</v>
      </c>
      <c r="AF71" s="44">
        <v>17127</v>
      </c>
      <c r="AG71" s="44">
        <v>34176</v>
      </c>
      <c r="AH71" s="44">
        <v>34871</v>
      </c>
      <c r="AI71" s="44">
        <v>39629</v>
      </c>
      <c r="AJ71" s="44">
        <v>42284</v>
      </c>
      <c r="AK71" s="44">
        <v>47945</v>
      </c>
    </row>
    <row r="72" spans="2:37" x14ac:dyDescent="0.2">
      <c r="B72" s="47" t="s">
        <v>141</v>
      </c>
      <c r="C72" s="35"/>
      <c r="D72" s="44">
        <v>0</v>
      </c>
      <c r="E72" s="44">
        <v>0</v>
      </c>
      <c r="F72" s="44">
        <v>0</v>
      </c>
      <c r="G72" s="44">
        <v>134440</v>
      </c>
      <c r="H72" s="44">
        <v>0</v>
      </c>
      <c r="I72" s="44">
        <v>26318</v>
      </c>
      <c r="J72" s="44">
        <v>71340</v>
      </c>
      <c r="K72" s="44">
        <v>35827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>
        <v>0</v>
      </c>
      <c r="AC72" s="44">
        <v>0</v>
      </c>
      <c r="AD72" s="44"/>
      <c r="AE72" s="44">
        <v>134440</v>
      </c>
      <c r="AF72" s="44">
        <v>35827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</row>
    <row r="73" spans="2:37" x14ac:dyDescent="0.2">
      <c r="B73" s="47" t="s">
        <v>143</v>
      </c>
      <c r="C73" s="35"/>
      <c r="D73" s="35">
        <v>-284326</v>
      </c>
      <c r="E73" s="35">
        <v>112481</v>
      </c>
      <c r="F73" s="35">
        <v>124838</v>
      </c>
      <c r="G73" s="35">
        <v>26318.017509500001</v>
      </c>
      <c r="H73" s="35">
        <v>157930.39108999996</v>
      </c>
      <c r="I73" s="35">
        <v>49180</v>
      </c>
      <c r="J73" s="35">
        <v>26318</v>
      </c>
      <c r="K73" s="35">
        <v>48672</v>
      </c>
      <c r="L73" s="35">
        <v>-42211</v>
      </c>
      <c r="M73" s="35">
        <v>-49618</v>
      </c>
      <c r="N73" s="35">
        <v>-58141</v>
      </c>
      <c r="O73" s="35">
        <v>-21046</v>
      </c>
      <c r="P73" s="35">
        <v>-204051</v>
      </c>
      <c r="Q73" s="35">
        <v>-106246</v>
      </c>
      <c r="R73" s="35">
        <v>-173138</v>
      </c>
      <c r="S73" s="35">
        <v>-360179</v>
      </c>
      <c r="T73" s="35">
        <v>-302859</v>
      </c>
      <c r="U73" s="35">
        <v>-280820</v>
      </c>
      <c r="V73" s="35">
        <v>-188170</v>
      </c>
      <c r="W73" s="35">
        <v>-344259</v>
      </c>
      <c r="X73" s="35">
        <v>-324191</v>
      </c>
      <c r="Y73" s="35">
        <v>-206328</v>
      </c>
      <c r="Z73" s="35">
        <v>-135070</v>
      </c>
      <c r="AA73" s="35">
        <v>-326660</v>
      </c>
      <c r="AB73" s="35">
        <v>-397517</v>
      </c>
      <c r="AC73" s="35">
        <v>-453719</v>
      </c>
      <c r="AD73" s="35"/>
      <c r="AE73" s="35">
        <v>0</v>
      </c>
      <c r="AF73" s="35">
        <v>0</v>
      </c>
      <c r="AG73" s="35">
        <v>-21046</v>
      </c>
      <c r="AH73" s="35">
        <v>-360179</v>
      </c>
      <c r="AI73" s="35">
        <v>-344259</v>
      </c>
      <c r="AJ73" s="35">
        <v>-326660</v>
      </c>
      <c r="AK73" s="35">
        <v>-453719</v>
      </c>
    </row>
    <row r="74" spans="2:37" ht="16.5" x14ac:dyDescent="0.2">
      <c r="B74" s="31" t="s">
        <v>142</v>
      </c>
      <c r="C74" s="35"/>
      <c r="D74" s="38">
        <v>166246</v>
      </c>
      <c r="E74" s="38">
        <v>131122</v>
      </c>
      <c r="F74" s="38">
        <v>118684</v>
      </c>
      <c r="G74" s="38">
        <v>157302</v>
      </c>
      <c r="H74" s="38">
        <v>160104.35772999993</v>
      </c>
      <c r="I74" s="38">
        <v>170593</v>
      </c>
      <c r="J74" s="38">
        <v>153507</v>
      </c>
      <c r="K74" s="38">
        <v>159147</v>
      </c>
      <c r="L74" s="38">
        <v>118673</v>
      </c>
      <c r="M74" s="38">
        <v>126797</v>
      </c>
      <c r="N74" s="38">
        <v>144896</v>
      </c>
      <c r="O74" s="38">
        <v>178113</v>
      </c>
      <c r="P74" s="38">
        <v>190863</v>
      </c>
      <c r="Q74" s="38">
        <v>221915.07066000003</v>
      </c>
      <c r="R74" s="38">
        <v>232053</v>
      </c>
      <c r="S74" s="38">
        <v>238378</v>
      </c>
      <c r="T74" s="38">
        <v>261861</v>
      </c>
      <c r="U74" s="38">
        <v>263138</v>
      </c>
      <c r="V74" s="38">
        <v>276958</v>
      </c>
      <c r="W74" s="38">
        <v>300851</v>
      </c>
      <c r="X74" s="38">
        <v>316428</v>
      </c>
      <c r="Y74" s="38">
        <v>321564</v>
      </c>
      <c r="Z74" s="38">
        <v>344489</v>
      </c>
      <c r="AA74" s="38">
        <v>333315</v>
      </c>
      <c r="AB74" s="38">
        <v>359751</v>
      </c>
      <c r="AC74" s="38">
        <v>425880</v>
      </c>
      <c r="AD74" s="38"/>
      <c r="AE74" s="38">
        <v>157302</v>
      </c>
      <c r="AF74" s="38">
        <v>159147</v>
      </c>
      <c r="AG74" s="38">
        <v>178113</v>
      </c>
      <c r="AH74" s="38">
        <v>238378</v>
      </c>
      <c r="AI74" s="38">
        <v>300851</v>
      </c>
      <c r="AJ74" s="38">
        <v>333315</v>
      </c>
      <c r="AK74" s="38">
        <v>425880</v>
      </c>
    </row>
    <row r="75" spans="2:37" ht="16.5" x14ac:dyDescent="0.2">
      <c r="B75" s="31" t="s">
        <v>144</v>
      </c>
      <c r="C75" s="35"/>
      <c r="D75" s="38">
        <v>1267222</v>
      </c>
      <c r="E75" s="38">
        <v>1426460</v>
      </c>
      <c r="F75" s="38">
        <v>1426707</v>
      </c>
      <c r="G75" s="38">
        <v>1614394.2217995001</v>
      </c>
      <c r="H75" s="38">
        <v>1614368.5915699997</v>
      </c>
      <c r="I75" s="38">
        <v>1542425</v>
      </c>
      <c r="J75" s="38">
        <v>1547499</v>
      </c>
      <c r="K75" s="38">
        <v>1543571</v>
      </c>
      <c r="L75" s="38">
        <v>1377411</v>
      </c>
      <c r="M75" s="38">
        <v>1378849</v>
      </c>
      <c r="N75" s="38">
        <v>1455112</v>
      </c>
      <c r="O75" s="38">
        <v>1525827</v>
      </c>
      <c r="P75" s="38">
        <v>1355572</v>
      </c>
      <c r="Q75" s="38">
        <v>1484429.07066</v>
      </c>
      <c r="R75" s="38">
        <v>1427675</v>
      </c>
      <c r="S75" s="38">
        <f>SUM(S70:S74)</f>
        <v>1247654</v>
      </c>
      <c r="T75" s="38">
        <f>SUM(T70:T74)</f>
        <v>1329638</v>
      </c>
      <c r="U75" s="38">
        <f>SUM(U70:U74)</f>
        <v>1353670</v>
      </c>
      <c r="V75" s="38">
        <f>SUM(V70:V74)</f>
        <v>1461770</v>
      </c>
      <c r="W75" s="38">
        <f>SUM(W70:W74)</f>
        <v>1330805</v>
      </c>
      <c r="X75" s="38">
        <v>1366517</v>
      </c>
      <c r="Y75" s="38">
        <v>1490235</v>
      </c>
      <c r="Z75" s="38">
        <v>1585397</v>
      </c>
      <c r="AA75" s="38">
        <v>1383523</v>
      </c>
      <c r="AB75" s="38">
        <v>1341689</v>
      </c>
      <c r="AC75" s="38">
        <v>1354690</v>
      </c>
      <c r="AD75" s="38"/>
      <c r="AE75" s="38">
        <v>1614394.2217995001</v>
      </c>
      <c r="AF75" s="38">
        <v>1543571</v>
      </c>
      <c r="AG75" s="38">
        <v>1525827</v>
      </c>
      <c r="AH75" s="38">
        <v>1247654</v>
      </c>
      <c r="AI75" s="38">
        <v>1330805</v>
      </c>
      <c r="AJ75" s="38">
        <v>1383523</v>
      </c>
      <c r="AK75" s="38">
        <v>1354690</v>
      </c>
    </row>
    <row r="76" spans="2:37" ht="16.5" x14ac:dyDescent="0.2">
      <c r="B76" s="47"/>
      <c r="C76" s="4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</row>
    <row r="77" spans="2:37" ht="16.5" x14ac:dyDescent="0.2">
      <c r="B77" s="45" t="s">
        <v>145</v>
      </c>
      <c r="C77" s="35"/>
      <c r="D77" s="46">
        <v>4045094</v>
      </c>
      <c r="E77" s="46">
        <v>4567226</v>
      </c>
      <c r="F77" s="46">
        <v>4647464</v>
      </c>
      <c r="G77" s="46">
        <v>4771546.2042900007</v>
      </c>
      <c r="H77" s="46">
        <v>4734734.5624525687</v>
      </c>
      <c r="I77" s="46">
        <v>4580806</v>
      </c>
      <c r="J77" s="46">
        <v>4821853</v>
      </c>
      <c r="K77" s="46">
        <v>4717665</v>
      </c>
      <c r="L77" s="46">
        <v>5475044</v>
      </c>
      <c r="M77" s="46">
        <v>5698917</v>
      </c>
      <c r="N77" s="46">
        <v>5813448</v>
      </c>
      <c r="O77" s="46">
        <v>5714497</v>
      </c>
      <c r="P77" s="46">
        <v>6293113</v>
      </c>
      <c r="Q77" s="46">
        <v>5901997.0706599997</v>
      </c>
      <c r="R77" s="46">
        <v>6174544</v>
      </c>
      <c r="S77" s="46">
        <f>SUM(S56,S66,S75)</f>
        <v>6517530</v>
      </c>
      <c r="T77" s="46">
        <f>SUM(T56,T66,T75)</f>
        <v>5907669</v>
      </c>
      <c r="U77" s="46">
        <f>SUM(U56,U66,U75)</f>
        <v>6399284</v>
      </c>
      <c r="V77" s="46">
        <f>SUM(V56,V66,V75)</f>
        <v>6697861</v>
      </c>
      <c r="W77" s="46">
        <f>SUM(W56,W66,W75)</f>
        <v>6363529</v>
      </c>
      <c r="X77" s="46">
        <v>6183059</v>
      </c>
      <c r="Y77" s="46">
        <v>6225888</v>
      </c>
      <c r="Z77" s="46">
        <v>6408571</v>
      </c>
      <c r="AA77" s="46">
        <v>6249047</v>
      </c>
      <c r="AB77" s="46">
        <v>6132346</v>
      </c>
      <c r="AC77" s="46">
        <v>6583628</v>
      </c>
      <c r="AD77" s="46"/>
      <c r="AE77" s="46">
        <v>4771546.2042900007</v>
      </c>
      <c r="AF77" s="46">
        <v>4717665</v>
      </c>
      <c r="AG77" s="46">
        <v>5714497</v>
      </c>
      <c r="AH77" s="46">
        <v>6517530</v>
      </c>
      <c r="AI77" s="46">
        <v>6363529</v>
      </c>
      <c r="AJ77" s="46">
        <v>6249047</v>
      </c>
      <c r="AK77" s="46">
        <v>6583628</v>
      </c>
    </row>
    <row r="78" spans="2:37" x14ac:dyDescent="0.2">
      <c r="AD78" s="41"/>
    </row>
    <row r="79" spans="2:37" x14ac:dyDescent="0.2">
      <c r="B79" s="20"/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95"/>
      <c r="AE79" s="21"/>
      <c r="AF79" s="21"/>
      <c r="AG79" s="21"/>
      <c r="AH79" s="21"/>
      <c r="AI79" s="21"/>
      <c r="AJ79" s="20"/>
      <c r="AK79" s="20"/>
    </row>
    <row r="80" spans="2:37" x14ac:dyDescent="0.2">
      <c r="AD80" s="41"/>
    </row>
    <row r="81" spans="2:35" x14ac:dyDescent="0.2">
      <c r="AD81" s="41"/>
    </row>
    <row r="82" spans="2:35" x14ac:dyDescent="0.2">
      <c r="B82" s="24"/>
      <c r="C82" s="24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E82" s="48"/>
      <c r="AF82" s="48"/>
      <c r="AG82" s="48"/>
      <c r="AH82" s="48"/>
      <c r="AI82" s="48"/>
    </row>
    <row r="83" spans="2:35" x14ac:dyDescent="0.2"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2:AJ35"/>
  <sheetViews>
    <sheetView showGridLines="0" zoomScale="80" zoomScaleNormal="80" workbookViewId="0">
      <pane xSplit="1" ySplit="2" topLeftCell="V3" activePane="bottomRight" state="frozen"/>
      <selection activeCell="T78" sqref="T78"/>
      <selection pane="topRight" activeCell="T78" sqref="T78"/>
      <selection pane="bottomLeft" activeCell="T78" sqref="T78"/>
      <selection pane="bottomRight" activeCell="AM19" sqref="AM19"/>
    </sheetView>
  </sheetViews>
  <sheetFormatPr defaultColWidth="9.140625" defaultRowHeight="14.25" outlineLevelRow="1" x14ac:dyDescent="0.2"/>
  <cols>
    <col min="1" max="1" width="59.85546875" style="58" customWidth="1"/>
    <col min="2" max="2" width="14.85546875" style="22" customWidth="1"/>
    <col min="3" max="10" width="10.85546875" style="22" customWidth="1"/>
    <col min="11" max="11" width="11.42578125" style="22" bestFit="1" customWidth="1"/>
    <col min="12" max="14" width="10.85546875" style="22" customWidth="1"/>
    <col min="15" max="15" width="11.42578125" style="22" bestFit="1" customWidth="1"/>
    <col min="16" max="17" width="10.85546875" style="22" customWidth="1"/>
    <col min="18" max="28" width="12.140625" style="22" customWidth="1"/>
    <col min="29" max="29" width="9.140625" style="22"/>
    <col min="30" max="31" width="10.85546875" style="22" customWidth="1"/>
    <col min="32" max="34" width="11.42578125" style="22" bestFit="1" customWidth="1"/>
    <col min="35" max="35" width="10.7109375" style="22" bestFit="1" customWidth="1"/>
    <col min="36" max="36" width="11.42578125" style="22" bestFit="1" customWidth="1"/>
    <col min="37" max="16384" width="9.140625" style="22"/>
  </cols>
  <sheetData>
    <row r="2" spans="1:36" ht="15" x14ac:dyDescent="0.25">
      <c r="A2" s="67"/>
      <c r="B2" s="68" t="s">
        <v>165</v>
      </c>
      <c r="C2" s="74" t="s">
        <v>45</v>
      </c>
      <c r="D2" s="74" t="s">
        <v>46</v>
      </c>
      <c r="E2" s="74" t="s">
        <v>47</v>
      </c>
      <c r="F2" s="74" t="s">
        <v>48</v>
      </c>
      <c r="G2" s="74" t="s">
        <v>2</v>
      </c>
      <c r="H2" s="74" t="s">
        <v>3</v>
      </c>
      <c r="I2" s="74" t="s">
        <v>4</v>
      </c>
      <c r="J2" s="74" t="s">
        <v>5</v>
      </c>
      <c r="K2" s="74" t="s">
        <v>6</v>
      </c>
      <c r="L2" s="74" t="s">
        <v>43</v>
      </c>
      <c r="M2" s="74" t="s">
        <v>82</v>
      </c>
      <c r="N2" s="74" t="s">
        <v>83</v>
      </c>
      <c r="O2" s="74" t="s">
        <v>84</v>
      </c>
      <c r="P2" s="74" t="s">
        <v>85</v>
      </c>
      <c r="Q2" s="74" t="s">
        <v>86</v>
      </c>
      <c r="R2" s="74" t="s">
        <v>87</v>
      </c>
      <c r="S2" s="74" t="s">
        <v>88</v>
      </c>
      <c r="T2" s="74" t="s">
        <v>89</v>
      </c>
      <c r="U2" s="74" t="s">
        <v>90</v>
      </c>
      <c r="V2" s="74" t="s">
        <v>91</v>
      </c>
      <c r="W2" s="74" t="s">
        <v>92</v>
      </c>
      <c r="X2" s="74" t="s">
        <v>93</v>
      </c>
      <c r="Y2" s="74" t="s">
        <v>239</v>
      </c>
      <c r="Z2" s="74" t="s">
        <v>242</v>
      </c>
      <c r="AA2" s="74" t="s">
        <v>245</v>
      </c>
      <c r="AB2" s="74" t="s">
        <v>249</v>
      </c>
      <c r="AD2" s="74">
        <v>2018</v>
      </c>
      <c r="AE2" s="74">
        <v>2019</v>
      </c>
      <c r="AF2" s="74">
        <v>2020</v>
      </c>
      <c r="AG2" s="74">
        <v>2021</v>
      </c>
      <c r="AH2" s="74">
        <v>2022</v>
      </c>
      <c r="AI2" s="74">
        <v>2023</v>
      </c>
      <c r="AJ2" s="74">
        <v>2024</v>
      </c>
    </row>
    <row r="3" spans="1:36" x14ac:dyDescent="0.2">
      <c r="A3" s="49"/>
    </row>
    <row r="4" spans="1:36" x14ac:dyDescent="0.2">
      <c r="A4" s="50" t="s">
        <v>146</v>
      </c>
      <c r="B4" s="43">
        <v>23</v>
      </c>
      <c r="C4" s="51">
        <v>169.923</v>
      </c>
      <c r="D4" s="51">
        <v>276.42700000000002</v>
      </c>
      <c r="E4" s="51">
        <v>263.11596547006332</v>
      </c>
      <c r="F4" s="51">
        <v>548.66403452993677</v>
      </c>
      <c r="G4" s="51">
        <v>191.07216957197804</v>
      </c>
      <c r="H4" s="51">
        <v>253.67483042802198</v>
      </c>
      <c r="I4" s="51">
        <v>272.00100000000003</v>
      </c>
      <c r="J4" s="51">
        <v>221.197</v>
      </c>
      <c r="K4" s="51">
        <v>213.52199999999999</v>
      </c>
      <c r="L4" s="51">
        <v>426.19499999999999</v>
      </c>
      <c r="M4" s="51">
        <v>464.73799999999994</v>
      </c>
      <c r="N4" s="51">
        <v>357.64800000000014</v>
      </c>
      <c r="O4" s="51">
        <v>199.578</v>
      </c>
      <c r="P4" s="51">
        <v>466.90199999999999</v>
      </c>
      <c r="Q4" s="51">
        <v>266.81</v>
      </c>
      <c r="R4" s="51">
        <v>182.12699999999995</v>
      </c>
      <c r="S4" s="51">
        <v>456.68900000000002</v>
      </c>
      <c r="T4" s="51">
        <v>412.28800000000001</v>
      </c>
      <c r="U4" s="51">
        <v>453.31200000000001</v>
      </c>
      <c r="V4" s="51">
        <v>445.61099999999988</v>
      </c>
      <c r="W4" s="51">
        <v>478.09300000000002</v>
      </c>
      <c r="X4" s="51">
        <v>597.47899999999981</v>
      </c>
      <c r="Y4" s="51">
        <v>486.97300000000018</v>
      </c>
      <c r="Z4" s="51">
        <v>361.80499999999989</v>
      </c>
      <c r="AA4" s="51">
        <v>400.96499999999997</v>
      </c>
      <c r="AB4" s="51">
        <v>401.26400000000007</v>
      </c>
      <c r="AC4" s="51"/>
      <c r="AD4" s="51">
        <v>1258.1300000000001</v>
      </c>
      <c r="AE4" s="51">
        <v>937.94500000000005</v>
      </c>
      <c r="AF4" s="51">
        <v>1462.1030000000001</v>
      </c>
      <c r="AG4" s="51">
        <v>1115.4169999999999</v>
      </c>
      <c r="AH4" s="51">
        <v>1767.9</v>
      </c>
      <c r="AI4" s="51">
        <v>1924.35</v>
      </c>
      <c r="AJ4" s="51">
        <v>802.22900000000004</v>
      </c>
    </row>
    <row r="5" spans="1:36" x14ac:dyDescent="0.2">
      <c r="A5" s="50"/>
      <c r="B5" s="4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1:36" x14ac:dyDescent="0.2">
      <c r="A6" s="50" t="s">
        <v>147</v>
      </c>
      <c r="B6" s="43">
        <v>24</v>
      </c>
      <c r="C6" s="51">
        <v>-120.063</v>
      </c>
      <c r="D6" s="51">
        <v>-146.07499999999999</v>
      </c>
      <c r="E6" s="51">
        <v>-185.00718457802793</v>
      </c>
      <c r="F6" s="51">
        <v>-183.40581542197214</v>
      </c>
      <c r="G6" s="51">
        <v>-133.94570000000002</v>
      </c>
      <c r="H6" s="51">
        <v>-150.22829999999996</v>
      </c>
      <c r="I6" s="51">
        <v>-182.91700000000003</v>
      </c>
      <c r="J6" s="51">
        <v>-158.67899999999997</v>
      </c>
      <c r="K6" s="51">
        <v>-230.65299999999999</v>
      </c>
      <c r="L6" s="51">
        <v>-324.97899999999993</v>
      </c>
      <c r="M6" s="51">
        <v>-329.20800000000008</v>
      </c>
      <c r="N6" s="51">
        <v>-204.76599999999996</v>
      </c>
      <c r="O6" s="51">
        <v>-179.72</v>
      </c>
      <c r="P6" s="51">
        <v>-233.304</v>
      </c>
      <c r="Q6" s="51">
        <v>-221.679</v>
      </c>
      <c r="R6" s="51">
        <v>-246.07100000000003</v>
      </c>
      <c r="S6" s="51">
        <v>-243.55699999999999</v>
      </c>
      <c r="T6" s="51">
        <v>-277.22899999999998</v>
      </c>
      <c r="U6" s="51">
        <v>-305.98500000000001</v>
      </c>
      <c r="V6" s="51">
        <v>-322.95500000000015</v>
      </c>
      <c r="W6" s="51">
        <v>-288.82499999999999</v>
      </c>
      <c r="X6" s="51">
        <v>-306.80699999999996</v>
      </c>
      <c r="Y6" s="51">
        <v>-314.30900000000008</v>
      </c>
      <c r="Z6" s="51">
        <v>-332.53700000000009</v>
      </c>
      <c r="AA6" s="51">
        <v>-299.49</v>
      </c>
      <c r="AB6" s="51">
        <v>-356.37800000000004</v>
      </c>
      <c r="AC6" s="51"/>
      <c r="AD6" s="51">
        <v>-634.55100000000004</v>
      </c>
      <c r="AE6" s="51">
        <v>-625.77</v>
      </c>
      <c r="AF6" s="51">
        <v>-1089.606</v>
      </c>
      <c r="AG6" s="51">
        <v>-880.774</v>
      </c>
      <c r="AH6" s="51">
        <v>-1149.7260000000001</v>
      </c>
      <c r="AI6" s="51">
        <v>-1242.4780000000001</v>
      </c>
      <c r="AJ6" s="51">
        <v>-655.86800000000005</v>
      </c>
    </row>
    <row r="7" spans="1:36" ht="16.5" x14ac:dyDescent="0.2">
      <c r="A7" s="50"/>
      <c r="B7" s="5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</row>
    <row r="8" spans="1:36" x14ac:dyDescent="0.2">
      <c r="A8" s="50" t="s">
        <v>148</v>
      </c>
      <c r="B8" s="43"/>
      <c r="C8" s="51">
        <v>49.86</v>
      </c>
      <c r="D8" s="51">
        <v>130.35200000000003</v>
      </c>
      <c r="E8" s="51">
        <v>78.108780892035384</v>
      </c>
      <c r="F8" s="51">
        <v>365.25821910796463</v>
      </c>
      <c r="G8" s="51">
        <v>57.126469571978021</v>
      </c>
      <c r="H8" s="51">
        <v>103.44653042802202</v>
      </c>
      <c r="I8" s="51">
        <v>89.084000000000003</v>
      </c>
      <c r="J8" s="51">
        <v>62.518000000000029</v>
      </c>
      <c r="K8" s="51">
        <v>-17.131</v>
      </c>
      <c r="L8" s="51">
        <v>101.21600000000007</v>
      </c>
      <c r="M8" s="51">
        <v>135.52999999999986</v>
      </c>
      <c r="N8" s="51">
        <v>152.88200000000018</v>
      </c>
      <c r="O8" s="51">
        <v>19.858000000000004</v>
      </c>
      <c r="P8" s="51">
        <v>233.59799999999998</v>
      </c>
      <c r="Q8" s="51">
        <v>45.131</v>
      </c>
      <c r="R8" s="51">
        <f>R4+R6</f>
        <v>-63.944000000000074</v>
      </c>
      <c r="S8" s="51">
        <f>S4+S6</f>
        <v>213.13200000000003</v>
      </c>
      <c r="T8" s="51">
        <f>T4+T6</f>
        <v>135.05900000000003</v>
      </c>
      <c r="U8" s="51">
        <f>U4+U6</f>
        <v>147.327</v>
      </c>
      <c r="V8" s="51">
        <v>122.65599999999995</v>
      </c>
      <c r="W8" s="51">
        <v>189.268</v>
      </c>
      <c r="X8" s="51">
        <v>290.67200000000003</v>
      </c>
      <c r="Y8" s="51">
        <v>172.66399999999999</v>
      </c>
      <c r="Z8" s="51">
        <v>29.267999999999944</v>
      </c>
      <c r="AA8" s="51">
        <v>101.47499999999999</v>
      </c>
      <c r="AB8" s="51">
        <v>44.885999999999996</v>
      </c>
      <c r="AC8" s="51"/>
      <c r="AD8" s="51">
        <v>623.57900000000006</v>
      </c>
      <c r="AE8" s="51">
        <v>312.17500000000007</v>
      </c>
      <c r="AF8" s="51">
        <v>372.49700000000007</v>
      </c>
      <c r="AG8" s="51">
        <v>234.64299999999992</v>
      </c>
      <c r="AH8" s="51">
        <v>618.17399999999998</v>
      </c>
      <c r="AI8" s="51">
        <v>681.87199999999996</v>
      </c>
      <c r="AJ8" s="51">
        <v>146.36099999999999</v>
      </c>
    </row>
    <row r="9" spans="1:36" x14ac:dyDescent="0.2">
      <c r="A9" s="50"/>
      <c r="B9" s="53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</row>
    <row r="10" spans="1:36" x14ac:dyDescent="0.2">
      <c r="A10" s="50" t="s">
        <v>149</v>
      </c>
      <c r="B10" s="43"/>
      <c r="C10" s="51"/>
      <c r="D10" s="51"/>
      <c r="E10" s="51"/>
      <c r="F10" s="51"/>
      <c r="G10" s="51">
        <v>0</v>
      </c>
      <c r="H10" s="51"/>
      <c r="I10" s="51"/>
      <c r="J10" s="51"/>
      <c r="K10" s="51"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pans="1:36" x14ac:dyDescent="0.2">
      <c r="A11" s="50" t="s">
        <v>151</v>
      </c>
      <c r="B11" s="43">
        <v>24</v>
      </c>
      <c r="C11" s="51">
        <v>-18.898</v>
      </c>
      <c r="D11" s="51">
        <v>-22.413999999999998</v>
      </c>
      <c r="E11" s="51">
        <v>-16.467681351288327</v>
      </c>
      <c r="F11" s="51">
        <v>-22.144318648711682</v>
      </c>
      <c r="G11" s="51">
        <v>-20.453398806764906</v>
      </c>
      <c r="H11" s="51">
        <v>-28.522601193235094</v>
      </c>
      <c r="I11" s="51">
        <v>-27.826999999999998</v>
      </c>
      <c r="J11" s="51">
        <v>-10.411000000000001</v>
      </c>
      <c r="K11" s="51">
        <v>-35.845999999999997</v>
      </c>
      <c r="L11" s="51">
        <v>-34.44700000000001</v>
      </c>
      <c r="M11" s="51">
        <v>-59.474899999999991</v>
      </c>
      <c r="N11" s="51">
        <v>-65.826099999999997</v>
      </c>
      <c r="O11" s="51">
        <v>-53.957000000000001</v>
      </c>
      <c r="P11" s="51">
        <v>-71.66</v>
      </c>
      <c r="Q11" s="51">
        <v>-61.031999999999996</v>
      </c>
      <c r="R11" s="51">
        <v>-52.920000000000016</v>
      </c>
      <c r="S11" s="51">
        <v>-57.720999999999997</v>
      </c>
      <c r="T11" s="51">
        <v>-61.808999999999997</v>
      </c>
      <c r="U11" s="51">
        <v>-78.584000000000003</v>
      </c>
      <c r="V11" s="51">
        <v>-128.61199999999999</v>
      </c>
      <c r="W11" s="51">
        <v>-64.817999999999998</v>
      </c>
      <c r="X11" s="51">
        <v>-57.442999999999998</v>
      </c>
      <c r="Y11" s="51">
        <v>-64.194000000000017</v>
      </c>
      <c r="Z11" s="51">
        <v>-113.61999999999999</v>
      </c>
      <c r="AA11" s="51">
        <v>-78.814999999999998</v>
      </c>
      <c r="AB11" s="51">
        <v>-87.393257779999999</v>
      </c>
      <c r="AC11" s="51"/>
      <c r="AD11" s="51">
        <v>-79.924000000000007</v>
      </c>
      <c r="AE11" s="51">
        <v>-87.213999999999999</v>
      </c>
      <c r="AF11" s="51">
        <v>-195.59399999999999</v>
      </c>
      <c r="AG11" s="51">
        <v>-239.56900000000002</v>
      </c>
      <c r="AH11" s="51">
        <v>-326.726</v>
      </c>
      <c r="AI11" s="51">
        <v>-300.07499999999999</v>
      </c>
      <c r="AJ11" s="51">
        <v>-166.20825778</v>
      </c>
    </row>
    <row r="12" spans="1:36" x14ac:dyDescent="0.2">
      <c r="A12" s="50" t="s">
        <v>150</v>
      </c>
      <c r="B12" s="43"/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-2.75</v>
      </c>
      <c r="O12" s="51">
        <v>0.44800000000000001</v>
      </c>
      <c r="P12" s="51">
        <v>-0.94199999999999995</v>
      </c>
      <c r="Q12" s="51">
        <v>-0.374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/>
      <c r="AD12" s="51">
        <v>0</v>
      </c>
      <c r="AE12" s="51">
        <v>0</v>
      </c>
      <c r="AF12" s="51">
        <v>-2.75</v>
      </c>
      <c r="AG12" s="51">
        <v>-0.86799999999999988</v>
      </c>
      <c r="AH12" s="51">
        <v>0</v>
      </c>
      <c r="AI12" s="51">
        <v>0</v>
      </c>
      <c r="AJ12" s="51">
        <v>0</v>
      </c>
    </row>
    <row r="13" spans="1:36" x14ac:dyDescent="0.2">
      <c r="A13" s="50" t="s">
        <v>152</v>
      </c>
      <c r="B13" s="43">
        <v>10</v>
      </c>
      <c r="C13" s="51">
        <v>-3.165</v>
      </c>
      <c r="D13" s="51">
        <v>-1.1619999999999999</v>
      </c>
      <c r="E13" s="51">
        <v>-2.5823832009159577</v>
      </c>
      <c r="F13" s="51">
        <v>-2.8526167990840428</v>
      </c>
      <c r="G13" s="51">
        <v>-4.471213355345097</v>
      </c>
      <c r="H13" s="51">
        <v>1.1219512932273594</v>
      </c>
      <c r="I13" s="51">
        <v>0.54926206211773776</v>
      </c>
      <c r="J13" s="51">
        <v>-3.9050000000000002</v>
      </c>
      <c r="K13" s="51">
        <v>-2.2949999999999999</v>
      </c>
      <c r="L13" s="51">
        <v>1.8199999999999998</v>
      </c>
      <c r="M13" s="51">
        <v>-1.819</v>
      </c>
      <c r="N13" s="51">
        <v>-3.0680000000000001</v>
      </c>
      <c r="O13" s="51">
        <v>-2.8319999999999999</v>
      </c>
      <c r="P13" s="51">
        <v>4.4539999999999997</v>
      </c>
      <c r="Q13" s="51">
        <v>-0.188</v>
      </c>
      <c r="R13" s="51">
        <v>-2.105</v>
      </c>
      <c r="S13" s="51">
        <v>1.304</v>
      </c>
      <c r="T13" s="51">
        <v>12.266999999999999</v>
      </c>
      <c r="U13" s="51">
        <v>4.1740000000000004</v>
      </c>
      <c r="V13" s="51">
        <v>-3.7050000000000018</v>
      </c>
      <c r="W13" s="51">
        <v>-1.377</v>
      </c>
      <c r="X13" s="51">
        <v>6.6209999999999996</v>
      </c>
      <c r="Y13" s="51">
        <v>0.91000000000000014</v>
      </c>
      <c r="Z13" s="51">
        <v>-1.8509999999999998</v>
      </c>
      <c r="AA13" s="51">
        <v>-1.373</v>
      </c>
      <c r="AB13" s="51">
        <v>12.405257779999999</v>
      </c>
      <c r="AC13" s="51"/>
      <c r="AD13" s="51">
        <v>-9.7620000000000005</v>
      </c>
      <c r="AE13" s="51">
        <v>-6.7050000000000001</v>
      </c>
      <c r="AF13" s="51">
        <v>-5.3620000000000001</v>
      </c>
      <c r="AG13" s="51">
        <v>-0.67100000000000004</v>
      </c>
      <c r="AH13" s="51">
        <v>14.04</v>
      </c>
      <c r="AI13" s="51">
        <v>4.3029999999999999</v>
      </c>
      <c r="AJ13" s="51">
        <v>11.03225778</v>
      </c>
    </row>
    <row r="14" spans="1:36" x14ac:dyDescent="0.2">
      <c r="A14" s="50" t="s">
        <v>155</v>
      </c>
      <c r="B14" s="43"/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-24.74</v>
      </c>
      <c r="W14" s="51">
        <v>0</v>
      </c>
      <c r="X14" s="51">
        <v>0</v>
      </c>
      <c r="Y14" s="51">
        <v>-3.94</v>
      </c>
      <c r="Z14" s="51">
        <v>0.61799999999999988</v>
      </c>
      <c r="AA14" s="43">
        <v>-7.992</v>
      </c>
      <c r="AB14" s="43"/>
      <c r="AC14" s="51"/>
      <c r="AD14" s="51">
        <v>0</v>
      </c>
      <c r="AE14" s="51">
        <v>0</v>
      </c>
      <c r="AF14" s="51">
        <v>0</v>
      </c>
      <c r="AG14" s="51">
        <v>0</v>
      </c>
      <c r="AH14" s="51">
        <v>-24.74</v>
      </c>
      <c r="AI14" s="51">
        <v>-3.3220000000000001</v>
      </c>
      <c r="AJ14" s="51">
        <v>0</v>
      </c>
    </row>
    <row r="15" spans="1:36" ht="16.5" x14ac:dyDescent="0.2">
      <c r="A15" s="50" t="s">
        <v>153</v>
      </c>
      <c r="B15" s="54">
        <v>24</v>
      </c>
      <c r="C15" s="55">
        <v>0</v>
      </c>
      <c r="D15" s="55">
        <v>306.32</v>
      </c>
      <c r="E15" s="55">
        <v>-3.2653024891374116E-2</v>
      </c>
      <c r="F15" s="55">
        <v>-270.39734697510863</v>
      </c>
      <c r="G15" s="55">
        <v>-0.64400000000000002</v>
      </c>
      <c r="H15" s="55">
        <v>22.238999999999997</v>
      </c>
      <c r="I15" s="55">
        <v>13.500999999999998</v>
      </c>
      <c r="J15" s="55">
        <v>11.331000000000003</v>
      </c>
      <c r="K15" s="55">
        <v>10.464</v>
      </c>
      <c r="L15" s="55">
        <v>9.0980000000000008</v>
      </c>
      <c r="M15" s="55">
        <v>5.2910000000000004</v>
      </c>
      <c r="N15" s="55">
        <v>9.0169999999999959</v>
      </c>
      <c r="O15" s="55">
        <v>20.600999999999999</v>
      </c>
      <c r="P15" s="55">
        <v>11.249000000000001</v>
      </c>
      <c r="Q15" s="55">
        <v>44.454000000000001</v>
      </c>
      <c r="R15" s="55">
        <v>19.784999999999997</v>
      </c>
      <c r="S15" s="55">
        <v>3.8759999999999999</v>
      </c>
      <c r="T15" s="55">
        <v>4.6340000000000003</v>
      </c>
      <c r="U15" s="55">
        <v>3.085</v>
      </c>
      <c r="V15" s="55">
        <v>24.849000000000004</v>
      </c>
      <c r="W15" s="55">
        <v>3.145</v>
      </c>
      <c r="X15" s="55">
        <v>3.3080000000000003</v>
      </c>
      <c r="Y15" s="55">
        <v>-1.0310000000000006</v>
      </c>
      <c r="Z15" s="55">
        <v>2.1010000000000004</v>
      </c>
      <c r="AA15" s="54">
        <v>951.048</v>
      </c>
      <c r="AB15" s="54">
        <v>8.4309999999999992</v>
      </c>
      <c r="AC15" s="55"/>
      <c r="AD15" s="55">
        <v>35.889999999999986</v>
      </c>
      <c r="AE15" s="55">
        <v>46.427</v>
      </c>
      <c r="AF15" s="55">
        <v>33.869999999999997</v>
      </c>
      <c r="AG15" s="55">
        <v>96.088999999999999</v>
      </c>
      <c r="AH15" s="55">
        <v>36.444000000000003</v>
      </c>
      <c r="AI15" s="55">
        <v>7.5229999999999997</v>
      </c>
      <c r="AJ15" s="55">
        <v>9.375</v>
      </c>
    </row>
    <row r="16" spans="1:36" x14ac:dyDescent="0.2">
      <c r="A16" s="50" t="s">
        <v>154</v>
      </c>
      <c r="B16" s="56"/>
      <c r="C16" s="57">
        <v>27.797000000000001</v>
      </c>
      <c r="D16" s="57">
        <v>413.096</v>
      </c>
      <c r="E16" s="57">
        <v>59.026063314939726</v>
      </c>
      <c r="F16" s="57">
        <v>69.863936685060253</v>
      </c>
      <c r="G16" s="57">
        <v>31.557857409868014</v>
      </c>
      <c r="H16" s="57">
        <v>98.28488052801427</v>
      </c>
      <c r="I16" s="57">
        <v>75.307262062117744</v>
      </c>
      <c r="J16" s="57">
        <v>59.53300000000003</v>
      </c>
      <c r="K16" s="57">
        <v>-44.808</v>
      </c>
      <c r="L16" s="57">
        <v>77.687000000000054</v>
      </c>
      <c r="M16" s="57">
        <v>79.527099999999862</v>
      </c>
      <c r="N16" s="57">
        <v>90.254900000000177</v>
      </c>
      <c r="O16" s="57">
        <v>-15.881999999999998</v>
      </c>
      <c r="P16" s="57">
        <v>176.69899999999998</v>
      </c>
      <c r="Q16" s="57">
        <v>27.991</v>
      </c>
      <c r="R16" s="57">
        <f>R8+SUM(R11:R15)</f>
        <v>-99.184000000000083</v>
      </c>
      <c r="S16" s="57">
        <f>S8+SUM(S11:S15)</f>
        <v>160.59100000000004</v>
      </c>
      <c r="T16" s="57">
        <f>T8+SUM(T11:T15)</f>
        <v>90.151000000000025</v>
      </c>
      <c r="U16" s="57">
        <f>U8+SUM(U11:U15)</f>
        <v>76.001999999999995</v>
      </c>
      <c r="V16" s="57">
        <v>-9.5520000000000778</v>
      </c>
      <c r="W16" s="57">
        <v>126.218</v>
      </c>
      <c r="X16" s="57">
        <v>243.15799999999996</v>
      </c>
      <c r="Y16" s="57">
        <v>104.40900000000005</v>
      </c>
      <c r="Z16" s="57">
        <v>-83.484000000000023</v>
      </c>
      <c r="AA16" s="57">
        <v>22.231000000000002</v>
      </c>
      <c r="AB16" s="57">
        <v>-21.671000000000017</v>
      </c>
      <c r="AC16" s="57"/>
      <c r="AD16" s="57">
        <v>569.78300000000002</v>
      </c>
      <c r="AE16" s="57">
        <v>264.68300000000005</v>
      </c>
      <c r="AF16" s="57">
        <v>202.66100000000012</v>
      </c>
      <c r="AG16" s="57">
        <v>89.62399999999991</v>
      </c>
      <c r="AH16" s="57">
        <v>317.19200000000001</v>
      </c>
      <c r="AI16" s="51">
        <v>390.30099999999999</v>
      </c>
      <c r="AJ16" s="51">
        <v>0.55999999999998495</v>
      </c>
    </row>
    <row r="17" spans="1:36" x14ac:dyDescent="0.2">
      <c r="A17" s="50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8" spans="1:36" outlineLevel="1" x14ac:dyDescent="0.2">
      <c r="A18" s="58" t="s">
        <v>156</v>
      </c>
      <c r="B18" s="43">
        <v>25</v>
      </c>
      <c r="C18" s="51">
        <v>25.747</v>
      </c>
      <c r="D18" s="51">
        <v>-18.489612079508593</v>
      </c>
      <c r="E18" s="51">
        <v>76.435612079508587</v>
      </c>
      <c r="F18" s="51">
        <v>-15.745000000000005</v>
      </c>
      <c r="G18" s="51">
        <v>39.273055910747821</v>
      </c>
      <c r="H18" s="51">
        <v>-24.380085237540019</v>
      </c>
      <c r="I18" s="51">
        <v>-0.44997067320780282</v>
      </c>
      <c r="J18" s="51">
        <v>18.987000000000002</v>
      </c>
      <c r="K18" s="51">
        <v>53.286000000000001</v>
      </c>
      <c r="L18" s="51">
        <v>11.242000000000004</v>
      </c>
      <c r="M18" s="51">
        <v>1.9055920930480852</v>
      </c>
      <c r="N18" s="51">
        <v>-12.012592093048092</v>
      </c>
      <c r="O18" s="51">
        <v>30.193999999999999</v>
      </c>
      <c r="P18" s="51">
        <v>1.202</v>
      </c>
      <c r="Q18" s="51">
        <v>20.622</v>
      </c>
      <c r="R18" s="51">
        <v>-16.875999999999998</v>
      </c>
      <c r="S18" s="51">
        <v>46.665999999999997</v>
      </c>
      <c r="T18" s="51">
        <v>26.221</v>
      </c>
      <c r="U18" s="51">
        <v>101.696</v>
      </c>
      <c r="V18" s="51">
        <v>-0.91300000000001091</v>
      </c>
      <c r="W18" s="51">
        <v>11.481</v>
      </c>
      <c r="X18" s="51">
        <v>9.5080000000000009</v>
      </c>
      <c r="Y18" s="51">
        <v>9.9379999999999988</v>
      </c>
      <c r="Z18" s="51">
        <v>341.63700000000006</v>
      </c>
      <c r="AA18" s="51">
        <v>33.249000000000002</v>
      </c>
      <c r="AB18" s="51">
        <v>230.72600000000003</v>
      </c>
      <c r="AC18" s="51"/>
      <c r="AD18" s="51">
        <v>67.947999999999993</v>
      </c>
      <c r="AE18" s="51">
        <v>33.43</v>
      </c>
      <c r="AF18" s="51">
        <v>54.420999999999999</v>
      </c>
      <c r="AG18" s="51">
        <v>35.142000000000003</v>
      </c>
      <c r="AH18" s="51">
        <v>173.67</v>
      </c>
      <c r="AI18" s="51">
        <v>372.56400000000002</v>
      </c>
      <c r="AJ18" s="51">
        <v>263.97500000000002</v>
      </c>
    </row>
    <row r="19" spans="1:36" ht="16.5" outlineLevel="1" x14ac:dyDescent="0.2">
      <c r="A19" s="58" t="s">
        <v>157</v>
      </c>
      <c r="B19" s="54">
        <v>25</v>
      </c>
      <c r="C19" s="55">
        <v>-171.9</v>
      </c>
      <c r="D19" s="55">
        <v>-133.83665158562556</v>
      </c>
      <c r="E19" s="55">
        <v>-118.91434841437444</v>
      </c>
      <c r="F19" s="55">
        <v>-30.343999999999994</v>
      </c>
      <c r="G19" s="55">
        <v>-71.142422215438899</v>
      </c>
      <c r="H19" s="55">
        <v>-13.557577784561104</v>
      </c>
      <c r="I19" s="55">
        <v>-44.472999999999999</v>
      </c>
      <c r="J19" s="55">
        <v>-74.463999999999999</v>
      </c>
      <c r="K19" s="55">
        <v>-132.30799999999999</v>
      </c>
      <c r="L19" s="55">
        <v>-78.259000000000015</v>
      </c>
      <c r="M19" s="55">
        <v>-77.521691406290415</v>
      </c>
      <c r="N19" s="55">
        <v>-17.35830859370958</v>
      </c>
      <c r="O19" s="55">
        <v>-188.096</v>
      </c>
      <c r="P19" s="55">
        <v>-66.540000000000006</v>
      </c>
      <c r="Q19" s="55">
        <v>-102.85299999999999</v>
      </c>
      <c r="R19" s="55">
        <v>-65.921999999999969</v>
      </c>
      <c r="S19" s="55">
        <v>-132.53399999999999</v>
      </c>
      <c r="T19" s="55">
        <v>-97.867999999999995</v>
      </c>
      <c r="U19" s="55">
        <v>-88.575999999999993</v>
      </c>
      <c r="V19" s="55">
        <v>-88.139000000000067</v>
      </c>
      <c r="W19" s="55">
        <v>-111.518</v>
      </c>
      <c r="X19" s="55">
        <v>-128.33600000000001</v>
      </c>
      <c r="Y19" s="55">
        <v>-42.35299999999998</v>
      </c>
      <c r="Z19" s="55">
        <v>-410.904</v>
      </c>
      <c r="AA19" s="55">
        <v>-94.055000000000007</v>
      </c>
      <c r="AB19" s="55">
        <v>-242.81799999999998</v>
      </c>
      <c r="AC19" s="55"/>
      <c r="AD19" s="55">
        <v>-454.995</v>
      </c>
      <c r="AE19" s="55">
        <v>-203.637</v>
      </c>
      <c r="AF19" s="55">
        <v>-305.447</v>
      </c>
      <c r="AG19" s="55">
        <v>-423.411</v>
      </c>
      <c r="AH19" s="55">
        <v>-407.11700000000002</v>
      </c>
      <c r="AI19" s="55">
        <v>-693.11099999999999</v>
      </c>
      <c r="AJ19" s="55">
        <v>-336.87299999999999</v>
      </c>
    </row>
    <row r="20" spans="1:36" x14ac:dyDescent="0.2">
      <c r="A20" s="50" t="s">
        <v>158</v>
      </c>
      <c r="B20" s="43">
        <v>25</v>
      </c>
      <c r="C20" s="51">
        <v>-146.15300000000002</v>
      </c>
      <c r="D20" s="51">
        <v>-152.32626366513415</v>
      </c>
      <c r="E20" s="51">
        <v>-42.478736334865857</v>
      </c>
      <c r="F20" s="51">
        <v>-46.088999999999999</v>
      </c>
      <c r="G20" s="51">
        <v>-31.869366304691077</v>
      </c>
      <c r="H20" s="51">
        <v>-37.93766302210112</v>
      </c>
      <c r="I20" s="51">
        <v>-44.9229706732078</v>
      </c>
      <c r="J20" s="51">
        <v>-55.476999999999997</v>
      </c>
      <c r="K20" s="51">
        <v>-79.021999999999991</v>
      </c>
      <c r="L20" s="51">
        <v>-67.01700000000001</v>
      </c>
      <c r="M20" s="51">
        <v>-75.61609931324233</v>
      </c>
      <c r="N20" s="51">
        <v>-29.370900686757672</v>
      </c>
      <c r="O20" s="51">
        <v>-157.90200000000002</v>
      </c>
      <c r="P20" s="51">
        <v>-65.338000000000008</v>
      </c>
      <c r="Q20" s="51">
        <v>-82.230999999999995</v>
      </c>
      <c r="R20" s="51">
        <f>SUM(R18:R19)</f>
        <v>-82.797999999999973</v>
      </c>
      <c r="S20" s="51">
        <f>SUM(S18:S19)</f>
        <v>-85.867999999999995</v>
      </c>
      <c r="T20" s="51">
        <f>SUM(T18:T19)</f>
        <v>-71.646999999999991</v>
      </c>
      <c r="U20" s="51">
        <f>SUM(U18:U19)</f>
        <v>13.120000000000005</v>
      </c>
      <c r="V20" s="51">
        <f>SUM(V18:V19)</f>
        <v>-89.052000000000078</v>
      </c>
      <c r="W20" s="51">
        <v>-100.03700000000001</v>
      </c>
      <c r="X20" s="51">
        <v>-118.828</v>
      </c>
      <c r="Y20" s="51">
        <v>-32.414999999999992</v>
      </c>
      <c r="Z20" s="51">
        <v>-69.267000000000053</v>
      </c>
      <c r="AA20" s="51">
        <v>-60.805999999999997</v>
      </c>
      <c r="AB20" s="51">
        <v>-12.091999999999999</v>
      </c>
      <c r="AC20" s="51"/>
      <c r="AD20" s="51">
        <v>-387.04700000000003</v>
      </c>
      <c r="AE20" s="51">
        <v>-170.20699999999999</v>
      </c>
      <c r="AF20" s="51">
        <v>-251.02599999999998</v>
      </c>
      <c r="AG20" s="51">
        <v>-388.26900000000001</v>
      </c>
      <c r="AH20" s="51">
        <v>-233.447</v>
      </c>
      <c r="AI20" s="51">
        <v>-320.54700000000003</v>
      </c>
      <c r="AJ20" s="51">
        <v>-72.897999999999996</v>
      </c>
    </row>
    <row r="21" spans="1:36" x14ac:dyDescent="0.2">
      <c r="A21" s="50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</row>
    <row r="22" spans="1:36" ht="28.5" x14ac:dyDescent="0.2">
      <c r="A22" s="50" t="s">
        <v>159</v>
      </c>
      <c r="B22" s="56"/>
      <c r="C22" s="57">
        <v>-118.35600000000002</v>
      </c>
      <c r="D22" s="57">
        <v>260.76973633486585</v>
      </c>
      <c r="E22" s="57">
        <v>16.547326980073869</v>
      </c>
      <c r="F22" s="57">
        <v>23.774936685060254</v>
      </c>
      <c r="G22" s="57">
        <v>-0.31150889482306354</v>
      </c>
      <c r="H22" s="57">
        <v>60.34721750591315</v>
      </c>
      <c r="I22" s="57">
        <v>30.384291388909944</v>
      </c>
      <c r="J22" s="57">
        <v>4.0560000000000329</v>
      </c>
      <c r="K22" s="57">
        <v>-123.82999999999998</v>
      </c>
      <c r="L22" s="57">
        <v>10.670000000000044</v>
      </c>
      <c r="M22" s="57">
        <v>3.9110006867575322</v>
      </c>
      <c r="N22" s="57">
        <v>60.883999313242406</v>
      </c>
      <c r="O22" s="57">
        <v>-173.78399999999999</v>
      </c>
      <c r="P22" s="57">
        <v>111.361</v>
      </c>
      <c r="Q22" s="57">
        <v>-54.24</v>
      </c>
      <c r="R22" s="57">
        <f>SUM(R16,R20)</f>
        <v>-181.98200000000006</v>
      </c>
      <c r="S22" s="57">
        <v>74.722999999999999</v>
      </c>
      <c r="T22" s="57">
        <v>18.504000000000001</v>
      </c>
      <c r="U22" s="57">
        <v>89.122</v>
      </c>
      <c r="V22" s="57">
        <v>-98.603999999999985</v>
      </c>
      <c r="W22" s="57">
        <v>26.181000000000001</v>
      </c>
      <c r="X22" s="57">
        <v>124.33</v>
      </c>
      <c r="Y22" s="57">
        <v>71.994</v>
      </c>
      <c r="Z22" s="57">
        <v>-152.751</v>
      </c>
      <c r="AA22" s="57">
        <v>-38.575000000000003</v>
      </c>
      <c r="AB22" s="57">
        <v>-33.762999999999991</v>
      </c>
      <c r="AC22" s="57"/>
      <c r="AD22" s="57">
        <v>182.73599999999996</v>
      </c>
      <c r="AE22" s="57">
        <v>94.476000000000056</v>
      </c>
      <c r="AF22" s="57">
        <v>-48.365000000000002</v>
      </c>
      <c r="AG22" s="57">
        <v>-298.64500000000004</v>
      </c>
      <c r="AH22" s="57">
        <v>83.745000000000005</v>
      </c>
      <c r="AI22" s="51">
        <v>69.754000000000005</v>
      </c>
      <c r="AJ22" s="51">
        <v>-72.337999999999994</v>
      </c>
    </row>
    <row r="23" spans="1:36" x14ac:dyDescent="0.2">
      <c r="A23" s="50"/>
      <c r="B23" s="59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</row>
    <row r="24" spans="1:36" x14ac:dyDescent="0.2">
      <c r="A24" s="50" t="s">
        <v>123</v>
      </c>
      <c r="B24" s="56"/>
      <c r="C24" s="57"/>
      <c r="D24" s="57"/>
      <c r="E24" s="57"/>
      <c r="F24" s="57"/>
      <c r="G24" s="57">
        <v>0</v>
      </c>
      <c r="H24" s="57"/>
      <c r="I24" s="57"/>
      <c r="J24" s="57"/>
      <c r="K24" s="57">
        <v>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</row>
    <row r="25" spans="1:36" x14ac:dyDescent="0.2">
      <c r="A25" s="50" t="s">
        <v>160</v>
      </c>
      <c r="B25" s="43">
        <v>26</v>
      </c>
      <c r="C25" s="51">
        <v>-5.6239999999999997</v>
      </c>
      <c r="D25" s="51">
        <v>-10.238</v>
      </c>
      <c r="E25" s="51">
        <v>-8.5710617999999972</v>
      </c>
      <c r="F25" s="51">
        <v>12.733061799999998</v>
      </c>
      <c r="G25" s="51">
        <v>-4.3550000000000004</v>
      </c>
      <c r="H25" s="51">
        <v>-4.3539999999999992</v>
      </c>
      <c r="I25" s="51">
        <v>-10.379000000000001</v>
      </c>
      <c r="J25" s="51">
        <v>-21.385999999999996</v>
      </c>
      <c r="K25" s="51">
        <v>-13.977</v>
      </c>
      <c r="L25" s="51">
        <v>-16.091999999999999</v>
      </c>
      <c r="M25" s="51">
        <v>-9.2600000000000016</v>
      </c>
      <c r="N25" s="51">
        <v>-28.961999999999996</v>
      </c>
      <c r="O25" s="51">
        <v>-18.103999999999999</v>
      </c>
      <c r="P25" s="51">
        <v>-13.522</v>
      </c>
      <c r="Q25" s="51">
        <v>-22.734999999999999</v>
      </c>
      <c r="R25" s="51">
        <v>-9.9110000000000085</v>
      </c>
      <c r="S25" s="51">
        <v>-30.777000000000001</v>
      </c>
      <c r="T25" s="51">
        <v>-23.902000000000001</v>
      </c>
      <c r="U25" s="51">
        <v>2.6469999999999998</v>
      </c>
      <c r="V25" s="51">
        <v>-29.351999999999997</v>
      </c>
      <c r="W25" s="51">
        <v>-24.266999999999999</v>
      </c>
      <c r="X25" s="51">
        <v>-25.748999999999999</v>
      </c>
      <c r="Y25" s="51">
        <v>-25.235999999999997</v>
      </c>
      <c r="Z25" s="51">
        <v>6.1209999999999951</v>
      </c>
      <c r="AA25" s="51">
        <v>-28.308</v>
      </c>
      <c r="AB25" s="51">
        <v>-28.058</v>
      </c>
      <c r="AC25" s="51"/>
      <c r="AD25" s="51">
        <v>-11.7</v>
      </c>
      <c r="AE25" s="51">
        <v>-40.473999999999997</v>
      </c>
      <c r="AF25" s="51">
        <v>-68.290999999999997</v>
      </c>
      <c r="AG25" s="51">
        <v>-64.272000000000006</v>
      </c>
      <c r="AH25" s="51">
        <v>-81.384</v>
      </c>
      <c r="AI25" s="51">
        <v>-69.131</v>
      </c>
      <c r="AJ25" s="51">
        <v>-56.366</v>
      </c>
    </row>
    <row r="26" spans="1:36" x14ac:dyDescent="0.2">
      <c r="A26" s="50" t="s">
        <v>161</v>
      </c>
      <c r="B26" s="43">
        <v>26</v>
      </c>
      <c r="C26" s="51">
        <v>42.756</v>
      </c>
      <c r="D26" s="51">
        <v>-56.826000000000001</v>
      </c>
      <c r="E26" s="51">
        <v>4.3801850999999985</v>
      </c>
      <c r="F26" s="51">
        <v>0.76981490000000186</v>
      </c>
      <c r="G26" s="51">
        <v>1.839</v>
      </c>
      <c r="H26" s="51">
        <v>-3.9859999999999998</v>
      </c>
      <c r="I26" s="51">
        <v>2.1549999999999998</v>
      </c>
      <c r="J26" s="51">
        <v>4.5990000000000002</v>
      </c>
      <c r="K26" s="51">
        <v>11.097</v>
      </c>
      <c r="L26" s="51">
        <v>-1.9849999999999994</v>
      </c>
      <c r="M26" s="51">
        <v>-3.1740000000000004</v>
      </c>
      <c r="N26" s="51">
        <v>5.1730000000000009</v>
      </c>
      <c r="O26" s="51">
        <v>8.8829999999999991</v>
      </c>
      <c r="P26" s="51">
        <v>-3.4000000000000002E-2</v>
      </c>
      <c r="Q26" s="51">
        <v>10.082000000000001</v>
      </c>
      <c r="R26" s="51">
        <v>4.8540000000000028</v>
      </c>
      <c r="S26" s="51">
        <v>-10.709</v>
      </c>
      <c r="T26" s="51">
        <v>27.437000000000001</v>
      </c>
      <c r="U26" s="51">
        <v>0.88100000000000001</v>
      </c>
      <c r="V26" s="51">
        <v>-28.133000000000003</v>
      </c>
      <c r="W26" s="51">
        <v>18.154</v>
      </c>
      <c r="X26" s="51">
        <v>19.282</v>
      </c>
      <c r="Y26" s="51">
        <v>24.5</v>
      </c>
      <c r="Z26" s="51">
        <v>-44.96</v>
      </c>
      <c r="AA26" s="51">
        <v>-3.9740000000000002</v>
      </c>
      <c r="AB26" s="51">
        <v>5.6189999999999998</v>
      </c>
      <c r="AC26" s="51"/>
      <c r="AD26" s="51">
        <v>-8.92</v>
      </c>
      <c r="AE26" s="51">
        <v>4.6070000000000002</v>
      </c>
      <c r="AF26" s="51">
        <v>11.111000000000001</v>
      </c>
      <c r="AG26" s="51">
        <v>23.785</v>
      </c>
      <c r="AH26" s="51">
        <v>-10.523999999999999</v>
      </c>
      <c r="AI26" s="51">
        <v>16.975999999999999</v>
      </c>
      <c r="AJ26" s="51">
        <v>1.645</v>
      </c>
    </row>
    <row r="27" spans="1:36" ht="16.5" x14ac:dyDescent="0.2">
      <c r="A27" s="50"/>
      <c r="B27" s="52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</row>
    <row r="28" spans="1:36" ht="16.5" x14ac:dyDescent="0.2">
      <c r="A28" s="50" t="s">
        <v>162</v>
      </c>
      <c r="B28" s="60"/>
      <c r="C28" s="60">
        <v>-81.224000000000018</v>
      </c>
      <c r="D28" s="60">
        <v>193.70573633486586</v>
      </c>
      <c r="E28" s="60">
        <v>12.35645028007387</v>
      </c>
      <c r="F28" s="60">
        <v>37.277813385060256</v>
      </c>
      <c r="G28" s="60">
        <v>-2.827508894823064</v>
      </c>
      <c r="H28" s="60">
        <v>52.007217505913154</v>
      </c>
      <c r="I28" s="60">
        <v>22.160291388909943</v>
      </c>
      <c r="J28" s="60">
        <v>-12.730999999999963</v>
      </c>
      <c r="K28" s="60">
        <v>-126.71</v>
      </c>
      <c r="L28" s="60">
        <v>-7.4069999999999538</v>
      </c>
      <c r="M28" s="60">
        <v>-8.5229993132424688</v>
      </c>
      <c r="N28" s="60">
        <v>37.094999313242411</v>
      </c>
      <c r="O28" s="60">
        <v>-183.00499999999997</v>
      </c>
      <c r="P28" s="60">
        <v>97.804999999999993</v>
      </c>
      <c r="Q28" s="60">
        <v>-66.893000000000001</v>
      </c>
      <c r="R28" s="60">
        <f>R22+SUM(R25:R26)</f>
        <v>-187.03900000000007</v>
      </c>
      <c r="S28" s="60">
        <f>S22+SUM(S25:S26)</f>
        <v>33.236999999999995</v>
      </c>
      <c r="T28" s="60">
        <f>T22+SUM(T25:T26)</f>
        <v>22.039000000000001</v>
      </c>
      <c r="U28" s="60">
        <f>U22+SUM(U25:U26)</f>
        <v>92.65</v>
      </c>
      <c r="V28" s="60">
        <f>V22+SUM(V25:V26)</f>
        <v>-156.089</v>
      </c>
      <c r="W28" s="60">
        <v>20.068000000000001</v>
      </c>
      <c r="X28" s="60">
        <v>117.86300000000001</v>
      </c>
      <c r="Y28" s="60">
        <v>71.257999999999981</v>
      </c>
      <c r="Z28" s="60">
        <v>-191.59</v>
      </c>
      <c r="AA28" s="60">
        <v>-70.856999999999999</v>
      </c>
      <c r="AB28" s="60">
        <v>-56.201999999999998</v>
      </c>
      <c r="AC28" s="60"/>
      <c r="AD28" s="60">
        <v>162.11599999999999</v>
      </c>
      <c r="AE28" s="60">
        <v>58.609000000000066</v>
      </c>
      <c r="AF28" s="60">
        <v>-105.54500000000003</v>
      </c>
      <c r="AG28" s="60">
        <v>-339.13200000000006</v>
      </c>
      <c r="AH28" s="60">
        <v>-8.1630000000000003</v>
      </c>
      <c r="AI28" s="60">
        <v>17.599</v>
      </c>
      <c r="AJ28" s="60">
        <v>-127.059</v>
      </c>
    </row>
    <row r="30" spans="1:36" x14ac:dyDescent="0.2">
      <c r="A30" s="61" t="s">
        <v>163</v>
      </c>
      <c r="C30" s="94">
        <v>-0.10849965649367287</v>
      </c>
      <c r="D30" s="94">
        <v>0.25875364243557208</v>
      </c>
      <c r="E30" s="94">
        <v>1.650584323437854E-2</v>
      </c>
      <c r="F30" s="94">
        <v>4.979599560615431E-2</v>
      </c>
      <c r="G30" s="94">
        <v>-3.7770085666934275E-3</v>
      </c>
      <c r="H30" s="94">
        <v>6.9471649199538396E-2</v>
      </c>
      <c r="I30" s="94">
        <v>2.9601891109726497E-2</v>
      </c>
      <c r="J30" s="94">
        <v>-1.7006169689019811E-2</v>
      </c>
      <c r="K30" s="94">
        <v>-0.16926021218252346</v>
      </c>
      <c r="L30" s="94">
        <v>-9.8943287162492587E-3</v>
      </c>
      <c r="M30" s="94">
        <v>-1.1385089355148939E-2</v>
      </c>
      <c r="N30" s="94">
        <v>4.9551791134637937E-2</v>
      </c>
      <c r="O30" s="94">
        <v>-0.24067487821391523</v>
      </c>
      <c r="P30" s="94">
        <v>0.12862596875521942</v>
      </c>
      <c r="Q30" s="94">
        <v>-8.7999999999999998E-5</v>
      </c>
      <c r="R30" s="94">
        <f>R28*1000/R32</f>
        <v>-0.24597998640158988</v>
      </c>
      <c r="S30" s="94">
        <f>S28*1000/S32</f>
        <v>4.3710866760566715E-2</v>
      </c>
      <c r="T30" s="94">
        <f>T28*1000/T32</f>
        <v>2.8984077760812653E-2</v>
      </c>
      <c r="U30" s="94">
        <f>U28*1000/U32</f>
        <v>0.12184649051859396</v>
      </c>
      <c r="V30" s="94">
        <f>V28*1000/V32</f>
        <v>-0.20527681444745616</v>
      </c>
      <c r="W30" s="94">
        <v>2.64E-2</v>
      </c>
      <c r="X30" s="94">
        <v>0.155</v>
      </c>
      <c r="Y30" s="94">
        <v>9.3700000000000006E-2</v>
      </c>
      <c r="Z30" s="94">
        <v>-0.3</v>
      </c>
      <c r="AA30" s="94">
        <v>-9.3106800000000003E-2</v>
      </c>
      <c r="AB30" s="94">
        <v>-7.3991964246779382E-2</v>
      </c>
      <c r="AC30" s="94"/>
      <c r="AD30" s="94">
        <v>0.21655582478243204</v>
      </c>
      <c r="AE30" s="94">
        <v>7.8290362053551651E-2</v>
      </c>
      <c r="AF30" s="94">
        <v>-0.14098783911928375</v>
      </c>
      <c r="AG30" s="94">
        <v>-0.35811689586028572</v>
      </c>
      <c r="AH30" s="94">
        <v>-1.0699999999999999E-2</v>
      </c>
      <c r="AI30" s="94">
        <v>2.3144915128297187E-2</v>
      </c>
      <c r="AJ30" s="94">
        <v>-0.16709876424677939</v>
      </c>
    </row>
    <row r="31" spans="1:36" x14ac:dyDescent="0.2">
      <c r="A31" s="61"/>
      <c r="C31" s="100"/>
      <c r="D31" s="100"/>
      <c r="E31" s="100"/>
      <c r="F31" s="100"/>
      <c r="G31" s="98"/>
      <c r="H31" s="98"/>
      <c r="I31" s="101"/>
      <c r="J31" s="100"/>
      <c r="K31" s="98"/>
      <c r="L31" s="98"/>
      <c r="M31" s="98"/>
      <c r="N31" s="98"/>
      <c r="O31" s="98"/>
      <c r="P31" s="98"/>
      <c r="Q31" s="98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D31" s="72"/>
      <c r="AE31" s="72"/>
      <c r="AF31" s="72"/>
      <c r="AG31" s="72"/>
      <c r="AH31" s="72"/>
    </row>
    <row r="32" spans="1:36" x14ac:dyDescent="0.2">
      <c r="A32" s="58" t="s">
        <v>164</v>
      </c>
      <c r="C32" s="99">
        <v>748610.66500000004</v>
      </c>
      <c r="D32" s="99">
        <v>748610.66500000004</v>
      </c>
      <c r="E32" s="99">
        <v>748610.66500000004</v>
      </c>
      <c r="F32" s="99">
        <v>748610.66500000004</v>
      </c>
      <c r="G32" s="99">
        <v>748610.66500000004</v>
      </c>
      <c r="H32" s="99">
        <v>748610.66500000004</v>
      </c>
      <c r="I32" s="99">
        <v>748610.66500000004</v>
      </c>
      <c r="J32" s="99">
        <v>748610.66500000004</v>
      </c>
      <c r="K32" s="99">
        <v>748610.66500000004</v>
      </c>
      <c r="L32" s="99">
        <v>748610.66500000004</v>
      </c>
      <c r="M32" s="99">
        <v>748610.66500000004</v>
      </c>
      <c r="N32" s="99">
        <v>748610.66500000004</v>
      </c>
      <c r="O32" s="99">
        <v>760382.64299999992</v>
      </c>
      <c r="P32" s="99">
        <v>760382.99999999977</v>
      </c>
      <c r="Q32" s="99">
        <v>760382.99999999977</v>
      </c>
      <c r="R32" s="99">
        <v>760382.99999999977</v>
      </c>
      <c r="S32" s="99">
        <v>760382.99999999977</v>
      </c>
      <c r="T32" s="99">
        <v>760382.99999999977</v>
      </c>
      <c r="U32" s="99">
        <v>760382.99999999977</v>
      </c>
      <c r="V32" s="99">
        <v>760382.99999999977</v>
      </c>
      <c r="W32" s="99">
        <v>760382.99999999977</v>
      </c>
      <c r="X32" s="99">
        <v>760382.99999999977</v>
      </c>
      <c r="Y32" s="99">
        <v>760382.99999999977</v>
      </c>
      <c r="Z32" s="99">
        <v>760382.99999999977</v>
      </c>
      <c r="AA32" s="99">
        <v>760382.99999999977</v>
      </c>
      <c r="AB32" s="99">
        <v>760382.99999999977</v>
      </c>
      <c r="AD32" s="62"/>
      <c r="AE32" s="62"/>
      <c r="AF32" s="62"/>
      <c r="AG32" s="62"/>
      <c r="AH32" s="62"/>
    </row>
    <row r="33" spans="8:34" x14ac:dyDescent="0.2"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D33" s="73"/>
      <c r="AE33" s="73"/>
      <c r="AF33" s="73"/>
      <c r="AG33" s="73"/>
      <c r="AH33" s="73"/>
    </row>
    <row r="34" spans="8:34" x14ac:dyDescent="0.2">
      <c r="Q34" s="96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F34" s="96"/>
      <c r="AG34" s="96"/>
      <c r="AH34" s="96"/>
    </row>
    <row r="35" spans="8:34" x14ac:dyDescent="0.2">
      <c r="S35" s="103"/>
      <c r="T35" s="103"/>
      <c r="U35" s="103"/>
      <c r="V35" s="103"/>
      <c r="W35" s="103"/>
      <c r="X35" s="103"/>
      <c r="Y35" s="103"/>
      <c r="Z35" s="103"/>
      <c r="AA35" s="103"/>
      <c r="AB35" s="10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2:AF114"/>
  <sheetViews>
    <sheetView showGridLines="0" tabSelected="1" zoomScale="90" zoomScaleNormal="90" workbookViewId="0">
      <pane xSplit="2" ySplit="3" topLeftCell="K4" activePane="bottomRight" state="frozen"/>
      <selection activeCell="P8" sqref="P8"/>
      <selection pane="topRight" activeCell="P8" sqref="P8"/>
      <selection pane="bottomLeft" activeCell="P8" sqref="P8"/>
      <selection pane="bottomRight" activeCell="AM89" sqref="AM89"/>
    </sheetView>
  </sheetViews>
  <sheetFormatPr defaultColWidth="8.7109375" defaultRowHeight="14.25" outlineLevelRow="1" x14ac:dyDescent="0.2"/>
  <cols>
    <col min="1" max="1" width="2.85546875" style="22" customWidth="1"/>
    <col min="2" max="2" width="54" style="77" customWidth="1"/>
    <col min="3" max="24" width="11" style="88" customWidth="1"/>
    <col min="25" max="25" width="8.7109375" style="22"/>
    <col min="26" max="29" width="11" style="88" customWidth="1"/>
    <col min="30" max="30" width="9.5703125" style="22" bestFit="1" customWidth="1"/>
    <col min="31" max="31" width="9.5703125" style="22" customWidth="1"/>
    <col min="32" max="16384" width="8.7109375" style="22"/>
  </cols>
  <sheetData>
    <row r="2" spans="2:31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Z2" s="78"/>
      <c r="AA2" s="78"/>
      <c r="AB2" s="78"/>
      <c r="AC2" s="78"/>
    </row>
    <row r="3" spans="2:31" x14ac:dyDescent="0.2">
      <c r="B3" s="75" t="s">
        <v>166</v>
      </c>
      <c r="C3" s="75" t="s">
        <v>2</v>
      </c>
      <c r="D3" s="75" t="s">
        <v>3</v>
      </c>
      <c r="E3" s="75" t="s">
        <v>4</v>
      </c>
      <c r="F3" s="75" t="s">
        <v>5</v>
      </c>
      <c r="G3" s="75" t="s">
        <v>6</v>
      </c>
      <c r="H3" s="75" t="s">
        <v>43</v>
      </c>
      <c r="I3" s="75" t="s">
        <v>82</v>
      </c>
      <c r="J3" s="75" t="s">
        <v>83</v>
      </c>
      <c r="K3" s="75" t="s">
        <v>84</v>
      </c>
      <c r="L3" s="75" t="s">
        <v>85</v>
      </c>
      <c r="M3" s="75" t="s">
        <v>86</v>
      </c>
      <c r="N3" s="75" t="s">
        <v>87</v>
      </c>
      <c r="O3" s="75" t="s">
        <v>88</v>
      </c>
      <c r="P3" s="75" t="s">
        <v>89</v>
      </c>
      <c r="Q3" s="75" t="s">
        <v>90</v>
      </c>
      <c r="R3" s="75" t="s">
        <v>91</v>
      </c>
      <c r="S3" s="75" t="s">
        <v>92</v>
      </c>
      <c r="T3" s="75" t="s">
        <v>93</v>
      </c>
      <c r="U3" s="75" t="s">
        <v>239</v>
      </c>
      <c r="V3" s="75" t="s">
        <v>242</v>
      </c>
      <c r="W3" s="75" t="s">
        <v>245</v>
      </c>
      <c r="X3" s="75" t="s">
        <v>249</v>
      </c>
      <c r="Z3" s="76">
        <v>2019</v>
      </c>
      <c r="AA3" s="76">
        <v>2020</v>
      </c>
      <c r="AB3" s="76">
        <v>2021</v>
      </c>
      <c r="AC3" s="76">
        <v>2022</v>
      </c>
      <c r="AD3" s="76">
        <v>2023</v>
      </c>
      <c r="AE3" s="76">
        <v>2024</v>
      </c>
    </row>
    <row r="4" spans="2:31" x14ac:dyDescent="0.2">
      <c r="B4" s="79" t="s">
        <v>167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Z4" s="80"/>
      <c r="AA4" s="80"/>
      <c r="AB4" s="80"/>
      <c r="AC4" s="80"/>
    </row>
    <row r="5" spans="2:31" x14ac:dyDescent="0.2">
      <c r="B5" s="89" t="s">
        <v>168</v>
      </c>
      <c r="C5" s="80">
        <v>-2828</v>
      </c>
      <c r="D5" s="80">
        <v>52008</v>
      </c>
      <c r="E5" s="80">
        <v>22160</v>
      </c>
      <c r="F5" s="80">
        <v>-12731</v>
      </c>
      <c r="G5" s="80">
        <v>-126710</v>
      </c>
      <c r="H5" s="80">
        <v>-7407</v>
      </c>
      <c r="I5" s="80">
        <v>-8523</v>
      </c>
      <c r="J5" s="80">
        <v>37095</v>
      </c>
      <c r="K5" s="80">
        <v>-183005</v>
      </c>
      <c r="L5" s="80">
        <v>97805</v>
      </c>
      <c r="M5" s="80">
        <v>-66893</v>
      </c>
      <c r="N5" s="80">
        <v>-187039</v>
      </c>
      <c r="O5" s="80">
        <v>33237</v>
      </c>
      <c r="P5" s="80">
        <v>22039</v>
      </c>
      <c r="Q5" s="80">
        <v>92650</v>
      </c>
      <c r="R5" s="80">
        <v>-106006</v>
      </c>
      <c r="S5" s="80">
        <v>20068</v>
      </c>
      <c r="T5" s="80">
        <f>[68]DFC!$L$9-S5</f>
        <v>117863</v>
      </c>
      <c r="U5" s="80">
        <v>71258</v>
      </c>
      <c r="V5" s="80">
        <v>-191590</v>
      </c>
      <c r="W5" s="80">
        <v>-70857</v>
      </c>
      <c r="X5" s="80">
        <v>-56202</v>
      </c>
      <c r="Y5" s="80"/>
      <c r="Z5" s="80">
        <v>58609</v>
      </c>
      <c r="AA5" s="80">
        <v>-105545</v>
      </c>
      <c r="AB5" s="80">
        <v>-339132</v>
      </c>
      <c r="AC5" s="80">
        <v>41920</v>
      </c>
      <c r="AD5" s="131">
        <v>17599</v>
      </c>
      <c r="AE5" s="131">
        <v>-127059</v>
      </c>
    </row>
    <row r="6" spans="2:31" x14ac:dyDescent="0.2">
      <c r="B6" s="89" t="s">
        <v>171</v>
      </c>
      <c r="C6" s="80">
        <v>0</v>
      </c>
      <c r="D6" s="80">
        <v>4324.7039817358946</v>
      </c>
      <c r="E6" s="80">
        <v>2717.4896469901796</v>
      </c>
      <c r="F6" s="80">
        <v>2881.8063712739258</v>
      </c>
      <c r="G6" s="80">
        <v>3568</v>
      </c>
      <c r="H6" s="80">
        <v>7890</v>
      </c>
      <c r="I6" s="80">
        <v>7090</v>
      </c>
      <c r="J6" s="80">
        <v>-9883</v>
      </c>
      <c r="K6" s="80">
        <v>8665</v>
      </c>
      <c r="L6" s="80">
        <v>211.15381700000034</v>
      </c>
      <c r="M6" s="80">
        <v>4214.8461829999997</v>
      </c>
      <c r="N6" s="80">
        <v>-5494</v>
      </c>
      <c r="O6" s="80">
        <v>5710</v>
      </c>
      <c r="P6" s="80">
        <v>5487</v>
      </c>
      <c r="Q6" s="80">
        <v>1034</v>
      </c>
      <c r="R6" s="80">
        <v>4509</v>
      </c>
      <c r="S6" s="80">
        <v>5845</v>
      </c>
      <c r="T6" s="80">
        <f>[68]DFC!$L$11-S6</f>
        <v>8700</v>
      </c>
      <c r="U6" s="80">
        <v>9866</v>
      </c>
      <c r="V6" s="80">
        <v>9801</v>
      </c>
      <c r="W6" s="80">
        <v>6589</v>
      </c>
      <c r="X6" s="80">
        <v>9803</v>
      </c>
      <c r="Y6" s="80"/>
      <c r="Z6" s="80">
        <v>9924</v>
      </c>
      <c r="AA6" s="80">
        <v>8665</v>
      </c>
      <c r="AB6" s="80">
        <v>7597</v>
      </c>
      <c r="AC6" s="80">
        <v>16740</v>
      </c>
      <c r="AD6" s="131">
        <v>34212</v>
      </c>
      <c r="AE6" s="131">
        <v>16392</v>
      </c>
    </row>
    <row r="7" spans="2:31" x14ac:dyDescent="0.2">
      <c r="B7" s="89" t="s">
        <v>170</v>
      </c>
      <c r="C7" s="80">
        <v>0</v>
      </c>
      <c r="D7" s="80">
        <v>-834.31619999990983</v>
      </c>
      <c r="E7" s="80">
        <v>834.31619999990983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 t="s">
        <v>240</v>
      </c>
      <c r="V7" s="80">
        <v>0</v>
      </c>
      <c r="W7" s="80">
        <v>0</v>
      </c>
      <c r="X7" s="80">
        <v>0</v>
      </c>
      <c r="Y7" s="80"/>
      <c r="Z7" s="80">
        <v>0</v>
      </c>
      <c r="AA7" s="80">
        <v>0</v>
      </c>
      <c r="AB7" s="80">
        <v>0</v>
      </c>
      <c r="AC7" s="80">
        <v>0</v>
      </c>
      <c r="AD7" s="131">
        <v>0</v>
      </c>
      <c r="AE7" s="131">
        <v>0</v>
      </c>
    </row>
    <row r="8" spans="2:31" x14ac:dyDescent="0.2">
      <c r="B8" s="89" t="s">
        <v>169</v>
      </c>
      <c r="C8" s="80">
        <v>2516</v>
      </c>
      <c r="D8" s="80">
        <v>8340</v>
      </c>
      <c r="E8" s="80">
        <v>8224</v>
      </c>
      <c r="F8" s="80">
        <v>16787</v>
      </c>
      <c r="G8" s="80">
        <v>2880</v>
      </c>
      <c r="H8" s="80">
        <v>18077</v>
      </c>
      <c r="I8" s="80">
        <v>12434</v>
      </c>
      <c r="J8" s="80">
        <v>30651</v>
      </c>
      <c r="K8" s="80">
        <v>-8883</v>
      </c>
      <c r="L8" s="80">
        <v>31660</v>
      </c>
      <c r="M8" s="80">
        <v>12653</v>
      </c>
      <c r="N8" s="80">
        <v>5057</v>
      </c>
      <c r="O8" s="80">
        <v>41486</v>
      </c>
      <c r="P8" s="80">
        <v>-3535</v>
      </c>
      <c r="Q8" s="80">
        <v>-3528</v>
      </c>
      <c r="R8" s="80">
        <v>13192</v>
      </c>
      <c r="S8" s="80">
        <v>6113</v>
      </c>
      <c r="T8" s="80">
        <f>[68]DFC!$L$12-S8</f>
        <v>6467</v>
      </c>
      <c r="U8" s="80">
        <v>736</v>
      </c>
      <c r="V8" s="80">
        <v>38839</v>
      </c>
      <c r="W8" s="80">
        <v>32282</v>
      </c>
      <c r="X8" s="80">
        <v>22439</v>
      </c>
      <c r="Y8" s="80"/>
      <c r="Z8" s="80">
        <v>35867</v>
      </c>
      <c r="AA8" s="80">
        <v>64042</v>
      </c>
      <c r="AB8" s="80">
        <v>40487</v>
      </c>
      <c r="AC8" s="80">
        <v>47615</v>
      </c>
      <c r="AD8" s="131">
        <v>52155</v>
      </c>
      <c r="AE8" s="131">
        <v>54721</v>
      </c>
    </row>
    <row r="9" spans="2:31" x14ac:dyDescent="0.2">
      <c r="B9" s="89" t="s">
        <v>247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>
        <v>3668</v>
      </c>
      <c r="T9" s="80"/>
      <c r="U9" s="80"/>
      <c r="V9" s="80"/>
      <c r="W9" s="80">
        <v>969</v>
      </c>
      <c r="X9" s="80">
        <v>969</v>
      </c>
      <c r="Y9" s="80"/>
      <c r="Z9" s="80"/>
      <c r="AA9" s="80"/>
      <c r="AB9" s="80"/>
      <c r="AC9" s="80"/>
      <c r="AD9" s="131"/>
      <c r="AE9" s="131">
        <v>1938</v>
      </c>
    </row>
    <row r="10" spans="2:31" x14ac:dyDescent="0.2">
      <c r="B10" s="89" t="s">
        <v>172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3958</v>
      </c>
      <c r="Q10" s="80">
        <v>14461</v>
      </c>
      <c r="R10" s="80">
        <v>9535</v>
      </c>
      <c r="S10" s="80">
        <v>-1852</v>
      </c>
      <c r="T10" s="80">
        <v>40786</v>
      </c>
      <c r="U10" s="80">
        <v>1289</v>
      </c>
      <c r="V10" s="80">
        <v>3513</v>
      </c>
      <c r="W10" s="80">
        <v>2917</v>
      </c>
      <c r="X10" s="80">
        <v>-21284</v>
      </c>
      <c r="Y10" s="80"/>
      <c r="Z10" s="80">
        <v>0</v>
      </c>
      <c r="AA10" s="80">
        <v>0</v>
      </c>
      <c r="AB10" s="80">
        <v>0</v>
      </c>
      <c r="AC10" s="80">
        <v>27954</v>
      </c>
      <c r="AD10" s="131">
        <v>43736</v>
      </c>
      <c r="AE10" s="131">
        <v>-18367</v>
      </c>
    </row>
    <row r="11" spans="2:31" x14ac:dyDescent="0.2">
      <c r="B11" s="89" t="s">
        <v>173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-488</v>
      </c>
      <c r="L11" s="80">
        <v>982</v>
      </c>
      <c r="M11" s="80">
        <v>-494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 t="s">
        <v>240</v>
      </c>
      <c r="V11" s="80">
        <v>0</v>
      </c>
      <c r="W11" s="80" t="s">
        <v>240</v>
      </c>
      <c r="X11" s="80">
        <v>0</v>
      </c>
      <c r="Y11" s="80"/>
      <c r="Z11" s="80">
        <v>0</v>
      </c>
      <c r="AA11" s="80">
        <v>0</v>
      </c>
      <c r="AB11" s="80">
        <v>0</v>
      </c>
      <c r="AC11" s="80">
        <v>0</v>
      </c>
      <c r="AD11" s="131">
        <v>0</v>
      </c>
      <c r="AE11" s="131">
        <v>0</v>
      </c>
    </row>
    <row r="12" spans="2:31" x14ac:dyDescent="0.2">
      <c r="B12" s="89" t="s">
        <v>174</v>
      </c>
      <c r="C12" s="80">
        <v>7186</v>
      </c>
      <c r="D12" s="80">
        <v>-9182</v>
      </c>
      <c r="E12" s="80">
        <v>1770</v>
      </c>
      <c r="F12" s="80">
        <v>226</v>
      </c>
      <c r="G12" s="80">
        <v>-87</v>
      </c>
      <c r="H12" s="80">
        <v>293</v>
      </c>
      <c r="I12" s="80">
        <v>-18</v>
      </c>
      <c r="J12" s="80">
        <v>3722</v>
      </c>
      <c r="K12" s="80">
        <v>1804</v>
      </c>
      <c r="L12" s="80">
        <v>1219</v>
      </c>
      <c r="M12" s="80">
        <v>1698</v>
      </c>
      <c r="N12" s="80">
        <v>7815</v>
      </c>
      <c r="O12" s="80">
        <v>3360</v>
      </c>
      <c r="P12" s="80">
        <v>658</v>
      </c>
      <c r="Q12" s="80">
        <v>2198</v>
      </c>
      <c r="R12" s="80">
        <v>3493</v>
      </c>
      <c r="S12" s="80">
        <v>-8770</v>
      </c>
      <c r="T12" s="80">
        <v>-1621</v>
      </c>
      <c r="U12" s="80">
        <v>11116</v>
      </c>
      <c r="V12" s="80">
        <v>25551</v>
      </c>
      <c r="W12" s="80">
        <v>3303</v>
      </c>
      <c r="X12" s="80">
        <v>-1474</v>
      </c>
      <c r="Y12" s="80"/>
      <c r="Z12" s="80">
        <v>0</v>
      </c>
      <c r="AA12" s="80">
        <v>3910</v>
      </c>
      <c r="AB12" s="80">
        <v>12536</v>
      </c>
      <c r="AC12" s="80">
        <v>9709</v>
      </c>
      <c r="AD12" s="131">
        <v>26276</v>
      </c>
      <c r="AE12" s="131">
        <v>1829</v>
      </c>
    </row>
    <row r="13" spans="2:31" x14ac:dyDescent="0.2">
      <c r="B13" s="89" t="s">
        <v>175</v>
      </c>
      <c r="C13" s="80">
        <v>38396</v>
      </c>
      <c r="D13" s="80">
        <v>39632</v>
      </c>
      <c r="E13" s="80">
        <v>39939.469383094765</v>
      </c>
      <c r="F13" s="80">
        <v>-119695.46938309477</v>
      </c>
      <c r="G13" s="80">
        <v>43740</v>
      </c>
      <c r="H13" s="80">
        <v>62842</v>
      </c>
      <c r="I13" s="80">
        <v>54536</v>
      </c>
      <c r="J13" s="80">
        <v>18959</v>
      </c>
      <c r="K13" s="80">
        <v>54800</v>
      </c>
      <c r="L13" s="80">
        <v>53400</v>
      </c>
      <c r="M13" s="80">
        <v>49956</v>
      </c>
      <c r="N13" s="80">
        <v>61988</v>
      </c>
      <c r="O13" s="80">
        <v>66841</v>
      </c>
      <c r="P13" s="80">
        <v>65153</v>
      </c>
      <c r="Q13" s="80">
        <v>62318</v>
      </c>
      <c r="R13" s="80">
        <v>77499</v>
      </c>
      <c r="S13" s="80">
        <v>73358</v>
      </c>
      <c r="T13" s="80">
        <v>82614</v>
      </c>
      <c r="U13" s="80">
        <v>97437</v>
      </c>
      <c r="V13" s="80">
        <v>5675</v>
      </c>
      <c r="W13" s="80">
        <v>71703</v>
      </c>
      <c r="X13" s="80">
        <v>71918</v>
      </c>
      <c r="Y13" s="80"/>
      <c r="Z13" s="80">
        <v>-1728</v>
      </c>
      <c r="AA13" s="80">
        <v>180077</v>
      </c>
      <c r="AB13" s="80">
        <v>220144</v>
      </c>
      <c r="AC13" s="80">
        <v>271811</v>
      </c>
      <c r="AD13" s="131">
        <v>259084</v>
      </c>
      <c r="AE13" s="131">
        <v>143621</v>
      </c>
    </row>
    <row r="14" spans="2:31" x14ac:dyDescent="0.2">
      <c r="B14" s="89" t="s">
        <v>248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-18</v>
      </c>
      <c r="X14" s="80">
        <v>18</v>
      </c>
      <c r="Y14" s="80"/>
      <c r="Z14" s="80"/>
      <c r="AA14" s="80"/>
      <c r="AB14" s="80"/>
      <c r="AC14" s="80"/>
      <c r="AD14" s="131"/>
      <c r="AE14" s="131">
        <v>0</v>
      </c>
    </row>
    <row r="15" spans="2:31" x14ac:dyDescent="0.2">
      <c r="B15" s="89" t="s">
        <v>176</v>
      </c>
      <c r="C15" s="80">
        <v>1214</v>
      </c>
      <c r="D15" s="80">
        <v>-3689</v>
      </c>
      <c r="E15" s="80">
        <v>-1278.9966954803576</v>
      </c>
      <c r="F15" s="80">
        <v>162926.99669548037</v>
      </c>
      <c r="G15" s="80">
        <v>1483</v>
      </c>
      <c r="H15" s="80">
        <v>288</v>
      </c>
      <c r="I15" s="80">
        <v>1770</v>
      </c>
      <c r="J15" s="80">
        <v>1795</v>
      </c>
      <c r="K15" s="80">
        <v>-88924</v>
      </c>
      <c r="L15" s="80">
        <v>115332</v>
      </c>
      <c r="M15" s="80">
        <v>2893</v>
      </c>
      <c r="N15" s="80">
        <v>4811</v>
      </c>
      <c r="O15" s="80">
        <v>3611</v>
      </c>
      <c r="P15" s="80">
        <v>3027</v>
      </c>
      <c r="Q15" s="80">
        <v>3494</v>
      </c>
      <c r="R15" s="80">
        <v>28961</v>
      </c>
      <c r="S15" s="80">
        <v>2811</v>
      </c>
      <c r="T15" s="80">
        <v>2702</v>
      </c>
      <c r="U15" s="80">
        <v>2799</v>
      </c>
      <c r="V15" s="80">
        <v>2833</v>
      </c>
      <c r="W15" s="80">
        <v>2833</v>
      </c>
      <c r="X15" s="80">
        <v>2953</v>
      </c>
      <c r="Y15" s="80"/>
      <c r="Z15" s="80">
        <v>159173</v>
      </c>
      <c r="AA15" s="80">
        <v>5336</v>
      </c>
      <c r="AB15" s="80">
        <v>34112</v>
      </c>
      <c r="AC15" s="80">
        <v>39093</v>
      </c>
      <c r="AD15" s="131">
        <v>11145</v>
      </c>
      <c r="AE15" s="131">
        <v>5786</v>
      </c>
    </row>
    <row r="16" spans="2:31" x14ac:dyDescent="0.2">
      <c r="B16" s="89" t="s">
        <v>177</v>
      </c>
      <c r="C16" s="80">
        <v>2779</v>
      </c>
      <c r="D16" s="80">
        <v>-2950</v>
      </c>
      <c r="E16" s="80">
        <v>1</v>
      </c>
      <c r="F16" s="80">
        <v>5249</v>
      </c>
      <c r="G16" s="80">
        <v>72812</v>
      </c>
      <c r="H16" s="80">
        <v>17765</v>
      </c>
      <c r="I16" s="80">
        <v>11609</v>
      </c>
      <c r="J16" s="80">
        <v>-31173</v>
      </c>
      <c r="K16" s="80">
        <v>36855</v>
      </c>
      <c r="L16" s="80">
        <v>-8892</v>
      </c>
      <c r="M16" s="80">
        <v>-13069</v>
      </c>
      <c r="N16" s="80">
        <v>10254</v>
      </c>
      <c r="O16" s="80">
        <v>-39029</v>
      </c>
      <c r="P16" s="80">
        <v>19203</v>
      </c>
      <c r="Q16" s="80">
        <v>45744</v>
      </c>
      <c r="R16" s="80">
        <v>-43059</v>
      </c>
      <c r="S16" s="80">
        <v>-118</v>
      </c>
      <c r="T16" s="80">
        <v>-1227</v>
      </c>
      <c r="U16" s="80">
        <v>1216</v>
      </c>
      <c r="V16" s="80">
        <v>-780</v>
      </c>
      <c r="W16" s="80">
        <v>0</v>
      </c>
      <c r="X16" s="80">
        <v>1716</v>
      </c>
      <c r="Y16" s="80"/>
      <c r="Z16" s="80">
        <v>5079</v>
      </c>
      <c r="AA16" s="80">
        <v>71013</v>
      </c>
      <c r="AB16" s="80">
        <v>25148</v>
      </c>
      <c r="AC16" s="80">
        <v>-17141</v>
      </c>
      <c r="AD16" s="131">
        <v>-909</v>
      </c>
      <c r="AE16" s="131">
        <v>1716</v>
      </c>
    </row>
    <row r="17" spans="2:31" x14ac:dyDescent="0.2">
      <c r="B17" s="89" t="s">
        <v>178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-7293</v>
      </c>
      <c r="M17" s="80">
        <v>7293</v>
      </c>
      <c r="N17" s="80">
        <v>-57140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/>
      <c r="U17" s="80" t="s">
        <v>240</v>
      </c>
      <c r="V17" s="80">
        <v>0</v>
      </c>
      <c r="W17" s="80">
        <v>0</v>
      </c>
      <c r="X17" s="80">
        <v>0</v>
      </c>
      <c r="Y17" s="80"/>
      <c r="Z17" s="80">
        <v>0</v>
      </c>
      <c r="AA17" s="80">
        <v>0</v>
      </c>
      <c r="AB17" s="80">
        <v>-57140</v>
      </c>
      <c r="AC17" s="80">
        <v>0</v>
      </c>
      <c r="AD17" s="131">
        <v>0</v>
      </c>
      <c r="AE17" s="131">
        <v>0</v>
      </c>
    </row>
    <row r="18" spans="2:31" x14ac:dyDescent="0.2">
      <c r="B18" s="89" t="s">
        <v>179</v>
      </c>
      <c r="C18" s="80">
        <v>0</v>
      </c>
      <c r="D18" s="80">
        <v>688</v>
      </c>
      <c r="E18" s="80">
        <v>576.71867306156059</v>
      </c>
      <c r="F18" s="80">
        <v>5597.2813269384396</v>
      </c>
      <c r="G18" s="80">
        <v>439</v>
      </c>
      <c r="H18" s="80">
        <v>448</v>
      </c>
      <c r="I18" s="80">
        <v>580</v>
      </c>
      <c r="J18" s="80">
        <v>18793</v>
      </c>
      <c r="K18" s="80">
        <v>2362</v>
      </c>
      <c r="L18" s="80">
        <v>7070</v>
      </c>
      <c r="M18" s="80">
        <v>6823</v>
      </c>
      <c r="N18" s="80">
        <v>6686</v>
      </c>
      <c r="O18" s="80">
        <v>4571</v>
      </c>
      <c r="P18" s="80">
        <v>3065</v>
      </c>
      <c r="Q18" s="80">
        <v>3630</v>
      </c>
      <c r="R18" s="80">
        <v>25875</v>
      </c>
      <c r="S18" s="80">
        <v>2313</v>
      </c>
      <c r="T18" s="80">
        <v>5011</v>
      </c>
      <c r="U18" s="80">
        <v>5884</v>
      </c>
      <c r="V18" s="80">
        <v>6128</v>
      </c>
      <c r="W18" s="80">
        <v>6091</v>
      </c>
      <c r="X18" s="80">
        <v>4304</v>
      </c>
      <c r="Y18" s="80"/>
      <c r="Z18" s="80">
        <v>6862</v>
      </c>
      <c r="AA18" s="80">
        <v>20260</v>
      </c>
      <c r="AB18" s="80">
        <v>22941</v>
      </c>
      <c r="AC18" s="80">
        <v>37141</v>
      </c>
      <c r="AD18" s="131">
        <v>23004</v>
      </c>
      <c r="AE18" s="131">
        <v>10395</v>
      </c>
    </row>
    <row r="19" spans="2:31" x14ac:dyDescent="0.2">
      <c r="B19" s="89" t="s">
        <v>180</v>
      </c>
      <c r="C19" s="80">
        <v>0</v>
      </c>
      <c r="D19" s="80">
        <v>0</v>
      </c>
      <c r="E19" s="80">
        <v>0</v>
      </c>
      <c r="F19" s="80">
        <v>1677</v>
      </c>
      <c r="G19" s="80">
        <v>1024</v>
      </c>
      <c r="H19" s="80">
        <v>721</v>
      </c>
      <c r="I19" s="80">
        <v>14901</v>
      </c>
      <c r="J19" s="80">
        <v>403</v>
      </c>
      <c r="K19" s="80">
        <v>0</v>
      </c>
      <c r="L19" s="80">
        <v>0</v>
      </c>
      <c r="M19" s="80">
        <v>0</v>
      </c>
      <c r="N19" s="80">
        <v>1076</v>
      </c>
      <c r="O19" s="80">
        <v>1828</v>
      </c>
      <c r="P19" s="80">
        <v>1107</v>
      </c>
      <c r="Q19" s="80">
        <v>2422</v>
      </c>
      <c r="R19" s="80">
        <v>1767</v>
      </c>
      <c r="S19" s="80">
        <v>80</v>
      </c>
      <c r="T19" s="80">
        <v>-2155</v>
      </c>
      <c r="U19" s="80">
        <v>979</v>
      </c>
      <c r="V19" s="80">
        <v>890</v>
      </c>
      <c r="W19" s="80">
        <v>2587</v>
      </c>
      <c r="X19" s="80">
        <v>3074</v>
      </c>
      <c r="Y19" s="80"/>
      <c r="Z19" s="80">
        <v>1677</v>
      </c>
      <c r="AA19" s="80">
        <v>17049</v>
      </c>
      <c r="AB19" s="80">
        <v>1076</v>
      </c>
      <c r="AC19" s="80">
        <v>7124</v>
      </c>
      <c r="AD19" s="131">
        <v>-206</v>
      </c>
      <c r="AE19" s="131">
        <v>5661</v>
      </c>
    </row>
    <row r="20" spans="2:31" x14ac:dyDescent="0.2">
      <c r="B20" s="89" t="s">
        <v>181</v>
      </c>
      <c r="C20" s="80">
        <v>-10473</v>
      </c>
      <c r="D20" s="80">
        <v>1949.5288986599735</v>
      </c>
      <c r="E20" s="80">
        <v>-25008.1848300159</v>
      </c>
      <c r="F20" s="80">
        <v>37122.655931355926</v>
      </c>
      <c r="G20" s="80">
        <v>-50354</v>
      </c>
      <c r="H20" s="80">
        <v>-13430</v>
      </c>
      <c r="I20" s="80">
        <v>-378</v>
      </c>
      <c r="J20" s="80">
        <v>19671</v>
      </c>
      <c r="K20" s="80">
        <v>-30182</v>
      </c>
      <c r="L20" s="80">
        <v>24510</v>
      </c>
      <c r="M20" s="80">
        <v>-19202</v>
      </c>
      <c r="N20" s="80">
        <v>-6276</v>
      </c>
      <c r="O20" s="80">
        <v>51171</v>
      </c>
      <c r="P20" s="80">
        <v>-27204</v>
      </c>
      <c r="Q20" s="80">
        <v>-12039</v>
      </c>
      <c r="R20" s="80">
        <v>-1245</v>
      </c>
      <c r="S20" s="80">
        <v>-2174</v>
      </c>
      <c r="T20" s="80">
        <v>-7843</v>
      </c>
      <c r="U20" s="80">
        <v>-5073</v>
      </c>
      <c r="V20" s="80">
        <v>-900</v>
      </c>
      <c r="W20" s="80">
        <v>-2228</v>
      </c>
      <c r="X20" s="80">
        <v>-1258</v>
      </c>
      <c r="Y20" s="80"/>
      <c r="Z20" s="80">
        <v>3591</v>
      </c>
      <c r="AA20" s="80">
        <v>-44491</v>
      </c>
      <c r="AB20" s="80">
        <v>-31150</v>
      </c>
      <c r="AC20" s="80">
        <v>10683</v>
      </c>
      <c r="AD20" s="131">
        <v>-15990</v>
      </c>
      <c r="AE20" s="131">
        <v>-3486</v>
      </c>
    </row>
    <row r="21" spans="2:31" x14ac:dyDescent="0.2">
      <c r="B21" s="89" t="s">
        <v>182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868</v>
      </c>
      <c r="N21" s="80">
        <v>-727</v>
      </c>
      <c r="O21" s="80">
        <v>0</v>
      </c>
      <c r="P21" s="80">
        <v>0</v>
      </c>
      <c r="Q21" s="80">
        <v>0</v>
      </c>
      <c r="R21" s="80">
        <v>21565</v>
      </c>
      <c r="S21" s="80">
        <v>0</v>
      </c>
      <c r="T21" s="80">
        <v>0</v>
      </c>
      <c r="U21" s="80" t="s">
        <v>240</v>
      </c>
      <c r="V21" s="80">
        <v>0</v>
      </c>
      <c r="W21" s="80">
        <v>0</v>
      </c>
      <c r="X21" s="80">
        <v>0</v>
      </c>
      <c r="Y21" s="80"/>
      <c r="Z21" s="80">
        <v>0</v>
      </c>
      <c r="AA21" s="80">
        <v>0</v>
      </c>
      <c r="AB21" s="80">
        <v>141</v>
      </c>
      <c r="AC21" s="80">
        <v>21565</v>
      </c>
      <c r="AD21" s="131">
        <v>0</v>
      </c>
      <c r="AE21" s="131">
        <v>0</v>
      </c>
    </row>
    <row r="22" spans="2:31" x14ac:dyDescent="0.2">
      <c r="B22" s="89" t="s">
        <v>183</v>
      </c>
      <c r="C22" s="80">
        <v>3</v>
      </c>
      <c r="D22" s="80">
        <v>8</v>
      </c>
      <c r="E22" s="80">
        <v>0</v>
      </c>
      <c r="F22" s="80">
        <v>-32227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 t="s">
        <v>240</v>
      </c>
      <c r="V22" s="80">
        <v>3559</v>
      </c>
      <c r="W22" s="80">
        <v>0</v>
      </c>
      <c r="X22" s="80">
        <v>0</v>
      </c>
      <c r="Y22" s="80"/>
      <c r="Z22" s="80">
        <v>-32216</v>
      </c>
      <c r="AA22" s="80">
        <v>0</v>
      </c>
      <c r="AB22" s="80">
        <v>0</v>
      </c>
      <c r="AC22" s="80">
        <v>0</v>
      </c>
      <c r="AD22" s="131">
        <v>3559</v>
      </c>
      <c r="AE22" s="131">
        <v>0</v>
      </c>
    </row>
    <row r="23" spans="2:31" x14ac:dyDescent="0.2">
      <c r="B23" s="89" t="s">
        <v>184</v>
      </c>
      <c r="C23" s="80">
        <v>42126</v>
      </c>
      <c r="D23" s="80">
        <v>43787.373000000007</v>
      </c>
      <c r="E23" s="80">
        <v>37274.902999999991</v>
      </c>
      <c r="F23" s="80">
        <v>-115899.276</v>
      </c>
      <c r="G23" s="80">
        <v>48110</v>
      </c>
      <c r="H23" s="80">
        <v>52470</v>
      </c>
      <c r="I23" s="80">
        <v>52022</v>
      </c>
      <c r="J23" s="80">
        <v>57390</v>
      </c>
      <c r="K23" s="80">
        <v>54258</v>
      </c>
      <c r="L23" s="80">
        <v>56622</v>
      </c>
      <c r="M23" s="80">
        <v>59589</v>
      </c>
      <c r="N23" s="80">
        <v>83992</v>
      </c>
      <c r="O23" s="80">
        <v>66770</v>
      </c>
      <c r="P23" s="80">
        <v>66464</v>
      </c>
      <c r="Q23" s="80">
        <v>78162</v>
      </c>
      <c r="R23" s="80">
        <v>88440</v>
      </c>
      <c r="S23" s="80">
        <v>76177</v>
      </c>
      <c r="T23" s="80">
        <v>76914</v>
      </c>
      <c r="U23" s="80">
        <v>84346</v>
      </c>
      <c r="V23" s="80">
        <v>75731</v>
      </c>
      <c r="W23" s="80">
        <v>84659</v>
      </c>
      <c r="X23" s="80">
        <v>83172</v>
      </c>
      <c r="Y23" s="80"/>
      <c r="Z23" s="80">
        <v>7289</v>
      </c>
      <c r="AA23" s="80">
        <v>209992</v>
      </c>
      <c r="AB23" s="80">
        <v>254461</v>
      </c>
      <c r="AC23" s="80">
        <v>299836</v>
      </c>
      <c r="AD23" s="131">
        <v>313168</v>
      </c>
      <c r="AE23" s="131">
        <v>167831</v>
      </c>
    </row>
    <row r="24" spans="2:31" x14ac:dyDescent="0.2">
      <c r="B24" s="89" t="s">
        <v>185</v>
      </c>
      <c r="C24" s="80">
        <v>1236</v>
      </c>
      <c r="D24" s="80">
        <v>1115.4823936214029</v>
      </c>
      <c r="E24" s="80">
        <v>2629.9904679695069</v>
      </c>
      <c r="F24" s="80">
        <v>173153.52713840909</v>
      </c>
      <c r="G24" s="80">
        <v>1537</v>
      </c>
      <c r="H24" s="80">
        <v>2086</v>
      </c>
      <c r="I24" s="80">
        <v>2884</v>
      </c>
      <c r="J24" s="80">
        <v>7256</v>
      </c>
      <c r="K24" s="80">
        <v>5173</v>
      </c>
      <c r="L24" s="80">
        <v>42009</v>
      </c>
      <c r="M24" s="80">
        <v>24066</v>
      </c>
      <c r="N24" s="80">
        <v>12211</v>
      </c>
      <c r="O24" s="80">
        <v>19296</v>
      </c>
      <c r="P24" s="80">
        <v>15157</v>
      </c>
      <c r="Q24" s="80">
        <v>12587</v>
      </c>
      <c r="R24" s="80">
        <v>8212</v>
      </c>
      <c r="S24" s="80">
        <v>9286</v>
      </c>
      <c r="T24" s="80">
        <v>6920</v>
      </c>
      <c r="U24" s="80">
        <v>7821</v>
      </c>
      <c r="V24" s="80">
        <v>9786</v>
      </c>
      <c r="W24" s="80">
        <v>10725</v>
      </c>
      <c r="X24" s="80">
        <v>14469</v>
      </c>
      <c r="Y24" s="80"/>
      <c r="Z24" s="80">
        <v>178135</v>
      </c>
      <c r="AA24" s="80">
        <v>13763</v>
      </c>
      <c r="AB24" s="80">
        <v>83459</v>
      </c>
      <c r="AC24" s="80">
        <v>55252</v>
      </c>
      <c r="AD24" s="131">
        <v>33813</v>
      </c>
      <c r="AE24" s="131">
        <v>25194</v>
      </c>
    </row>
    <row r="25" spans="2:31" x14ac:dyDescent="0.2">
      <c r="B25" s="90" t="s">
        <v>152</v>
      </c>
      <c r="C25" s="80">
        <v>4471</v>
      </c>
      <c r="D25" s="80">
        <v>-1121.7379378822625</v>
      </c>
      <c r="E25" s="80">
        <v>-548.84239443332399</v>
      </c>
      <c r="F25" s="80">
        <v>3779.5803323155865</v>
      </c>
      <c r="G25" s="80">
        <v>2295</v>
      </c>
      <c r="H25" s="80">
        <v>-1820</v>
      </c>
      <c r="I25" s="80">
        <v>1819</v>
      </c>
      <c r="J25" s="80">
        <v>3068</v>
      </c>
      <c r="K25" s="80">
        <v>2832</v>
      </c>
      <c r="L25" s="80">
        <v>-4454</v>
      </c>
      <c r="M25" s="80">
        <v>188</v>
      </c>
      <c r="N25" s="80">
        <v>2105</v>
      </c>
      <c r="O25" s="80">
        <v>-1304</v>
      </c>
      <c r="P25" s="80">
        <v>-12267</v>
      </c>
      <c r="Q25" s="80">
        <v>-4174</v>
      </c>
      <c r="R25" s="80">
        <v>3705</v>
      </c>
      <c r="S25" s="80">
        <v>1377</v>
      </c>
      <c r="T25" s="80">
        <v>-6621</v>
      </c>
      <c r="U25" s="80">
        <v>-910</v>
      </c>
      <c r="V25" s="80">
        <v>1851</v>
      </c>
      <c r="W25" s="80">
        <v>1373</v>
      </c>
      <c r="X25" s="80">
        <v>-12405</v>
      </c>
      <c r="Y25" s="80"/>
      <c r="Z25" s="80">
        <v>6580</v>
      </c>
      <c r="AA25" s="80">
        <v>5362</v>
      </c>
      <c r="AB25" s="80">
        <v>671</v>
      </c>
      <c r="AC25" s="80">
        <v>-14040</v>
      </c>
      <c r="AD25" s="131">
        <v>-4303</v>
      </c>
      <c r="AE25" s="131">
        <v>-11032</v>
      </c>
    </row>
    <row r="26" spans="2:31" x14ac:dyDescent="0.2">
      <c r="B26" s="90" t="s">
        <v>241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>
        <v>3940</v>
      </c>
      <c r="V26" s="80">
        <v>3204</v>
      </c>
      <c r="W26" s="80">
        <v>0</v>
      </c>
      <c r="X26" s="80">
        <v>0</v>
      </c>
      <c r="Y26" s="80"/>
      <c r="Z26" s="80"/>
      <c r="AA26" s="80"/>
      <c r="AB26" s="80"/>
      <c r="AC26" s="80">
        <v>0</v>
      </c>
      <c r="AD26" s="131">
        <v>7144</v>
      </c>
      <c r="AE26" s="131">
        <v>0</v>
      </c>
    </row>
    <row r="27" spans="2:31" x14ac:dyDescent="0.2">
      <c r="B27" s="90" t="s">
        <v>186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-69012</v>
      </c>
      <c r="R27" s="80">
        <v>-74287</v>
      </c>
      <c r="S27" s="80">
        <v>0</v>
      </c>
      <c r="T27" s="80">
        <v>0</v>
      </c>
      <c r="U27" s="80" t="s">
        <v>240</v>
      </c>
      <c r="V27" s="80">
        <v>0</v>
      </c>
      <c r="W27" s="80">
        <v>0</v>
      </c>
      <c r="X27" s="80">
        <v>0</v>
      </c>
      <c r="Y27" s="80"/>
      <c r="Z27" s="80"/>
      <c r="AA27" s="80"/>
      <c r="AB27" s="80"/>
      <c r="AC27" s="80">
        <v>-143299</v>
      </c>
      <c r="AD27" s="131">
        <v>0</v>
      </c>
      <c r="AE27" s="131">
        <v>0</v>
      </c>
    </row>
    <row r="28" spans="2:31" x14ac:dyDescent="0.2">
      <c r="B28" s="90" t="s">
        <v>187</v>
      </c>
      <c r="C28" s="80">
        <v>1504</v>
      </c>
      <c r="D28" s="80">
        <v>7240.29376522243</v>
      </c>
      <c r="E28" s="80">
        <v>19033.93985330718</v>
      </c>
      <c r="F28" s="80">
        <v>-21073.233618529612</v>
      </c>
      <c r="G28" s="80">
        <v>88970</v>
      </c>
      <c r="H28" s="80">
        <v>38599</v>
      </c>
      <c r="I28" s="80">
        <v>31930</v>
      </c>
      <c r="J28" s="80">
        <v>-20406</v>
      </c>
      <c r="K28" s="80">
        <v>73908</v>
      </c>
      <c r="L28" s="80">
        <v>-55137</v>
      </c>
      <c r="M28" s="80">
        <v>72476</v>
      </c>
      <c r="N28" s="80">
        <v>42081</v>
      </c>
      <c r="O28" s="80">
        <v>-96381</v>
      </c>
      <c r="P28" s="80">
        <v>90741</v>
      </c>
      <c r="Q28" s="80">
        <v>47537</v>
      </c>
      <c r="R28" s="80">
        <v>-9850</v>
      </c>
      <c r="S28" s="80">
        <v>-4420</v>
      </c>
      <c r="T28" s="80">
        <v>-30518</v>
      </c>
      <c r="U28" s="80">
        <v>52754</v>
      </c>
      <c r="V28" s="80">
        <v>-16498</v>
      </c>
      <c r="W28" s="80">
        <v>49377</v>
      </c>
      <c r="X28" s="80">
        <v>144293</v>
      </c>
      <c r="Y28" s="80"/>
      <c r="Z28" s="80">
        <v>6704.9999999999964</v>
      </c>
      <c r="AA28" s="80">
        <v>139093</v>
      </c>
      <c r="AB28" s="80">
        <v>133328</v>
      </c>
      <c r="AC28" s="80">
        <v>32047</v>
      </c>
      <c r="AD28" s="131">
        <v>1318</v>
      </c>
      <c r="AE28" s="131">
        <v>193670</v>
      </c>
    </row>
    <row r="29" spans="2:31" x14ac:dyDescent="0.2">
      <c r="B29" s="90" t="s">
        <v>188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 t="s">
        <v>240</v>
      </c>
      <c r="V29" s="80">
        <v>0</v>
      </c>
      <c r="W29" s="80">
        <v>0</v>
      </c>
      <c r="X29" s="80">
        <v>0</v>
      </c>
      <c r="Y29" s="80"/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</row>
    <row r="30" spans="2:31" x14ac:dyDescent="0.2">
      <c r="B30" s="90" t="s">
        <v>189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-37832</v>
      </c>
      <c r="N30" s="80">
        <v>37832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 t="s">
        <v>240</v>
      </c>
      <c r="V30" s="80">
        <v>0</v>
      </c>
      <c r="W30" s="80">
        <v>0</v>
      </c>
      <c r="X30" s="80">
        <v>0</v>
      </c>
      <c r="Y30" s="80"/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0</v>
      </c>
    </row>
    <row r="31" spans="2:31" x14ac:dyDescent="0.2">
      <c r="B31" s="90" t="s">
        <v>190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 t="s">
        <v>240</v>
      </c>
      <c r="V31" s="80">
        <v>0</v>
      </c>
      <c r="W31" s="80">
        <v>0</v>
      </c>
      <c r="X31" s="80">
        <v>0</v>
      </c>
      <c r="Y31" s="80"/>
      <c r="Z31" s="80">
        <v>0</v>
      </c>
      <c r="AA31" s="80">
        <v>0</v>
      </c>
      <c r="AB31" s="80">
        <v>0</v>
      </c>
      <c r="AC31" s="80">
        <v>0</v>
      </c>
      <c r="AD31" s="80">
        <v>0</v>
      </c>
      <c r="AE31" s="80">
        <v>0</v>
      </c>
    </row>
    <row r="32" spans="2:31" x14ac:dyDescent="0.2">
      <c r="B32" s="90" t="s">
        <v>191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 t="s">
        <v>240</v>
      </c>
      <c r="V32" s="80">
        <v>0</v>
      </c>
      <c r="W32" s="80">
        <v>0</v>
      </c>
      <c r="X32" s="80">
        <v>0</v>
      </c>
      <c r="Y32" s="80"/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</row>
    <row r="33" spans="2:31" x14ac:dyDescent="0.2">
      <c r="B33" s="90" t="s">
        <v>196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-3104</v>
      </c>
      <c r="O33" s="80">
        <v>-2473</v>
      </c>
      <c r="P33" s="80">
        <v>1575</v>
      </c>
      <c r="Q33" s="80">
        <v>0</v>
      </c>
      <c r="R33" s="80">
        <v>-8593</v>
      </c>
      <c r="S33" s="80">
        <v>-2</v>
      </c>
      <c r="T33" s="80">
        <v>0</v>
      </c>
      <c r="U33" s="80" t="s">
        <v>240</v>
      </c>
      <c r="V33" s="80">
        <v>-143</v>
      </c>
      <c r="W33" s="80">
        <v>0</v>
      </c>
      <c r="X33" s="80">
        <v>-2312</v>
      </c>
      <c r="Y33" s="80"/>
      <c r="Z33" s="80">
        <v>0</v>
      </c>
      <c r="AA33" s="80">
        <v>0</v>
      </c>
      <c r="AB33" s="80">
        <v>-3104</v>
      </c>
      <c r="AC33" s="80">
        <v>-9491</v>
      </c>
      <c r="AD33" s="131">
        <v>-145</v>
      </c>
      <c r="AE33" s="131">
        <v>-2312</v>
      </c>
    </row>
    <row r="34" spans="2:31" x14ac:dyDescent="0.2">
      <c r="B34" s="90" t="s">
        <v>192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-3488</v>
      </c>
      <c r="O34" s="80">
        <v>0</v>
      </c>
      <c r="P34" s="80">
        <v>0</v>
      </c>
      <c r="Q34" s="80">
        <v>0</v>
      </c>
      <c r="R34" s="80">
        <v>-1973</v>
      </c>
      <c r="S34" s="80">
        <v>0</v>
      </c>
      <c r="T34" s="80">
        <v>0</v>
      </c>
      <c r="U34" s="80" t="s">
        <v>240</v>
      </c>
      <c r="V34" s="80">
        <v>-3520</v>
      </c>
      <c r="W34" s="80">
        <v>0</v>
      </c>
      <c r="X34" s="80">
        <v>0</v>
      </c>
      <c r="Y34" s="80"/>
      <c r="Z34" s="80">
        <v>0</v>
      </c>
      <c r="AA34" s="80">
        <v>0</v>
      </c>
      <c r="AB34" s="80">
        <v>-3488</v>
      </c>
      <c r="AC34" s="80">
        <v>-1973</v>
      </c>
      <c r="AD34" s="131">
        <v>-3520</v>
      </c>
      <c r="AE34" s="131">
        <v>0</v>
      </c>
    </row>
    <row r="35" spans="2:31" x14ac:dyDescent="0.2">
      <c r="B35" s="90" t="s">
        <v>193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31234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 t="s">
        <v>240</v>
      </c>
      <c r="V35" s="80">
        <v>0</v>
      </c>
      <c r="W35" s="80">
        <v>0</v>
      </c>
      <c r="X35" s="80">
        <v>0</v>
      </c>
      <c r="Y35" s="80"/>
      <c r="Z35" s="80">
        <v>0</v>
      </c>
      <c r="AA35" s="80">
        <v>0</v>
      </c>
      <c r="AB35" s="80">
        <v>31234</v>
      </c>
      <c r="AC35" s="80">
        <v>0</v>
      </c>
      <c r="AD35" s="131">
        <v>0</v>
      </c>
      <c r="AE35" s="131">
        <v>0</v>
      </c>
    </row>
    <row r="36" spans="2:31" x14ac:dyDescent="0.2">
      <c r="B36" s="90" t="s">
        <v>194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8400</v>
      </c>
      <c r="O36" s="80">
        <v>0</v>
      </c>
      <c r="P36" s="80">
        <v>0</v>
      </c>
      <c r="Q36" s="80">
        <v>0</v>
      </c>
      <c r="R36" s="80">
        <v>24740</v>
      </c>
      <c r="S36" s="80">
        <v>1998</v>
      </c>
      <c r="T36" s="80">
        <v>1937</v>
      </c>
      <c r="U36" s="80">
        <v>13</v>
      </c>
      <c r="V36" s="80">
        <v>-3948</v>
      </c>
      <c r="W36" s="80">
        <v>0</v>
      </c>
      <c r="X36" s="80">
        <v>18650</v>
      </c>
      <c r="Y36" s="80"/>
      <c r="Z36" s="80">
        <v>0</v>
      </c>
      <c r="AA36" s="80">
        <v>0</v>
      </c>
      <c r="AB36" s="80">
        <v>8400</v>
      </c>
      <c r="AC36" s="80">
        <v>24740</v>
      </c>
      <c r="AD36" s="131">
        <v>0</v>
      </c>
      <c r="AE36" s="131">
        <v>18650</v>
      </c>
    </row>
    <row r="37" spans="2:31" x14ac:dyDescent="0.2">
      <c r="B37" s="89" t="s">
        <v>195</v>
      </c>
      <c r="C37" s="80">
        <v>0</v>
      </c>
      <c r="D37" s="80">
        <v>0</v>
      </c>
      <c r="E37" s="80">
        <v>0</v>
      </c>
      <c r="F37" s="80">
        <v>26736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 t="s">
        <v>240</v>
      </c>
      <c r="V37" s="80" t="s">
        <v>240</v>
      </c>
      <c r="W37" s="80">
        <v>0</v>
      </c>
      <c r="X37" s="80">
        <v>0</v>
      </c>
      <c r="Y37" s="80"/>
      <c r="Z37" s="80">
        <v>26736</v>
      </c>
      <c r="AA37" s="80">
        <v>0</v>
      </c>
      <c r="AB37" s="80">
        <v>0</v>
      </c>
      <c r="AC37" s="80">
        <v>0</v>
      </c>
      <c r="AD37" s="131">
        <v>0</v>
      </c>
      <c r="AE37" s="131">
        <v>0</v>
      </c>
    </row>
    <row r="38" spans="2:31" x14ac:dyDescent="0.2">
      <c r="B38" s="79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131"/>
      <c r="AE38" s="131">
        <v>0</v>
      </c>
    </row>
    <row r="39" spans="2:31" s="84" customFormat="1" ht="15" x14ac:dyDescent="0.25">
      <c r="B39" s="79" t="s">
        <v>197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0"/>
      <c r="Z39" s="83"/>
      <c r="AA39" s="83"/>
      <c r="AB39" s="83"/>
      <c r="AC39" s="83"/>
      <c r="AD39" s="132"/>
      <c r="AE39" s="132"/>
    </row>
    <row r="40" spans="2:31" x14ac:dyDescent="0.2">
      <c r="B40" s="89" t="s">
        <v>198</v>
      </c>
      <c r="C40" s="80">
        <v>-10460</v>
      </c>
      <c r="D40" s="80">
        <v>18364</v>
      </c>
      <c r="E40" s="80">
        <v>-923</v>
      </c>
      <c r="F40" s="80">
        <v>42852</v>
      </c>
      <c r="G40" s="80">
        <v>-34798</v>
      </c>
      <c r="H40" s="80">
        <v>-56688</v>
      </c>
      <c r="I40" s="80">
        <v>20053</v>
      </c>
      <c r="J40" s="80">
        <v>9082</v>
      </c>
      <c r="K40" s="80">
        <v>-53032</v>
      </c>
      <c r="L40" s="80">
        <v>23359</v>
      </c>
      <c r="M40" s="80">
        <v>-72727</v>
      </c>
      <c r="N40" s="80">
        <v>22713</v>
      </c>
      <c r="O40" s="80">
        <v>-23724</v>
      </c>
      <c r="P40" s="80">
        <v>-81410</v>
      </c>
      <c r="Q40" s="80">
        <v>70822</v>
      </c>
      <c r="R40" s="80">
        <v>43272</v>
      </c>
      <c r="S40" s="80">
        <v>-66768</v>
      </c>
      <c r="T40" s="80">
        <v>54623</v>
      </c>
      <c r="U40" s="80">
        <v>12253</v>
      </c>
      <c r="V40" s="80">
        <v>64354</v>
      </c>
      <c r="W40" s="80">
        <v>-4153</v>
      </c>
      <c r="X40" s="80">
        <v>-44489</v>
      </c>
      <c r="Y40" s="80"/>
      <c r="Z40" s="80">
        <v>49833</v>
      </c>
      <c r="AA40" s="80">
        <v>-62351</v>
      </c>
      <c r="AB40" s="80">
        <v>-79687</v>
      </c>
      <c r="AC40" s="80">
        <v>8960</v>
      </c>
      <c r="AD40" s="131">
        <v>64462</v>
      </c>
      <c r="AE40" s="131">
        <v>-48642</v>
      </c>
    </row>
    <row r="41" spans="2:31" x14ac:dyDescent="0.2">
      <c r="B41" s="89" t="s">
        <v>97</v>
      </c>
      <c r="C41" s="80">
        <v>-4204</v>
      </c>
      <c r="D41" s="80">
        <v>1804</v>
      </c>
      <c r="E41" s="80">
        <v>-6586</v>
      </c>
      <c r="F41" s="80">
        <v>2535</v>
      </c>
      <c r="G41" s="80">
        <v>-9711</v>
      </c>
      <c r="H41" s="80">
        <v>-2925</v>
      </c>
      <c r="I41" s="80">
        <v>-3927</v>
      </c>
      <c r="J41" s="80">
        <v>6599</v>
      </c>
      <c r="K41" s="80">
        <v>-5623</v>
      </c>
      <c r="L41" s="80">
        <v>-11047</v>
      </c>
      <c r="M41" s="80">
        <v>-6193</v>
      </c>
      <c r="N41" s="80">
        <v>-4955</v>
      </c>
      <c r="O41" s="80">
        <v>-17129</v>
      </c>
      <c r="P41" s="80">
        <v>-18698</v>
      </c>
      <c r="Q41" s="80">
        <v>8205</v>
      </c>
      <c r="R41" s="80">
        <v>14241</v>
      </c>
      <c r="S41" s="80">
        <v>4649</v>
      </c>
      <c r="T41" s="80">
        <v>-3298</v>
      </c>
      <c r="U41" s="80">
        <v>-4612</v>
      </c>
      <c r="V41" s="80">
        <v>15878</v>
      </c>
      <c r="W41" s="80">
        <v>-4866</v>
      </c>
      <c r="X41" s="80">
        <v>-24884</v>
      </c>
      <c r="Y41" s="80"/>
      <c r="Z41" s="80">
        <v>-6451</v>
      </c>
      <c r="AA41" s="80">
        <v>-9964</v>
      </c>
      <c r="AB41" s="80">
        <v>-27818</v>
      </c>
      <c r="AC41" s="80">
        <v>-13381</v>
      </c>
      <c r="AD41" s="131">
        <v>12617</v>
      </c>
      <c r="AE41" s="131">
        <v>-29750</v>
      </c>
    </row>
    <row r="42" spans="2:31" x14ac:dyDescent="0.2">
      <c r="B42" s="89" t="s">
        <v>103</v>
      </c>
      <c r="C42" s="80">
        <v>-1810</v>
      </c>
      <c r="D42" s="80">
        <v>-27209</v>
      </c>
      <c r="E42" s="80">
        <v>2244.0963599999959</v>
      </c>
      <c r="F42" s="80">
        <v>11488.903640000004</v>
      </c>
      <c r="G42" s="80">
        <v>2052</v>
      </c>
      <c r="H42" s="80">
        <v>-27187</v>
      </c>
      <c r="I42" s="80">
        <v>-10443</v>
      </c>
      <c r="J42" s="80">
        <v>-13375</v>
      </c>
      <c r="K42" s="80">
        <v>21090</v>
      </c>
      <c r="L42" s="80">
        <v>-33752</v>
      </c>
      <c r="M42" s="80">
        <v>25592</v>
      </c>
      <c r="N42" s="80">
        <v>-787</v>
      </c>
      <c r="O42" s="80">
        <v>8355</v>
      </c>
      <c r="P42" s="80">
        <v>-4718</v>
      </c>
      <c r="Q42" s="80">
        <v>-20340</v>
      </c>
      <c r="R42" s="80">
        <v>19071</v>
      </c>
      <c r="S42" s="80">
        <v>1535</v>
      </c>
      <c r="T42" s="80">
        <v>-602</v>
      </c>
      <c r="U42" s="80">
        <v>1832</v>
      </c>
      <c r="V42" s="80">
        <v>-2022</v>
      </c>
      <c r="W42" s="80">
        <v>21788</v>
      </c>
      <c r="X42" s="80">
        <v>2006</v>
      </c>
      <c r="Y42" s="80"/>
      <c r="Z42" s="80">
        <v>-15286</v>
      </c>
      <c r="AA42" s="80">
        <v>-48953</v>
      </c>
      <c r="AB42" s="80">
        <v>12143</v>
      </c>
      <c r="AC42" s="80">
        <v>2236</v>
      </c>
      <c r="AD42" s="131">
        <v>743</v>
      </c>
      <c r="AE42" s="131">
        <v>23794</v>
      </c>
    </row>
    <row r="43" spans="2:31" x14ac:dyDescent="0.2">
      <c r="B43" s="89" t="s">
        <v>98</v>
      </c>
      <c r="C43" s="80">
        <v>-40909</v>
      </c>
      <c r="D43" s="80">
        <v>18945</v>
      </c>
      <c r="E43" s="80">
        <v>-34235</v>
      </c>
      <c r="F43" s="80">
        <v>-20478</v>
      </c>
      <c r="G43" s="80">
        <v>-9746</v>
      </c>
      <c r="H43" s="80">
        <v>24686</v>
      </c>
      <c r="I43" s="80">
        <v>-26439</v>
      </c>
      <c r="J43" s="80">
        <v>48993</v>
      </c>
      <c r="K43" s="80">
        <v>-26547</v>
      </c>
      <c r="L43" s="80">
        <v>-18990</v>
      </c>
      <c r="M43" s="80">
        <v>-35141</v>
      </c>
      <c r="N43" s="80">
        <v>92560</v>
      </c>
      <c r="O43" s="80">
        <v>-10172</v>
      </c>
      <c r="P43" s="80">
        <v>18016</v>
      </c>
      <c r="Q43" s="80">
        <v>19422</v>
      </c>
      <c r="R43" s="80">
        <v>10565</v>
      </c>
      <c r="S43" s="80">
        <v>10936</v>
      </c>
      <c r="T43" s="80">
        <v>-19442</v>
      </c>
      <c r="U43" s="80">
        <v>1292</v>
      </c>
      <c r="V43" s="80">
        <v>29085</v>
      </c>
      <c r="W43" s="80">
        <v>-14899</v>
      </c>
      <c r="X43" s="80">
        <v>-11751</v>
      </c>
      <c r="Y43" s="80"/>
      <c r="Z43" s="80">
        <v>-76677</v>
      </c>
      <c r="AA43" s="80">
        <v>37494</v>
      </c>
      <c r="AB43" s="80">
        <v>11882</v>
      </c>
      <c r="AC43" s="80">
        <v>37831</v>
      </c>
      <c r="AD43" s="131">
        <v>21871</v>
      </c>
      <c r="AE43" s="131">
        <v>-26650</v>
      </c>
    </row>
    <row r="44" spans="2:31" x14ac:dyDescent="0.2">
      <c r="B44" s="89" t="s">
        <v>107</v>
      </c>
      <c r="C44" s="80">
        <v>0</v>
      </c>
      <c r="D44" s="80">
        <v>-5</v>
      </c>
      <c r="E44" s="80">
        <v>-4882</v>
      </c>
      <c r="F44" s="80">
        <v>-1526</v>
      </c>
      <c r="G44" s="80">
        <v>-627</v>
      </c>
      <c r="H44" s="80">
        <v>-312</v>
      </c>
      <c r="I44" s="80">
        <v>-565</v>
      </c>
      <c r="J44" s="80">
        <v>-27514</v>
      </c>
      <c r="K44" s="80">
        <v>-255</v>
      </c>
      <c r="L44" s="80">
        <v>-798</v>
      </c>
      <c r="M44" s="80">
        <v>-561</v>
      </c>
      <c r="N44" s="80">
        <v>-3548</v>
      </c>
      <c r="O44" s="80">
        <v>-1</v>
      </c>
      <c r="P44" s="80">
        <v>-854</v>
      </c>
      <c r="Q44" s="80">
        <v>-11940</v>
      </c>
      <c r="R44" s="80">
        <v>-10097</v>
      </c>
      <c r="S44" s="80">
        <v>-23462</v>
      </c>
      <c r="T44" s="80">
        <v>-658</v>
      </c>
      <c r="U44" s="80">
        <v>-576</v>
      </c>
      <c r="V44" s="80">
        <v>-123</v>
      </c>
      <c r="W44" s="80">
        <v>-223</v>
      </c>
      <c r="X44" s="80">
        <v>-20379</v>
      </c>
      <c r="Y44" s="80"/>
      <c r="Z44" s="80">
        <v>-6413</v>
      </c>
      <c r="AA44" s="80">
        <v>-29018</v>
      </c>
      <c r="AB44" s="80">
        <v>-5162</v>
      </c>
      <c r="AC44" s="80">
        <v>-22892</v>
      </c>
      <c r="AD44" s="131">
        <v>-24819</v>
      </c>
      <c r="AE44" s="131">
        <v>-20602</v>
      </c>
    </row>
    <row r="45" spans="2:31" x14ac:dyDescent="0.2">
      <c r="B45" s="89" t="s">
        <v>109</v>
      </c>
      <c r="C45" s="80">
        <v>-15038</v>
      </c>
      <c r="D45" s="80">
        <v>-1558</v>
      </c>
      <c r="E45" s="80">
        <v>-7836</v>
      </c>
      <c r="F45" s="80">
        <v>18392</v>
      </c>
      <c r="G45" s="80">
        <v>-2570</v>
      </c>
      <c r="H45" s="80">
        <v>2826</v>
      </c>
      <c r="I45" s="80">
        <v>55</v>
      </c>
      <c r="J45" s="80">
        <v>-12584</v>
      </c>
      <c r="K45" s="80">
        <v>546</v>
      </c>
      <c r="L45" s="80">
        <v>-651</v>
      </c>
      <c r="M45" s="80">
        <v>-4224</v>
      </c>
      <c r="N45" s="80">
        <v>-14679</v>
      </c>
      <c r="O45" s="80">
        <v>10852</v>
      </c>
      <c r="P45" s="80">
        <v>-2900</v>
      </c>
      <c r="Q45" s="80">
        <v>1310</v>
      </c>
      <c r="R45" s="80">
        <v>6515</v>
      </c>
      <c r="S45" s="80">
        <v>5603</v>
      </c>
      <c r="T45" s="80">
        <v>-23828</v>
      </c>
      <c r="U45" s="80">
        <v>-13089</v>
      </c>
      <c r="V45" s="80">
        <v>-13275</v>
      </c>
      <c r="W45" s="80">
        <v>-17210</v>
      </c>
      <c r="X45" s="80">
        <v>3833</v>
      </c>
      <c r="Y45" s="80"/>
      <c r="Z45" s="80">
        <v>-6040</v>
      </c>
      <c r="AA45" s="80">
        <v>-12273</v>
      </c>
      <c r="AB45" s="80">
        <v>-19008</v>
      </c>
      <c r="AC45" s="80">
        <v>15777</v>
      </c>
      <c r="AD45" s="131">
        <v>-44589</v>
      </c>
      <c r="AE45" s="131">
        <v>-13377</v>
      </c>
    </row>
    <row r="46" spans="2:31" x14ac:dyDescent="0.2">
      <c r="B46" s="81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131"/>
      <c r="AE46" s="131"/>
    </row>
    <row r="47" spans="2:31" s="84" customFormat="1" ht="15" x14ac:dyDescent="0.25">
      <c r="B47" s="79" t="s">
        <v>199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0"/>
      <c r="Z47" s="83"/>
      <c r="AA47" s="83"/>
      <c r="AB47" s="83"/>
      <c r="AC47" s="83"/>
      <c r="AD47" s="131"/>
      <c r="AE47" s="131"/>
    </row>
    <row r="48" spans="2:31" x14ac:dyDescent="0.2">
      <c r="B48" s="89" t="s">
        <v>118</v>
      </c>
      <c r="C48" s="80">
        <v>14582</v>
      </c>
      <c r="D48" s="80">
        <v>-38862</v>
      </c>
      <c r="E48" s="80">
        <v>11358</v>
      </c>
      <c r="F48" s="80">
        <v>-30148</v>
      </c>
      <c r="G48" s="80">
        <v>56119</v>
      </c>
      <c r="H48" s="80">
        <v>148</v>
      </c>
      <c r="I48" s="80">
        <v>-22126</v>
      </c>
      <c r="J48" s="80">
        <v>-18385</v>
      </c>
      <c r="K48" s="80">
        <v>41364</v>
      </c>
      <c r="L48" s="80">
        <v>-43371</v>
      </c>
      <c r="M48" s="80">
        <v>24895</v>
      </c>
      <c r="N48" s="80">
        <v>19899</v>
      </c>
      <c r="O48" s="80">
        <v>9448</v>
      </c>
      <c r="P48" s="80">
        <v>-19934</v>
      </c>
      <c r="Q48" s="80">
        <v>-16202</v>
      </c>
      <c r="R48" s="80">
        <v>53451</v>
      </c>
      <c r="S48" s="80">
        <v>-45821</v>
      </c>
      <c r="T48" s="80">
        <v>-16249</v>
      </c>
      <c r="U48" s="80">
        <v>-11686</v>
      </c>
      <c r="V48" s="80">
        <v>30540</v>
      </c>
      <c r="W48" s="80">
        <v>-58530</v>
      </c>
      <c r="X48" s="80">
        <v>27623</v>
      </c>
      <c r="Y48" s="80"/>
      <c r="Z48" s="80">
        <v>-43070</v>
      </c>
      <c r="AA48" s="80">
        <v>15756</v>
      </c>
      <c r="AB48" s="80">
        <v>42787</v>
      </c>
      <c r="AC48" s="80">
        <v>26763</v>
      </c>
      <c r="AD48" s="131">
        <v>-43216</v>
      </c>
      <c r="AE48" s="131">
        <v>-30907</v>
      </c>
    </row>
    <row r="49" spans="2:31" x14ac:dyDescent="0.2">
      <c r="B49" s="89" t="s">
        <v>200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 t="s">
        <v>240</v>
      </c>
      <c r="V49" s="80">
        <v>0</v>
      </c>
      <c r="W49" s="80">
        <v>0</v>
      </c>
      <c r="X49" s="80">
        <v>0</v>
      </c>
      <c r="Y49" s="80"/>
      <c r="Z49" s="80">
        <v>0</v>
      </c>
      <c r="AA49" s="80">
        <v>0</v>
      </c>
      <c r="AB49" s="80">
        <v>0</v>
      </c>
      <c r="AC49" s="80">
        <v>0</v>
      </c>
      <c r="AD49" s="131">
        <v>0</v>
      </c>
      <c r="AE49" s="131">
        <v>0</v>
      </c>
    </row>
    <row r="50" spans="2:31" x14ac:dyDescent="0.2">
      <c r="B50" s="89" t="s">
        <v>201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 t="s">
        <v>240</v>
      </c>
      <c r="V50" s="80">
        <v>0</v>
      </c>
      <c r="W50" s="80">
        <v>0</v>
      </c>
      <c r="X50" s="80">
        <v>0</v>
      </c>
      <c r="Y50" s="80"/>
      <c r="Z50" s="80"/>
      <c r="AA50" s="80"/>
      <c r="AB50" s="80"/>
      <c r="AC50" s="80">
        <v>0</v>
      </c>
      <c r="AD50" s="131">
        <v>0</v>
      </c>
      <c r="AE50" s="131">
        <v>0</v>
      </c>
    </row>
    <row r="51" spans="2:31" x14ac:dyDescent="0.2">
      <c r="B51" s="89" t="s">
        <v>121</v>
      </c>
      <c r="C51" s="80">
        <v>-6196</v>
      </c>
      <c r="D51" s="80">
        <v>-1553</v>
      </c>
      <c r="E51" s="80">
        <v>-4458</v>
      </c>
      <c r="F51" s="80">
        <v>4368</v>
      </c>
      <c r="G51" s="80">
        <v>-9314</v>
      </c>
      <c r="H51" s="80">
        <v>6124</v>
      </c>
      <c r="I51" s="80">
        <v>2700</v>
      </c>
      <c r="J51" s="80">
        <v>4370</v>
      </c>
      <c r="K51" s="80">
        <v>-17288</v>
      </c>
      <c r="L51" s="80">
        <v>4592.8461829999997</v>
      </c>
      <c r="M51" s="80">
        <v>5627.1538170000003</v>
      </c>
      <c r="N51" s="80">
        <v>-10518</v>
      </c>
      <c r="O51" s="80">
        <v>-7881</v>
      </c>
      <c r="P51" s="80">
        <v>5043</v>
      </c>
      <c r="Q51" s="80">
        <v>11365</v>
      </c>
      <c r="R51" s="80">
        <v>-3212</v>
      </c>
      <c r="S51" s="80">
        <v>-17445</v>
      </c>
      <c r="T51" s="80">
        <v>-3520</v>
      </c>
      <c r="U51" s="80">
        <v>4456</v>
      </c>
      <c r="V51" s="80">
        <v>-2705</v>
      </c>
      <c r="W51" s="80">
        <v>-32382</v>
      </c>
      <c r="X51" s="80">
        <v>567</v>
      </c>
      <c r="Y51" s="80"/>
      <c r="Z51" s="80">
        <v>-7839</v>
      </c>
      <c r="AA51" s="80">
        <v>3880</v>
      </c>
      <c r="AB51" s="80">
        <v>-17586</v>
      </c>
      <c r="AC51" s="80">
        <v>5315</v>
      </c>
      <c r="AD51" s="131">
        <v>-19214</v>
      </c>
      <c r="AE51" s="131">
        <v>-31815</v>
      </c>
    </row>
    <row r="52" spans="2:31" x14ac:dyDescent="0.2">
      <c r="B52" s="89" t="s">
        <v>125</v>
      </c>
      <c r="C52" s="80">
        <v>-4626</v>
      </c>
      <c r="D52" s="80">
        <v>3335</v>
      </c>
      <c r="E52" s="80">
        <v>5075</v>
      </c>
      <c r="F52" s="80">
        <v>-6933</v>
      </c>
      <c r="G52" s="80">
        <v>3689</v>
      </c>
      <c r="H52" s="80">
        <v>4793</v>
      </c>
      <c r="I52" s="80">
        <v>-4193</v>
      </c>
      <c r="J52" s="80">
        <v>4148</v>
      </c>
      <c r="K52" s="80">
        <v>-3792</v>
      </c>
      <c r="L52" s="80">
        <v>-1944</v>
      </c>
      <c r="M52" s="80">
        <v>6583</v>
      </c>
      <c r="N52" s="80">
        <v>7966</v>
      </c>
      <c r="O52" s="80">
        <v>-6106</v>
      </c>
      <c r="P52" s="80">
        <v>-599</v>
      </c>
      <c r="Q52" s="80">
        <v>4309</v>
      </c>
      <c r="R52" s="80">
        <v>931</v>
      </c>
      <c r="S52" s="80">
        <v>-2913</v>
      </c>
      <c r="T52" s="80">
        <v>748</v>
      </c>
      <c r="U52" s="80">
        <v>9465</v>
      </c>
      <c r="V52" s="80">
        <v>23837</v>
      </c>
      <c r="W52" s="80">
        <v>7928</v>
      </c>
      <c r="X52" s="80">
        <v>3466</v>
      </c>
      <c r="Y52" s="80"/>
      <c r="Z52" s="80">
        <v>-3149</v>
      </c>
      <c r="AA52" s="80">
        <v>8437</v>
      </c>
      <c r="AB52" s="80">
        <v>8813</v>
      </c>
      <c r="AC52" s="80">
        <v>-1465</v>
      </c>
      <c r="AD52" s="131">
        <v>31137</v>
      </c>
      <c r="AE52" s="131">
        <v>11394</v>
      </c>
    </row>
    <row r="53" spans="2:31" x14ac:dyDescent="0.2">
      <c r="B53" s="89" t="s">
        <v>126</v>
      </c>
      <c r="C53" s="80">
        <v>70</v>
      </c>
      <c r="D53" s="80">
        <v>-23155</v>
      </c>
      <c r="E53" s="80">
        <v>-363</v>
      </c>
      <c r="F53" s="80">
        <v>2941</v>
      </c>
      <c r="G53" s="80">
        <v>-20204</v>
      </c>
      <c r="H53" s="80">
        <v>-1383</v>
      </c>
      <c r="I53" s="80">
        <v>-4697</v>
      </c>
      <c r="J53" s="80">
        <v>7916</v>
      </c>
      <c r="K53" s="80">
        <v>-8163</v>
      </c>
      <c r="L53" s="80">
        <v>4797</v>
      </c>
      <c r="M53" s="80">
        <v>-4139</v>
      </c>
      <c r="N53" s="80">
        <v>-2058</v>
      </c>
      <c r="O53" s="80">
        <v>25084</v>
      </c>
      <c r="P53" s="80">
        <v>-9628</v>
      </c>
      <c r="Q53" s="80">
        <v>11008</v>
      </c>
      <c r="R53" s="80">
        <v>-4107</v>
      </c>
      <c r="S53" s="80">
        <v>-12492</v>
      </c>
      <c r="T53" s="80">
        <v>743</v>
      </c>
      <c r="U53" s="80">
        <v>-289</v>
      </c>
      <c r="V53" s="80">
        <v>-467</v>
      </c>
      <c r="W53" s="80">
        <v>282</v>
      </c>
      <c r="X53" s="80">
        <v>-259</v>
      </c>
      <c r="Y53" s="80"/>
      <c r="Z53" s="80">
        <v>-20507</v>
      </c>
      <c r="AA53" s="80">
        <v>-18368</v>
      </c>
      <c r="AB53" s="80">
        <v>-9563</v>
      </c>
      <c r="AC53" s="80">
        <v>22357</v>
      </c>
      <c r="AD53" s="131">
        <v>-12505</v>
      </c>
      <c r="AE53" s="131">
        <v>23</v>
      </c>
    </row>
    <row r="54" spans="2:31" x14ac:dyDescent="0.2">
      <c r="B54" s="89" t="s">
        <v>130</v>
      </c>
      <c r="C54" s="80">
        <v>-5357</v>
      </c>
      <c r="D54" s="80">
        <v>4463</v>
      </c>
      <c r="E54" s="80">
        <v>7353</v>
      </c>
      <c r="F54" s="80">
        <v>-14069</v>
      </c>
      <c r="G54" s="80">
        <v>4358</v>
      </c>
      <c r="H54" s="80">
        <v>6341</v>
      </c>
      <c r="I54" s="80">
        <v>-398</v>
      </c>
      <c r="J54" s="80">
        <v>-7529</v>
      </c>
      <c r="K54" s="80">
        <v>19096</v>
      </c>
      <c r="L54" s="80">
        <v>4527</v>
      </c>
      <c r="M54" s="80">
        <v>-7274</v>
      </c>
      <c r="N54" s="80">
        <v>-24550</v>
      </c>
      <c r="O54" s="80">
        <v>29816</v>
      </c>
      <c r="P54" s="80">
        <v>3513</v>
      </c>
      <c r="Q54" s="80">
        <v>10666</v>
      </c>
      <c r="R54" s="80">
        <v>-52263</v>
      </c>
      <c r="S54" s="80">
        <v>-12227</v>
      </c>
      <c r="T54" s="80">
        <v>4423</v>
      </c>
      <c r="U54" s="80">
        <v>-30402</v>
      </c>
      <c r="V54" s="80">
        <v>38515</v>
      </c>
      <c r="W54" s="80">
        <v>-5652</v>
      </c>
      <c r="X54" s="80">
        <v>7912</v>
      </c>
      <c r="Y54" s="80"/>
      <c r="Z54" s="80">
        <v>-7610</v>
      </c>
      <c r="AA54" s="80">
        <v>2772</v>
      </c>
      <c r="AB54" s="80">
        <v>-8201</v>
      </c>
      <c r="AC54" s="80">
        <v>-8268</v>
      </c>
      <c r="AD54" s="131">
        <v>309</v>
      </c>
      <c r="AE54" s="131">
        <v>2260</v>
      </c>
    </row>
    <row r="55" spans="2:31" x14ac:dyDescent="0.2">
      <c r="B55" s="89" t="s">
        <v>243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>
        <v>-738</v>
      </c>
      <c r="Y55" s="80"/>
      <c r="Z55" s="80"/>
      <c r="AA55" s="80"/>
      <c r="AB55" s="80"/>
      <c r="AC55" s="80"/>
      <c r="AD55" s="131"/>
      <c r="AE55" s="131">
        <v>-738</v>
      </c>
    </row>
    <row r="56" spans="2:31" x14ac:dyDescent="0.2">
      <c r="B56" s="89" t="s">
        <v>202</v>
      </c>
      <c r="C56" s="80">
        <v>-74814</v>
      </c>
      <c r="D56" s="80">
        <v>-5431</v>
      </c>
      <c r="E56" s="80">
        <v>-78062.928758260212</v>
      </c>
      <c r="F56" s="80">
        <v>-3603.0712417397881</v>
      </c>
      <c r="G56" s="80">
        <v>-85488</v>
      </c>
      <c r="H56" s="80">
        <v>-9306</v>
      </c>
      <c r="I56" s="80">
        <v>-93509</v>
      </c>
      <c r="J56" s="80">
        <v>-6391</v>
      </c>
      <c r="K56" s="80">
        <v>-116654</v>
      </c>
      <c r="L56" s="80">
        <v>-6427</v>
      </c>
      <c r="M56" s="80">
        <v>-90738</v>
      </c>
      <c r="N56" s="80">
        <v>-3926</v>
      </c>
      <c r="O56" s="80">
        <v>-96865</v>
      </c>
      <c r="P56" s="80">
        <v>-14649</v>
      </c>
      <c r="Q56" s="80">
        <v>-98282</v>
      </c>
      <c r="R56" s="80">
        <v>-16950</v>
      </c>
      <c r="S56" s="80">
        <v>-115887</v>
      </c>
      <c r="T56" s="80">
        <v>-17262</v>
      </c>
      <c r="U56" s="80">
        <v>-121079</v>
      </c>
      <c r="V56" s="80">
        <v>-17112</v>
      </c>
      <c r="W56" s="80">
        <v>-120875</v>
      </c>
      <c r="X56" s="80">
        <v>-17113</v>
      </c>
      <c r="Y56" s="80"/>
      <c r="Z56" s="80">
        <v>-161911</v>
      </c>
      <c r="AA56" s="80">
        <v>-194694</v>
      </c>
      <c r="AB56" s="80">
        <v>-217745</v>
      </c>
      <c r="AC56" s="80">
        <v>-226746</v>
      </c>
      <c r="AD56" s="131">
        <v>-271340</v>
      </c>
      <c r="AE56" s="131">
        <v>-137988</v>
      </c>
    </row>
    <row r="57" spans="2:31" x14ac:dyDescent="0.2">
      <c r="B57" s="89" t="s">
        <v>203</v>
      </c>
      <c r="C57" s="80">
        <v>-4986</v>
      </c>
      <c r="D57" s="80">
        <v>-3201.0063100000007</v>
      </c>
      <c r="E57" s="80">
        <v>-3475</v>
      </c>
      <c r="F57" s="80">
        <v>-28811.993689999999</v>
      </c>
      <c r="G57" s="80">
        <v>-13311</v>
      </c>
      <c r="H57" s="80">
        <v>-6794</v>
      </c>
      <c r="I57" s="80">
        <v>-14628</v>
      </c>
      <c r="J57" s="80">
        <v>-8079</v>
      </c>
      <c r="K57" s="80">
        <v>-36973</v>
      </c>
      <c r="L57" s="80">
        <v>-30465</v>
      </c>
      <c r="M57" s="80">
        <v>-6327</v>
      </c>
      <c r="N57" s="80">
        <v>-11080</v>
      </c>
      <c r="O57" s="80">
        <v>-39421</v>
      </c>
      <c r="P57" s="80">
        <v>-21014</v>
      </c>
      <c r="Q57" s="80">
        <v>-5134</v>
      </c>
      <c r="R57" s="80">
        <v>-22135</v>
      </c>
      <c r="S57" s="80">
        <v>-9884</v>
      </c>
      <c r="T57" s="80">
        <v>-29516</v>
      </c>
      <c r="U57" s="80">
        <v>-26526</v>
      </c>
      <c r="V57" s="80">
        <v>-9054</v>
      </c>
      <c r="W57" s="80">
        <v>-6164</v>
      </c>
      <c r="X57" s="80">
        <v>-37578</v>
      </c>
      <c r="Y57" s="80"/>
      <c r="Z57" s="80">
        <v>-40474</v>
      </c>
      <c r="AA57" s="80">
        <v>-42812</v>
      </c>
      <c r="AB57" s="80">
        <v>-84845</v>
      </c>
      <c r="AC57" s="80">
        <v>-87704</v>
      </c>
      <c r="AD57" s="131">
        <v>-74980</v>
      </c>
      <c r="AE57" s="131">
        <v>-43742</v>
      </c>
    </row>
    <row r="58" spans="2:31" x14ac:dyDescent="0.2">
      <c r="B58" s="79" t="s">
        <v>204</v>
      </c>
      <c r="C58" s="85">
        <v>-65618</v>
      </c>
      <c r="D58" s="85">
        <v>87253.321591357555</v>
      </c>
      <c r="E58" s="85">
        <v>-6465.0290937667014</v>
      </c>
      <c r="F58" s="85">
        <v>111518.70750240918</v>
      </c>
      <c r="G58" s="85">
        <v>-29844</v>
      </c>
      <c r="H58" s="85">
        <v>119145</v>
      </c>
      <c r="I58" s="85">
        <v>24539</v>
      </c>
      <c r="J58" s="85">
        <v>124592</v>
      </c>
      <c r="K58" s="85">
        <f t="shared" ref="K58:R58" si="0">SUM(K5:K37,K40:K45,K48:K57)</f>
        <v>-257056</v>
      </c>
      <c r="L58" s="85">
        <f t="shared" si="0"/>
        <v>244875</v>
      </c>
      <c r="M58" s="85">
        <f t="shared" si="0"/>
        <v>-59398.999999999985</v>
      </c>
      <c r="N58" s="85">
        <f t="shared" si="0"/>
        <v>119311</v>
      </c>
      <c r="O58" s="85">
        <f t="shared" si="0"/>
        <v>40950</v>
      </c>
      <c r="P58" s="85">
        <f t="shared" si="0"/>
        <v>106796</v>
      </c>
      <c r="Q58" s="85">
        <f t="shared" si="0"/>
        <v>262693</v>
      </c>
      <c r="R58" s="85">
        <f t="shared" si="0"/>
        <v>105762</v>
      </c>
      <c r="S58" s="85">
        <v>-98418</v>
      </c>
      <c r="T58" s="85">
        <v>246091</v>
      </c>
      <c r="U58" s="85">
        <v>166510</v>
      </c>
      <c r="V58" s="85">
        <v>127433</v>
      </c>
      <c r="W58" s="85">
        <v>-32651</v>
      </c>
      <c r="X58" s="85">
        <v>171059</v>
      </c>
      <c r="Y58" s="80"/>
      <c r="Z58" s="85">
        <v>126689.00000000003</v>
      </c>
      <c r="AA58" s="85">
        <v>238432</v>
      </c>
      <c r="AB58" s="85">
        <v>47731.000000000015</v>
      </c>
      <c r="AC58" s="85">
        <v>516201</v>
      </c>
      <c r="AD58" s="133">
        <v>441616</v>
      </c>
      <c r="AE58" s="133">
        <v>138408</v>
      </c>
    </row>
    <row r="59" spans="2:31" x14ac:dyDescent="0.2">
      <c r="B59" s="82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</row>
    <row r="60" spans="2:31" x14ac:dyDescent="0.2">
      <c r="B60" s="79" t="s">
        <v>205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spans="2:31" x14ac:dyDescent="0.2">
      <c r="B61" s="89" t="s">
        <v>206</v>
      </c>
      <c r="C61" s="80">
        <v>-26040</v>
      </c>
      <c r="D61" s="80">
        <v>-22744.294999999998</v>
      </c>
      <c r="E61" s="80">
        <v>-19153.657999999996</v>
      </c>
      <c r="F61" s="80">
        <v>-28072.047000000006</v>
      </c>
      <c r="G61" s="80">
        <v>-42829</v>
      </c>
      <c r="H61" s="80">
        <v>-68879</v>
      </c>
      <c r="I61" s="80">
        <v>-50530</v>
      </c>
      <c r="J61" s="80">
        <v>-91173</v>
      </c>
      <c r="K61" s="80">
        <v>-92190</v>
      </c>
      <c r="L61" s="80">
        <v>-130042</v>
      </c>
      <c r="M61" s="80">
        <v>-116407</v>
      </c>
      <c r="N61" s="80">
        <v>-173943</v>
      </c>
      <c r="O61" s="80">
        <v>-22214</v>
      </c>
      <c r="P61" s="80">
        <v>-81158</v>
      </c>
      <c r="Q61" s="80">
        <v>-86364</v>
      </c>
      <c r="R61" s="80">
        <v>-58857</v>
      </c>
      <c r="S61" s="80">
        <v>-44691</v>
      </c>
      <c r="T61" s="80">
        <v>-58153</v>
      </c>
      <c r="U61" s="80">
        <v>-57100</v>
      </c>
      <c r="V61" s="80">
        <v>-102675</v>
      </c>
      <c r="W61" s="80">
        <v>-22263</v>
      </c>
      <c r="X61" s="80">
        <v>-64209</v>
      </c>
      <c r="Y61" s="80"/>
      <c r="Z61" s="80">
        <v>-96010</v>
      </c>
      <c r="AA61" s="80">
        <v>-253411</v>
      </c>
      <c r="AB61" s="80">
        <v>-512582</v>
      </c>
      <c r="AC61" s="80">
        <v>-248593</v>
      </c>
      <c r="AD61" s="131">
        <v>-262619</v>
      </c>
      <c r="AE61" s="131">
        <v>-86472</v>
      </c>
    </row>
    <row r="62" spans="2:31" x14ac:dyDescent="0.2">
      <c r="B62" s="91" t="s">
        <v>207</v>
      </c>
      <c r="C62" s="80">
        <v>-414</v>
      </c>
      <c r="D62" s="80">
        <v>-500</v>
      </c>
      <c r="E62" s="80">
        <v>-816</v>
      </c>
      <c r="F62" s="80">
        <v>-1459</v>
      </c>
      <c r="G62" s="80">
        <v>-4194</v>
      </c>
      <c r="H62" s="80">
        <v>-2643</v>
      </c>
      <c r="I62" s="80">
        <v>-3890</v>
      </c>
      <c r="J62" s="80">
        <v>-38506</v>
      </c>
      <c r="K62" s="80">
        <v>-3591</v>
      </c>
      <c r="L62" s="80">
        <v>-6511</v>
      </c>
      <c r="M62" s="80">
        <v>-3683</v>
      </c>
      <c r="N62" s="80">
        <v>-7699</v>
      </c>
      <c r="O62" s="80">
        <v>-6411</v>
      </c>
      <c r="P62" s="80">
        <v>-5928</v>
      </c>
      <c r="Q62" s="80">
        <v>-12353</v>
      </c>
      <c r="R62" s="80">
        <v>-7673</v>
      </c>
      <c r="S62" s="80">
        <v>-744</v>
      </c>
      <c r="T62" s="80">
        <v>292</v>
      </c>
      <c r="U62" s="80">
        <v>-5190</v>
      </c>
      <c r="V62" s="80">
        <v>-5713</v>
      </c>
      <c r="W62" s="80">
        <v>-523</v>
      </c>
      <c r="X62" s="80">
        <v>-3767</v>
      </c>
      <c r="Y62" s="80"/>
      <c r="Z62" s="80">
        <v>-3189</v>
      </c>
      <c r="AA62" s="80">
        <v>-49233</v>
      </c>
      <c r="AB62" s="80">
        <v>-21484</v>
      </c>
      <c r="AC62" s="80">
        <v>-32365</v>
      </c>
      <c r="AD62" s="131">
        <v>-11355</v>
      </c>
      <c r="AE62" s="131">
        <v>-4290</v>
      </c>
    </row>
    <row r="63" spans="2:31" x14ac:dyDescent="0.2">
      <c r="B63" s="89" t="s">
        <v>208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25574</v>
      </c>
      <c r="J63" s="80">
        <v>-25574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 t="s">
        <v>240</v>
      </c>
      <c r="V63" s="80">
        <v>0</v>
      </c>
      <c r="W63" s="80">
        <v>0</v>
      </c>
      <c r="X63" s="80">
        <v>0</v>
      </c>
      <c r="Y63" s="80"/>
      <c r="Z63" s="80">
        <v>0</v>
      </c>
      <c r="AA63" s="80">
        <v>0</v>
      </c>
      <c r="AB63" s="80">
        <v>0</v>
      </c>
      <c r="AC63" s="80">
        <v>0</v>
      </c>
      <c r="AD63" s="131">
        <v>0</v>
      </c>
      <c r="AE63" s="131">
        <v>0</v>
      </c>
    </row>
    <row r="64" spans="2:31" outlineLevel="1" x14ac:dyDescent="0.2">
      <c r="B64" s="89" t="s">
        <v>209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 t="s">
        <v>240</v>
      </c>
      <c r="V64" s="80">
        <v>7343</v>
      </c>
      <c r="W64" s="80">
        <v>0</v>
      </c>
      <c r="X64" s="80">
        <v>0</v>
      </c>
      <c r="Y64" s="80"/>
      <c r="Z64" s="80">
        <v>0</v>
      </c>
      <c r="AA64" s="80">
        <v>0</v>
      </c>
      <c r="AB64" s="80">
        <v>0</v>
      </c>
      <c r="AC64" s="80">
        <v>0</v>
      </c>
      <c r="AD64" s="131">
        <v>7343</v>
      </c>
      <c r="AE64" s="131">
        <v>0</v>
      </c>
    </row>
    <row r="65" spans="2:31" outlineLevel="1" x14ac:dyDescent="0.2">
      <c r="B65" s="89" t="s">
        <v>210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2718</v>
      </c>
      <c r="S65" s="80">
        <v>0</v>
      </c>
      <c r="T65" s="80">
        <v>0</v>
      </c>
      <c r="U65" s="80" t="s">
        <v>240</v>
      </c>
      <c r="V65" s="80">
        <v>13104</v>
      </c>
      <c r="W65" s="80">
        <v>0</v>
      </c>
      <c r="X65" s="80">
        <v>0</v>
      </c>
      <c r="Y65" s="80"/>
      <c r="Z65" s="80">
        <v>0</v>
      </c>
      <c r="AA65" s="80">
        <v>0</v>
      </c>
      <c r="AB65" s="80">
        <v>0</v>
      </c>
      <c r="AC65" s="80">
        <v>2718</v>
      </c>
      <c r="AD65" s="131">
        <v>13104</v>
      </c>
      <c r="AE65" s="131">
        <v>0</v>
      </c>
    </row>
    <row r="66" spans="2:31" outlineLevel="1" x14ac:dyDescent="0.2">
      <c r="B66" s="89" t="s">
        <v>211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-468201</v>
      </c>
      <c r="M66" s="80">
        <v>12046</v>
      </c>
      <c r="N66" s="80">
        <v>456155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 t="s">
        <v>240</v>
      </c>
      <c r="V66" s="80">
        <v>0</v>
      </c>
      <c r="W66" s="80">
        <v>0</v>
      </c>
      <c r="X66" s="80">
        <v>0</v>
      </c>
      <c r="Y66" s="80"/>
      <c r="Z66" s="80">
        <v>0</v>
      </c>
      <c r="AA66" s="80">
        <v>0</v>
      </c>
      <c r="AB66" s="80">
        <v>0</v>
      </c>
      <c r="AC66" s="80">
        <v>0</v>
      </c>
      <c r="AD66" s="131">
        <v>0</v>
      </c>
      <c r="AE66" s="131">
        <v>0</v>
      </c>
    </row>
    <row r="67" spans="2:31" x14ac:dyDescent="0.2">
      <c r="B67" s="89" t="s">
        <v>212</v>
      </c>
      <c r="C67" s="80">
        <v>-147031</v>
      </c>
      <c r="D67" s="80">
        <v>-636754.06402000005</v>
      </c>
      <c r="E67" s="80">
        <v>-462362.88619999995</v>
      </c>
      <c r="F67" s="80">
        <v>-444855.04978</v>
      </c>
      <c r="G67" s="80">
        <v>-245325</v>
      </c>
      <c r="H67" s="80">
        <v>-569901</v>
      </c>
      <c r="I67" s="80">
        <v>-693169</v>
      </c>
      <c r="J67" s="80">
        <v>-599464</v>
      </c>
      <c r="K67" s="80">
        <v>-758093</v>
      </c>
      <c r="L67" s="80">
        <v>-434690.63779000007</v>
      </c>
      <c r="M67" s="80">
        <v>-367154.36220999993</v>
      </c>
      <c r="N67" s="80">
        <v>-1088889</v>
      </c>
      <c r="O67" s="80">
        <v>0</v>
      </c>
      <c r="P67" s="80">
        <v>-1193587</v>
      </c>
      <c r="Q67" s="80">
        <v>-328342</v>
      </c>
      <c r="R67" s="80">
        <v>-177090</v>
      </c>
      <c r="S67" s="80">
        <v>-212965</v>
      </c>
      <c r="T67" s="80">
        <v>-308365</v>
      </c>
      <c r="U67" s="80">
        <v>-119995</v>
      </c>
      <c r="V67" s="80">
        <v>-90733</v>
      </c>
      <c r="W67" s="80">
        <v>-135089</v>
      </c>
      <c r="X67" s="80">
        <v>8343</v>
      </c>
      <c r="Y67" s="80"/>
      <c r="Z67" s="80">
        <v>-1691003</v>
      </c>
      <c r="AA67" s="80">
        <v>-2107859</v>
      </c>
      <c r="AB67" s="80">
        <v>-2648827</v>
      </c>
      <c r="AC67" s="80">
        <v>-1699019</v>
      </c>
      <c r="AD67" s="131">
        <v>-732058</v>
      </c>
      <c r="AE67" s="131">
        <v>-126746</v>
      </c>
    </row>
    <row r="68" spans="2:31" x14ac:dyDescent="0.2">
      <c r="B68" s="89" t="s">
        <v>213</v>
      </c>
      <c r="C68" s="80">
        <v>405552</v>
      </c>
      <c r="D68" s="80">
        <v>519687.12871665601</v>
      </c>
      <c r="E68" s="80">
        <v>480487.43972425605</v>
      </c>
      <c r="F68" s="80">
        <v>376343.43155908794</v>
      </c>
      <c r="G68" s="80">
        <v>433408</v>
      </c>
      <c r="H68" s="80">
        <v>480410</v>
      </c>
      <c r="I68" s="80">
        <v>698775</v>
      </c>
      <c r="J68" s="80">
        <v>813624</v>
      </c>
      <c r="K68" s="80">
        <v>798756</v>
      </c>
      <c r="L68" s="80">
        <v>912493.3997500001</v>
      </c>
      <c r="M68" s="80">
        <v>455323.6002499999</v>
      </c>
      <c r="N68" s="80">
        <v>756570</v>
      </c>
      <c r="O68" s="80">
        <v>256949</v>
      </c>
      <c r="P68" s="80">
        <v>1028944</v>
      </c>
      <c r="Q68" s="80">
        <v>479133</v>
      </c>
      <c r="R68" s="80">
        <v>179490</v>
      </c>
      <c r="S68" s="80">
        <v>277721</v>
      </c>
      <c r="T68" s="80">
        <v>253380</v>
      </c>
      <c r="U68" s="80">
        <v>280030</v>
      </c>
      <c r="V68" s="80">
        <v>75448</v>
      </c>
      <c r="W68" s="80">
        <v>171868</v>
      </c>
      <c r="X68" s="80">
        <v>64869</v>
      </c>
      <c r="Y68" s="80"/>
      <c r="Z68" s="80">
        <v>1782070</v>
      </c>
      <c r="AA68" s="80">
        <v>2426217</v>
      </c>
      <c r="AB68" s="80">
        <v>2923143</v>
      </c>
      <c r="AC68" s="80">
        <v>1944516</v>
      </c>
      <c r="AD68" s="131">
        <v>886579</v>
      </c>
      <c r="AE68" s="131">
        <v>236737</v>
      </c>
    </row>
    <row r="69" spans="2:31" x14ac:dyDescent="0.2">
      <c r="B69" s="89" t="s">
        <v>250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>
        <v>44</v>
      </c>
      <c r="Y69" s="80"/>
      <c r="Z69" s="80"/>
      <c r="AA69" s="80"/>
      <c r="AB69" s="80"/>
      <c r="AC69" s="80"/>
      <c r="AD69" s="131"/>
      <c r="AE69" s="131">
        <v>44</v>
      </c>
    </row>
    <row r="70" spans="2:31" x14ac:dyDescent="0.2">
      <c r="B70" s="89" t="s">
        <v>214</v>
      </c>
      <c r="C70" s="80">
        <v>0</v>
      </c>
      <c r="D70" s="80">
        <v>0</v>
      </c>
      <c r="E70" s="80">
        <v>0</v>
      </c>
      <c r="F70" s="80">
        <v>2406</v>
      </c>
      <c r="G70" s="80">
        <v>6316</v>
      </c>
      <c r="H70" s="80">
        <v>0</v>
      </c>
      <c r="I70" s="80">
        <v>0</v>
      </c>
      <c r="J70" s="80">
        <v>523</v>
      </c>
      <c r="K70" s="80">
        <v>0</v>
      </c>
      <c r="L70" s="80">
        <v>0</v>
      </c>
      <c r="M70" s="80">
        <v>2762</v>
      </c>
      <c r="N70" s="80">
        <v>2911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2529</v>
      </c>
      <c r="V70" s="80">
        <v>9348</v>
      </c>
      <c r="W70" s="80">
        <v>0</v>
      </c>
      <c r="X70" s="80">
        <v>0</v>
      </c>
      <c r="Y70" s="80"/>
      <c r="Z70" s="80">
        <v>2406</v>
      </c>
      <c r="AA70" s="80">
        <v>6839</v>
      </c>
      <c r="AB70" s="80">
        <v>5673</v>
      </c>
      <c r="AC70" s="80">
        <v>0</v>
      </c>
      <c r="AD70" s="131">
        <v>11877</v>
      </c>
      <c r="AE70" s="131">
        <v>0</v>
      </c>
    </row>
    <row r="71" spans="2:31" x14ac:dyDescent="0.2">
      <c r="B71" s="89" t="s">
        <v>215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-4145</v>
      </c>
      <c r="J71" s="80">
        <v>325</v>
      </c>
      <c r="K71" s="80">
        <v>1213</v>
      </c>
      <c r="L71" s="80">
        <v>-4224</v>
      </c>
      <c r="M71" s="80">
        <v>3011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161</v>
      </c>
      <c r="V71" s="80">
        <v>0</v>
      </c>
      <c r="W71" s="80">
        <v>0</v>
      </c>
      <c r="X71" s="80">
        <v>0</v>
      </c>
      <c r="Y71" s="80"/>
      <c r="Z71" s="80">
        <v>0</v>
      </c>
      <c r="AA71" s="80">
        <v>-3820</v>
      </c>
      <c r="AB71" s="80">
        <v>0</v>
      </c>
      <c r="AC71" s="80">
        <v>0</v>
      </c>
      <c r="AD71" s="131">
        <v>161</v>
      </c>
      <c r="AE71" s="131">
        <v>0</v>
      </c>
    </row>
    <row r="72" spans="2:31" x14ac:dyDescent="0.2">
      <c r="B72" s="89" t="s">
        <v>216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 t="s">
        <v>240</v>
      </c>
      <c r="V72" s="80">
        <v>0</v>
      </c>
      <c r="W72" s="80">
        <v>0</v>
      </c>
      <c r="X72" s="80">
        <v>0</v>
      </c>
      <c r="Y72" s="80"/>
      <c r="Z72" s="80">
        <v>0</v>
      </c>
      <c r="AA72" s="80">
        <v>0</v>
      </c>
      <c r="AB72" s="80">
        <v>0</v>
      </c>
      <c r="AC72" s="80">
        <v>0</v>
      </c>
      <c r="AD72" s="131">
        <v>0</v>
      </c>
      <c r="AE72" s="131">
        <v>0</v>
      </c>
    </row>
    <row r="73" spans="2:31" x14ac:dyDescent="0.2">
      <c r="B73" s="89" t="s">
        <v>217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 t="s">
        <v>240</v>
      </c>
      <c r="V73" s="80">
        <v>0</v>
      </c>
      <c r="W73" s="80">
        <v>0</v>
      </c>
      <c r="X73" s="80">
        <v>0</v>
      </c>
      <c r="Y73" s="80"/>
      <c r="Z73" s="80">
        <v>0</v>
      </c>
      <c r="AA73" s="80">
        <v>0</v>
      </c>
      <c r="AB73" s="80">
        <v>0</v>
      </c>
      <c r="AC73" s="80">
        <v>0</v>
      </c>
      <c r="AD73" s="131">
        <v>0</v>
      </c>
      <c r="AE73" s="131">
        <v>0</v>
      </c>
    </row>
    <row r="74" spans="2:31" x14ac:dyDescent="0.2">
      <c r="B74" s="89" t="s">
        <v>218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-12046</v>
      </c>
      <c r="N74" s="80">
        <v>-456155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 t="s">
        <v>240</v>
      </c>
      <c r="V74" s="80">
        <v>0</v>
      </c>
      <c r="W74" s="80">
        <v>0</v>
      </c>
      <c r="X74" s="80">
        <v>0</v>
      </c>
      <c r="Y74" s="80"/>
      <c r="Z74" s="80">
        <v>0</v>
      </c>
      <c r="AA74" s="80">
        <v>0</v>
      </c>
      <c r="AB74" s="80">
        <v>-468201</v>
      </c>
      <c r="AC74" s="80">
        <v>0</v>
      </c>
      <c r="AD74" s="131">
        <v>0</v>
      </c>
      <c r="AE74" s="131">
        <v>0</v>
      </c>
    </row>
    <row r="75" spans="2:31" x14ac:dyDescent="0.2">
      <c r="B75" s="89" t="s">
        <v>219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 t="s">
        <v>240</v>
      </c>
      <c r="V75" s="80">
        <v>0</v>
      </c>
      <c r="W75" s="80">
        <v>0</v>
      </c>
      <c r="X75" s="80">
        <v>0</v>
      </c>
      <c r="Y75" s="80"/>
      <c r="Z75" s="80">
        <v>0</v>
      </c>
      <c r="AA75" s="80">
        <v>0</v>
      </c>
      <c r="AB75" s="80">
        <v>0</v>
      </c>
      <c r="AC75" s="80">
        <v>0</v>
      </c>
      <c r="AD75" s="131">
        <v>0</v>
      </c>
      <c r="AE75" s="131">
        <v>0</v>
      </c>
    </row>
    <row r="76" spans="2:31" x14ac:dyDescent="0.2">
      <c r="B76" s="89" t="s">
        <v>220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 t="s">
        <v>240</v>
      </c>
      <c r="V76" s="80">
        <v>0</v>
      </c>
      <c r="W76" s="80">
        <v>0</v>
      </c>
      <c r="X76" s="80">
        <v>0</v>
      </c>
      <c r="Y76" s="80"/>
      <c r="Z76" s="80">
        <v>0</v>
      </c>
      <c r="AA76" s="80">
        <v>0</v>
      </c>
      <c r="AB76" s="80">
        <v>0</v>
      </c>
      <c r="AC76" s="80">
        <v>0</v>
      </c>
      <c r="AD76" s="131">
        <v>0</v>
      </c>
      <c r="AE76" s="131">
        <v>0</v>
      </c>
    </row>
    <row r="77" spans="2:31" outlineLevel="1" x14ac:dyDescent="0.2">
      <c r="B77" s="89" t="s">
        <v>221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-18721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 t="s">
        <v>240</v>
      </c>
      <c r="V77" s="80">
        <v>0</v>
      </c>
      <c r="W77" s="80">
        <v>0</v>
      </c>
      <c r="X77" s="80">
        <v>0</v>
      </c>
      <c r="Y77" s="80"/>
      <c r="Z77" s="80">
        <v>0</v>
      </c>
      <c r="AA77" s="80">
        <v>0</v>
      </c>
      <c r="AB77" s="80">
        <v>-18721</v>
      </c>
      <c r="AC77" s="80">
        <v>0</v>
      </c>
      <c r="AD77" s="131">
        <v>0</v>
      </c>
      <c r="AE77" s="131">
        <v>0</v>
      </c>
    </row>
    <row r="78" spans="2:31" x14ac:dyDescent="0.2">
      <c r="B78" s="79" t="s">
        <v>222</v>
      </c>
      <c r="C78" s="85">
        <v>232067</v>
      </c>
      <c r="D78" s="85">
        <v>-140311.23030334408</v>
      </c>
      <c r="E78" s="85">
        <v>-1845.104475743894</v>
      </c>
      <c r="F78" s="85">
        <v>-95636.66522091208</v>
      </c>
      <c r="G78" s="85">
        <v>147376</v>
      </c>
      <c r="H78" s="85">
        <v>-161013</v>
      </c>
      <c r="I78" s="85">
        <v>-27385</v>
      </c>
      <c r="J78" s="85">
        <v>59755</v>
      </c>
      <c r="K78" s="85">
        <f>SUM(K61:K77)</f>
        <v>-53905</v>
      </c>
      <c r="L78" s="85">
        <f>SUM(L61:L77)</f>
        <v>-131175.23803999997</v>
      </c>
      <c r="M78" s="85">
        <f>SUM(M61:M77)</f>
        <v>-26147.761960000033</v>
      </c>
      <c r="N78" s="85">
        <f>SUM(N61:N77)</f>
        <v>-529771</v>
      </c>
      <c r="O78" s="85">
        <f>SUM(O61:O77)</f>
        <v>228324</v>
      </c>
      <c r="P78" s="85">
        <f>SUM(P61:P77)</f>
        <v>-251729</v>
      </c>
      <c r="Q78" s="85">
        <f>SUM(Q61:Q77)</f>
        <v>52074</v>
      </c>
      <c r="R78" s="85">
        <f>SUM(R61:R77)</f>
        <v>-61412</v>
      </c>
      <c r="S78" s="85">
        <v>19321</v>
      </c>
      <c r="T78" s="85">
        <v>-112846</v>
      </c>
      <c r="U78" s="85">
        <v>100435</v>
      </c>
      <c r="V78" s="85">
        <v>-93878</v>
      </c>
      <c r="W78" s="85">
        <v>13993</v>
      </c>
      <c r="X78" s="85">
        <v>5280</v>
      </c>
      <c r="Y78" s="80"/>
      <c r="Z78" s="85">
        <v>-5726.0000000000582</v>
      </c>
      <c r="AA78" s="85">
        <v>18733</v>
      </c>
      <c r="AB78" s="85">
        <v>-740999</v>
      </c>
      <c r="AC78" s="85">
        <v>-32743</v>
      </c>
      <c r="AD78" s="133">
        <v>-86968</v>
      </c>
      <c r="AE78" s="133">
        <v>19273</v>
      </c>
    </row>
    <row r="79" spans="2:31" x14ac:dyDescent="0.2">
      <c r="B79" s="86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131"/>
      <c r="AE79" s="131"/>
    </row>
    <row r="80" spans="2:31" x14ac:dyDescent="0.2">
      <c r="B80" s="79" t="s">
        <v>223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22"/>
      <c r="AB80" s="22"/>
      <c r="AC80" s="22"/>
      <c r="AD80" s="134"/>
      <c r="AE80" s="134"/>
    </row>
    <row r="81" spans="2:32" x14ac:dyDescent="0.2">
      <c r="B81" s="89" t="s">
        <v>224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51786</v>
      </c>
      <c r="J81" s="80">
        <v>0</v>
      </c>
      <c r="K81" s="80">
        <v>2848650</v>
      </c>
      <c r="L81" s="80">
        <v>0</v>
      </c>
      <c r="M81" s="80">
        <v>0</v>
      </c>
      <c r="N81" s="80">
        <v>380000</v>
      </c>
      <c r="O81" s="80">
        <v>0</v>
      </c>
      <c r="P81" s="80">
        <v>19801</v>
      </c>
      <c r="Q81" s="80">
        <v>499999</v>
      </c>
      <c r="R81" s="80">
        <v>0</v>
      </c>
      <c r="S81" s="80">
        <v>0</v>
      </c>
      <c r="T81" s="80">
        <v>17691</v>
      </c>
      <c r="U81" s="80" t="s">
        <v>240</v>
      </c>
      <c r="V81" s="80">
        <v>228</v>
      </c>
      <c r="W81" s="80">
        <v>0</v>
      </c>
      <c r="X81" s="80">
        <v>0</v>
      </c>
      <c r="Y81" s="80"/>
      <c r="Z81" s="80">
        <v>0</v>
      </c>
      <c r="AA81" s="80">
        <v>51786</v>
      </c>
      <c r="AB81" s="80">
        <v>3228650</v>
      </c>
      <c r="AC81" s="80">
        <v>519800</v>
      </c>
      <c r="AD81" s="131">
        <v>17919</v>
      </c>
      <c r="AE81" s="131">
        <v>0</v>
      </c>
    </row>
    <row r="82" spans="2:32" outlineLevel="1" x14ac:dyDescent="0.2">
      <c r="B82" s="92" t="s">
        <v>127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 t="s">
        <v>240</v>
      </c>
      <c r="V82" s="80">
        <v>0</v>
      </c>
      <c r="W82" s="80">
        <v>0</v>
      </c>
      <c r="X82" s="80">
        <v>0</v>
      </c>
      <c r="Y82" s="80"/>
      <c r="Z82" s="80">
        <v>0</v>
      </c>
      <c r="AA82" s="80">
        <v>0</v>
      </c>
      <c r="AB82" s="80">
        <v>0</v>
      </c>
      <c r="AC82" s="80">
        <v>0</v>
      </c>
      <c r="AD82" s="131">
        <v>0</v>
      </c>
      <c r="AE82" s="131">
        <v>0</v>
      </c>
    </row>
    <row r="83" spans="2:32" outlineLevel="1" x14ac:dyDescent="0.2">
      <c r="B83" s="92" t="s">
        <v>225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-18141</v>
      </c>
      <c r="L83" s="80">
        <v>0</v>
      </c>
      <c r="M83" s="80">
        <v>0</v>
      </c>
      <c r="N83" s="80">
        <v>0</v>
      </c>
      <c r="O83" s="80">
        <v>-20054</v>
      </c>
      <c r="P83" s="80">
        <v>0</v>
      </c>
      <c r="Q83" s="80">
        <v>0</v>
      </c>
      <c r="R83" s="80">
        <v>0</v>
      </c>
      <c r="S83" s="80">
        <v>-21176</v>
      </c>
      <c r="T83" s="80">
        <v>0</v>
      </c>
      <c r="U83" s="80" t="s">
        <v>240</v>
      </c>
      <c r="V83" s="80"/>
      <c r="W83" s="80">
        <v>-22129</v>
      </c>
      <c r="X83" s="80">
        <v>0</v>
      </c>
      <c r="Y83" s="80"/>
      <c r="Z83" s="80">
        <v>0</v>
      </c>
      <c r="AA83" s="80">
        <v>0</v>
      </c>
      <c r="AB83" s="80">
        <v>-18141</v>
      </c>
      <c r="AC83" s="80">
        <v>-20054</v>
      </c>
      <c r="AD83" s="131">
        <v>-21176</v>
      </c>
      <c r="AE83" s="131">
        <v>-22129</v>
      </c>
    </row>
    <row r="84" spans="2:32" x14ac:dyDescent="0.2">
      <c r="B84" s="92" t="s">
        <v>226</v>
      </c>
      <c r="C84" s="80">
        <v>-1671</v>
      </c>
      <c r="D84" s="80">
        <v>-1670.824008560262</v>
      </c>
      <c r="E84" s="80">
        <v>-2782.2442498317359</v>
      </c>
      <c r="F84" s="80">
        <v>-1891.9317416080021</v>
      </c>
      <c r="G84" s="80">
        <v>-2573</v>
      </c>
      <c r="H84" s="80">
        <v>-1562</v>
      </c>
      <c r="I84" s="80">
        <v>-2906</v>
      </c>
      <c r="J84" s="80">
        <v>-9991</v>
      </c>
      <c r="K84" s="80">
        <v>-5882</v>
      </c>
      <c r="L84" s="80">
        <v>-39732</v>
      </c>
      <c r="M84" s="80">
        <v>-27474</v>
      </c>
      <c r="N84" s="80">
        <v>-8837</v>
      </c>
      <c r="O84" s="80">
        <v>-13352</v>
      </c>
      <c r="P84" s="80">
        <v>-14158</v>
      </c>
      <c r="Q84" s="80">
        <v>-20864</v>
      </c>
      <c r="R84" s="80">
        <v>-23423</v>
      </c>
      <c r="S84" s="80">
        <v>-9686</v>
      </c>
      <c r="T84" s="80">
        <v>-15378</v>
      </c>
      <c r="U84" s="80">
        <v>-13818</v>
      </c>
      <c r="V84" s="80">
        <v>-11875</v>
      </c>
      <c r="W84" s="80">
        <v>-12382</v>
      </c>
      <c r="X84" s="80">
        <v>-12421</v>
      </c>
      <c r="Y84" s="80"/>
      <c r="Z84" s="80">
        <v>-8016</v>
      </c>
      <c r="AA84" s="80">
        <v>-17032</v>
      </c>
      <c r="AB84" s="80">
        <v>-81925</v>
      </c>
      <c r="AC84" s="80">
        <v>-71797</v>
      </c>
      <c r="AD84" s="131">
        <v>-50757</v>
      </c>
      <c r="AE84" s="131">
        <v>-24803</v>
      </c>
      <c r="AF84" s="128"/>
    </row>
    <row r="85" spans="2:32" outlineLevel="1" x14ac:dyDescent="0.2">
      <c r="B85" s="89" t="s">
        <v>227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 t="s">
        <v>240</v>
      </c>
      <c r="V85" s="80">
        <v>0</v>
      </c>
      <c r="W85" s="80">
        <v>0</v>
      </c>
      <c r="X85" s="80">
        <v>0</v>
      </c>
      <c r="Y85" s="80"/>
      <c r="Z85" s="80">
        <v>0</v>
      </c>
      <c r="AA85" s="80">
        <v>0</v>
      </c>
      <c r="AB85" s="80">
        <v>0</v>
      </c>
      <c r="AC85" s="80">
        <v>0</v>
      </c>
      <c r="AD85" s="131">
        <v>0</v>
      </c>
      <c r="AE85" s="131">
        <v>0</v>
      </c>
    </row>
    <row r="86" spans="2:32" x14ac:dyDescent="0.2">
      <c r="B86" s="89" t="s">
        <v>228</v>
      </c>
      <c r="C86" s="80">
        <v>-21108</v>
      </c>
      <c r="D86" s="80">
        <v>-22266</v>
      </c>
      <c r="E86" s="80">
        <v>-12587.212543781548</v>
      </c>
      <c r="F86" s="80">
        <v>-13171.787456218452</v>
      </c>
      <c r="G86" s="80">
        <v>-13988</v>
      </c>
      <c r="H86" s="80">
        <v>-7384</v>
      </c>
      <c r="I86" s="80">
        <v>-1478</v>
      </c>
      <c r="J86" s="80">
        <v>-9656</v>
      </c>
      <c r="K86" s="80">
        <v>-2439267</v>
      </c>
      <c r="L86" s="80">
        <v>-14627</v>
      </c>
      <c r="M86" s="80">
        <v>-14503</v>
      </c>
      <c r="N86" s="80">
        <v>-15211</v>
      </c>
      <c r="O86" s="80">
        <v>-14413</v>
      </c>
      <c r="P86" s="80">
        <v>-13829</v>
      </c>
      <c r="Q86" s="80">
        <v>-14328</v>
      </c>
      <c r="R86" s="80">
        <v>-14356</v>
      </c>
      <c r="S86" s="80">
        <v>-14391</v>
      </c>
      <c r="T86" s="80">
        <v>-13747</v>
      </c>
      <c r="U86" s="80">
        <v>-13565</v>
      </c>
      <c r="V86" s="80">
        <v>-13767</v>
      </c>
      <c r="W86" s="80">
        <v>-13635</v>
      </c>
      <c r="X86" s="80">
        <v>-14192</v>
      </c>
      <c r="Y86" s="80"/>
      <c r="Z86" s="80">
        <v>-69133</v>
      </c>
      <c r="AA86" s="80">
        <v>-32506</v>
      </c>
      <c r="AB86" s="80">
        <v>-2483608</v>
      </c>
      <c r="AC86" s="80">
        <v>-56926</v>
      </c>
      <c r="AD86" s="131">
        <v>-55470</v>
      </c>
      <c r="AE86" s="131">
        <v>-27827</v>
      </c>
    </row>
    <row r="87" spans="2:32" x14ac:dyDescent="0.2">
      <c r="B87" s="93" t="s">
        <v>229</v>
      </c>
      <c r="C87" s="80">
        <v>0</v>
      </c>
      <c r="D87" s="80">
        <v>-2626</v>
      </c>
      <c r="E87" s="80">
        <v>2626</v>
      </c>
      <c r="F87" s="80">
        <v>-808</v>
      </c>
      <c r="G87" s="80">
        <v>0</v>
      </c>
      <c r="H87" s="80">
        <v>-4604</v>
      </c>
      <c r="I87" s="80">
        <v>-51</v>
      </c>
      <c r="J87" s="80">
        <v>5086</v>
      </c>
      <c r="K87" s="80">
        <v>2078</v>
      </c>
      <c r="L87" s="80">
        <v>-2078</v>
      </c>
      <c r="M87" s="80">
        <v>0</v>
      </c>
      <c r="N87" s="80">
        <v>0</v>
      </c>
      <c r="O87" s="80">
        <v>0</v>
      </c>
      <c r="P87" s="80">
        <v>0</v>
      </c>
      <c r="Q87" s="80">
        <v>-5242</v>
      </c>
      <c r="R87" s="80">
        <v>-1357</v>
      </c>
      <c r="S87" s="80">
        <v>-2361</v>
      </c>
      <c r="T87" s="80">
        <v>0</v>
      </c>
      <c r="U87" s="80" t="s">
        <v>240</v>
      </c>
      <c r="V87" s="80">
        <v>0</v>
      </c>
      <c r="W87" s="80" t="s">
        <v>240</v>
      </c>
      <c r="X87" s="80">
        <v>0</v>
      </c>
      <c r="Y87" s="80"/>
      <c r="Z87" s="80">
        <v>-808</v>
      </c>
      <c r="AA87" s="80">
        <v>431</v>
      </c>
      <c r="AB87" s="80">
        <v>0</v>
      </c>
      <c r="AC87" s="80">
        <v>-6599</v>
      </c>
      <c r="AD87" s="131">
        <v>-2361</v>
      </c>
      <c r="AE87" s="131">
        <v>0</v>
      </c>
    </row>
    <row r="88" spans="2:32" x14ac:dyDescent="0.2">
      <c r="B88" s="91" t="s">
        <v>230</v>
      </c>
      <c r="C88" s="80">
        <v>0</v>
      </c>
      <c r="D88" s="80">
        <v>-135798</v>
      </c>
      <c r="E88" s="80">
        <v>0</v>
      </c>
      <c r="F88" s="80">
        <v>-65</v>
      </c>
      <c r="G88" s="80">
        <v>0</v>
      </c>
      <c r="H88" s="80">
        <v>-4359</v>
      </c>
      <c r="I88" s="80">
        <v>0</v>
      </c>
      <c r="J88" s="80">
        <v>2398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 t="s">
        <v>240</v>
      </c>
      <c r="V88" s="80">
        <v>0</v>
      </c>
      <c r="W88" s="80" t="s">
        <v>240</v>
      </c>
      <c r="X88" s="80">
        <v>0</v>
      </c>
      <c r="Y88" s="80"/>
      <c r="Z88" s="80">
        <v>-135863</v>
      </c>
      <c r="AA88" s="80">
        <v>-1961</v>
      </c>
      <c r="AB88" s="80">
        <v>0</v>
      </c>
      <c r="AC88" s="80">
        <v>0</v>
      </c>
      <c r="AD88" s="131">
        <v>0</v>
      </c>
      <c r="AE88" s="131">
        <v>0</v>
      </c>
    </row>
    <row r="89" spans="2:32" x14ac:dyDescent="0.2">
      <c r="B89" s="91" t="s">
        <v>231</v>
      </c>
      <c r="C89" s="80">
        <v>0</v>
      </c>
      <c r="D89" s="80">
        <v>0</v>
      </c>
      <c r="E89" s="80">
        <v>0</v>
      </c>
      <c r="F89" s="80">
        <v>0</v>
      </c>
      <c r="G89" s="80">
        <v>-19189</v>
      </c>
      <c r="H89" s="80">
        <v>-52575</v>
      </c>
      <c r="I89" s="80">
        <v>-28337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-361971</v>
      </c>
      <c r="R89" s="80">
        <v>-139407</v>
      </c>
      <c r="S89" s="80">
        <v>0</v>
      </c>
      <c r="T89" s="80">
        <v>0</v>
      </c>
      <c r="U89" s="80" t="s">
        <v>240</v>
      </c>
      <c r="V89" s="80">
        <v>0</v>
      </c>
      <c r="W89" s="80" t="s">
        <v>240</v>
      </c>
      <c r="X89" s="80">
        <v>0</v>
      </c>
      <c r="Y89" s="80"/>
      <c r="Z89" s="80">
        <v>0</v>
      </c>
      <c r="AA89" s="80">
        <v>-100101</v>
      </c>
      <c r="AB89" s="80">
        <v>0</v>
      </c>
      <c r="AC89" s="80">
        <v>-501378</v>
      </c>
      <c r="AD89" s="131">
        <v>0</v>
      </c>
      <c r="AE89" s="131">
        <v>0</v>
      </c>
    </row>
    <row r="90" spans="2:32" outlineLevel="1" x14ac:dyDescent="0.2">
      <c r="B90" s="89" t="s">
        <v>232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-1610</v>
      </c>
      <c r="L90" s="80">
        <v>1610</v>
      </c>
      <c r="M90" s="80">
        <v>-9163</v>
      </c>
      <c r="N90" s="80">
        <v>7205</v>
      </c>
      <c r="O90" s="80">
        <v>0</v>
      </c>
      <c r="P90" s="80">
        <v>388</v>
      </c>
      <c r="Q90" s="80">
        <v>-173</v>
      </c>
      <c r="R90" s="80">
        <v>194</v>
      </c>
      <c r="S90" s="80">
        <v>141</v>
      </c>
      <c r="T90" s="80">
        <v>269</v>
      </c>
      <c r="U90" s="80">
        <v>-410</v>
      </c>
      <c r="V90" s="80">
        <v>0</v>
      </c>
      <c r="W90" s="80">
        <v>-159</v>
      </c>
      <c r="X90" s="80">
        <v>159</v>
      </c>
      <c r="Y90" s="80"/>
      <c r="Z90" s="80">
        <v>0</v>
      </c>
      <c r="AA90" s="80">
        <v>0</v>
      </c>
      <c r="AB90" s="80">
        <v>-1958</v>
      </c>
      <c r="AC90" s="80">
        <v>409</v>
      </c>
      <c r="AD90" s="131">
        <v>0</v>
      </c>
      <c r="AE90" s="131">
        <v>0</v>
      </c>
    </row>
    <row r="91" spans="2:32" outlineLevel="1" x14ac:dyDescent="0.2">
      <c r="B91" s="89" t="s">
        <v>233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-113441</v>
      </c>
      <c r="M91" s="80">
        <v>0</v>
      </c>
      <c r="N91" s="80">
        <v>-10934</v>
      </c>
      <c r="O91" s="80">
        <v>0</v>
      </c>
      <c r="P91" s="80">
        <v>-251</v>
      </c>
      <c r="Q91" s="80">
        <v>-3786</v>
      </c>
      <c r="R91" s="80">
        <v>0</v>
      </c>
      <c r="S91" s="80">
        <v>0</v>
      </c>
      <c r="T91" s="80">
        <v>0</v>
      </c>
      <c r="U91" s="80" t="s">
        <v>240</v>
      </c>
      <c r="V91" s="80">
        <v>-228</v>
      </c>
      <c r="W91" s="80">
        <v>0</v>
      </c>
      <c r="X91" s="80">
        <v>0</v>
      </c>
      <c r="Y91" s="80"/>
      <c r="Z91" s="80">
        <v>0</v>
      </c>
      <c r="AA91" s="80">
        <v>0</v>
      </c>
      <c r="AB91" s="80">
        <v>-124375</v>
      </c>
      <c r="AC91" s="80">
        <v>-4037</v>
      </c>
      <c r="AD91" s="131">
        <v>-228</v>
      </c>
      <c r="AE91" s="131">
        <v>0</v>
      </c>
    </row>
    <row r="92" spans="2:32" outlineLevel="1" x14ac:dyDescent="0.2">
      <c r="B92" s="89" t="s">
        <v>243</v>
      </c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>
        <v>226</v>
      </c>
      <c r="W92" s="80">
        <v>0</v>
      </c>
      <c r="X92" s="80">
        <v>0</v>
      </c>
      <c r="Y92" s="80"/>
      <c r="Z92" s="80"/>
      <c r="AA92" s="80"/>
      <c r="AB92" s="80"/>
      <c r="AC92" s="80"/>
      <c r="AD92" s="131">
        <v>226</v>
      </c>
      <c r="AE92" s="131">
        <v>0</v>
      </c>
    </row>
    <row r="93" spans="2:32" x14ac:dyDescent="0.2">
      <c r="B93" s="79" t="s">
        <v>234</v>
      </c>
      <c r="C93" s="85">
        <v>-22779</v>
      </c>
      <c r="D93" s="85">
        <v>-162360.82400856027</v>
      </c>
      <c r="E93" s="85">
        <v>-12743.456793613284</v>
      </c>
      <c r="F93" s="85">
        <v>-15936.719197826453</v>
      </c>
      <c r="G93" s="85">
        <v>-35750</v>
      </c>
      <c r="H93" s="85">
        <v>-70484</v>
      </c>
      <c r="I93" s="85">
        <v>19014</v>
      </c>
      <c r="J93" s="85">
        <v>-12163</v>
      </c>
      <c r="K93" s="85">
        <f t="shared" ref="K93:Q93" si="1">SUM(K81:K91)</f>
        <v>385828</v>
      </c>
      <c r="L93" s="85">
        <f t="shared" si="1"/>
        <v>-168268</v>
      </c>
      <c r="M93" s="85">
        <f t="shared" si="1"/>
        <v>-51140</v>
      </c>
      <c r="N93" s="85">
        <f t="shared" si="1"/>
        <v>352223</v>
      </c>
      <c r="O93" s="85">
        <f t="shared" si="1"/>
        <v>-47819</v>
      </c>
      <c r="P93" s="85">
        <f t="shared" si="1"/>
        <v>-8049</v>
      </c>
      <c r="Q93" s="85">
        <f t="shared" si="1"/>
        <v>93635</v>
      </c>
      <c r="R93" s="85">
        <v>-178349</v>
      </c>
      <c r="S93" s="85">
        <v>-47473</v>
      </c>
      <c r="T93" s="85">
        <v>-11165</v>
      </c>
      <c r="U93" s="85">
        <v>-27793</v>
      </c>
      <c r="V93" s="85">
        <v>-25416</v>
      </c>
      <c r="W93" s="85">
        <v>-48305</v>
      </c>
      <c r="X93" s="85">
        <v>-26454</v>
      </c>
      <c r="Y93" s="80"/>
      <c r="Z93" s="85">
        <v>-213820.00000000003</v>
      </c>
      <c r="AA93" s="85">
        <v>-99383</v>
      </c>
      <c r="AB93" s="85">
        <v>518643</v>
      </c>
      <c r="AC93" s="85">
        <v>-140582</v>
      </c>
      <c r="AD93" s="133">
        <v>-111847</v>
      </c>
      <c r="AE93" s="133">
        <v>-74759</v>
      </c>
      <c r="AF93" s="128"/>
    </row>
    <row r="94" spans="2:32" x14ac:dyDescent="0.2">
      <c r="B94" s="82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131"/>
      <c r="AE94" s="131"/>
    </row>
    <row r="95" spans="2:32" x14ac:dyDescent="0.2">
      <c r="B95" s="81" t="s">
        <v>235</v>
      </c>
      <c r="C95" s="80">
        <v>4450</v>
      </c>
      <c r="D95" s="80">
        <v>-4007</v>
      </c>
      <c r="E95" s="80">
        <v>9826.3679311227461</v>
      </c>
      <c r="F95" s="80">
        <v>-7913.3679311227461</v>
      </c>
      <c r="G95" s="80">
        <v>22677.929565580998</v>
      </c>
      <c r="H95" s="80">
        <v>-15358.890407270053</v>
      </c>
      <c r="I95" s="80">
        <v>3192.3892229756748</v>
      </c>
      <c r="J95" s="80">
        <v>1388.5716187133803</v>
      </c>
      <c r="K95" s="80">
        <v>14572</v>
      </c>
      <c r="L95" s="80">
        <v>-20568.572358817502</v>
      </c>
      <c r="M95" s="80">
        <v>29158.572358817502</v>
      </c>
      <c r="N95" s="80">
        <v>13069</v>
      </c>
      <c r="O95" s="80">
        <v>-33185</v>
      </c>
      <c r="P95" s="80">
        <v>12187</v>
      </c>
      <c r="Q95" s="80">
        <v>-31744</v>
      </c>
      <c r="R95" s="80">
        <v>36437</v>
      </c>
      <c r="S95" s="80">
        <v>-6341</v>
      </c>
      <c r="T95" s="80">
        <v>13539</v>
      </c>
      <c r="U95" s="80">
        <v>5387</v>
      </c>
      <c r="V95" s="80">
        <v>6988</v>
      </c>
      <c r="W95" s="80">
        <v>56007</v>
      </c>
      <c r="X95" s="80">
        <v>-23664</v>
      </c>
      <c r="Y95" s="80"/>
      <c r="Z95" s="80">
        <v>2356</v>
      </c>
      <c r="AA95" s="80">
        <v>11900</v>
      </c>
      <c r="AB95" s="80">
        <v>36231</v>
      </c>
      <c r="AC95" s="80">
        <v>-16159</v>
      </c>
      <c r="AD95" s="131">
        <v>19573</v>
      </c>
      <c r="AE95" s="131">
        <v>32343</v>
      </c>
    </row>
    <row r="96" spans="2:32" x14ac:dyDescent="0.2">
      <c r="B96" s="82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131"/>
      <c r="AE96" s="131"/>
    </row>
    <row r="97" spans="1:32" ht="15" x14ac:dyDescent="0.25">
      <c r="A97" s="84"/>
      <c r="B97" s="79" t="s">
        <v>236</v>
      </c>
      <c r="C97" s="85">
        <v>148120</v>
      </c>
      <c r="D97" s="85">
        <v>-219425.7327205468</v>
      </c>
      <c r="E97" s="85">
        <v>-11227.222432001134</v>
      </c>
      <c r="F97" s="85">
        <v>-7968.0448474521036</v>
      </c>
      <c r="G97" s="85">
        <v>104459.929565581</v>
      </c>
      <c r="H97" s="85">
        <v>-127710.89040727005</v>
      </c>
      <c r="I97" s="85">
        <v>19360.389222975675</v>
      </c>
      <c r="J97" s="85">
        <v>173572.57161871338</v>
      </c>
      <c r="K97" s="85">
        <f>K93+K95+K78+K58</f>
        <v>89439</v>
      </c>
      <c r="L97" s="85">
        <f>L93+L95+L78+L58</f>
        <v>-75136.81039881747</v>
      </c>
      <c r="M97" s="85">
        <f>M93+M95+M78+M58</f>
        <v>-107528.18960118252</v>
      </c>
      <c r="N97" s="85">
        <f>N93+N95+N78+N58</f>
        <v>-45168</v>
      </c>
      <c r="O97" s="85">
        <f>O93+O95+O78+O58</f>
        <v>188270</v>
      </c>
      <c r="P97" s="85">
        <f>P93+P95+P78+P58</f>
        <v>-140795</v>
      </c>
      <c r="Q97" s="85">
        <f>Q93+Q95+Q78+Q58</f>
        <v>376658</v>
      </c>
      <c r="R97" s="85">
        <f>R93+R95+R78+R58</f>
        <v>-97562</v>
      </c>
      <c r="S97" s="85">
        <v>-132911</v>
      </c>
      <c r="T97" s="85">
        <v>135619</v>
      </c>
      <c r="U97" s="85">
        <v>244539</v>
      </c>
      <c r="V97" s="85">
        <v>15127</v>
      </c>
      <c r="W97" s="85">
        <v>-10956</v>
      </c>
      <c r="X97" s="85">
        <v>126221</v>
      </c>
      <c r="Y97" s="80"/>
      <c r="Z97" s="85">
        <v>-90501.000000000029</v>
      </c>
      <c r="AA97" s="85">
        <v>169682</v>
      </c>
      <c r="AB97" s="85">
        <v>-138394</v>
      </c>
      <c r="AC97" s="85">
        <v>326571</v>
      </c>
      <c r="AD97" s="133">
        <v>262374</v>
      </c>
      <c r="AE97" s="133">
        <v>115265</v>
      </c>
    </row>
    <row r="98" spans="1:32" ht="15" x14ac:dyDescent="0.25">
      <c r="A98" s="84"/>
      <c r="B98" s="82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131"/>
      <c r="AE98" s="131"/>
      <c r="AF98" s="80"/>
    </row>
    <row r="99" spans="1:32" ht="15" x14ac:dyDescent="0.25">
      <c r="A99" s="84"/>
      <c r="B99" s="81" t="s">
        <v>237</v>
      </c>
      <c r="C99" s="80">
        <v>135667</v>
      </c>
      <c r="D99" s="80">
        <f>C100</f>
        <v>283787</v>
      </c>
      <c r="E99" s="80">
        <f t="shared" ref="E99:R99" si="2">D100</f>
        <v>64361</v>
      </c>
      <c r="F99" s="80">
        <f t="shared" si="2"/>
        <v>53132</v>
      </c>
      <c r="G99" s="80">
        <f t="shared" si="2"/>
        <v>45166</v>
      </c>
      <c r="H99" s="80">
        <f t="shared" si="2"/>
        <v>149626</v>
      </c>
      <c r="I99" s="80">
        <f t="shared" si="2"/>
        <v>21915</v>
      </c>
      <c r="J99" s="80">
        <f t="shared" si="2"/>
        <v>41275</v>
      </c>
      <c r="K99" s="80">
        <f t="shared" si="2"/>
        <v>214848</v>
      </c>
      <c r="L99" s="80">
        <f>K100</f>
        <v>304696</v>
      </c>
      <c r="M99" s="80">
        <f t="shared" si="2"/>
        <v>229150</v>
      </c>
      <c r="N99" s="80">
        <f t="shared" si="2"/>
        <v>121622</v>
      </c>
      <c r="O99" s="80">
        <f t="shared" si="2"/>
        <v>76454</v>
      </c>
      <c r="P99" s="80">
        <f t="shared" si="2"/>
        <v>264724</v>
      </c>
      <c r="Q99" s="80">
        <f t="shared" si="2"/>
        <v>123929</v>
      </c>
      <c r="R99" s="80">
        <f t="shared" si="2"/>
        <v>500587</v>
      </c>
      <c r="S99" s="80">
        <v>401545</v>
      </c>
      <c r="T99" s="80">
        <v>0</v>
      </c>
      <c r="U99" s="80">
        <v>0</v>
      </c>
      <c r="V99" s="80" t="s">
        <v>240</v>
      </c>
      <c r="W99" s="80">
        <v>663919</v>
      </c>
      <c r="X99" s="80">
        <v>0</v>
      </c>
      <c r="Y99" s="80"/>
      <c r="Z99" s="80">
        <v>135667</v>
      </c>
      <c r="AA99" s="80">
        <v>45166</v>
      </c>
      <c r="AB99" s="80">
        <v>121622</v>
      </c>
      <c r="AC99" s="80">
        <v>965694</v>
      </c>
      <c r="AD99" s="131">
        <v>401545</v>
      </c>
      <c r="AE99" s="131">
        <v>663919</v>
      </c>
    </row>
    <row r="100" spans="1:32" ht="15" x14ac:dyDescent="0.25">
      <c r="A100" s="84"/>
      <c r="B100" s="81" t="s">
        <v>238</v>
      </c>
      <c r="C100" s="80">
        <v>283787</v>
      </c>
      <c r="D100" s="80">
        <v>64361</v>
      </c>
      <c r="E100" s="80">
        <v>53132</v>
      </c>
      <c r="F100" s="80">
        <v>45166</v>
      </c>
      <c r="G100" s="80">
        <v>149626</v>
      </c>
      <c r="H100" s="80">
        <v>21915</v>
      </c>
      <c r="I100" s="80">
        <v>41275</v>
      </c>
      <c r="J100" s="80">
        <v>214848</v>
      </c>
      <c r="K100" s="80">
        <v>304696</v>
      </c>
      <c r="L100" s="80">
        <v>229150</v>
      </c>
      <c r="M100" s="80">
        <v>121622</v>
      </c>
      <c r="N100" s="80">
        <v>76454</v>
      </c>
      <c r="O100" s="80">
        <v>264724</v>
      </c>
      <c r="P100" s="80">
        <v>123929</v>
      </c>
      <c r="Q100" s="80">
        <v>500587</v>
      </c>
      <c r="R100" s="80">
        <v>401545</v>
      </c>
      <c r="S100" s="80">
        <v>268634</v>
      </c>
      <c r="T100" s="80">
        <v>135619</v>
      </c>
      <c r="U100" s="80">
        <v>244539</v>
      </c>
      <c r="V100" s="80">
        <v>15127</v>
      </c>
      <c r="W100" s="80">
        <v>652963</v>
      </c>
      <c r="X100" s="80">
        <v>126221</v>
      </c>
      <c r="Y100" s="80"/>
      <c r="Z100" s="80">
        <v>45166</v>
      </c>
      <c r="AA100" s="80">
        <v>214848</v>
      </c>
      <c r="AB100" s="80">
        <v>76454</v>
      </c>
      <c r="AC100" s="80">
        <v>1290785</v>
      </c>
      <c r="AD100" s="131">
        <v>663919</v>
      </c>
      <c r="AE100" s="131">
        <v>779184</v>
      </c>
    </row>
    <row r="101" spans="1:32" ht="15" x14ac:dyDescent="0.25">
      <c r="A101" s="84"/>
      <c r="B101" s="79" t="s">
        <v>236</v>
      </c>
      <c r="C101" s="85">
        <v>148120</v>
      </c>
      <c r="D101" s="85">
        <v>-219426</v>
      </c>
      <c r="E101" s="85">
        <v>-11229</v>
      </c>
      <c r="F101" s="85">
        <v>-7966</v>
      </c>
      <c r="G101" s="85">
        <v>104460</v>
      </c>
      <c r="H101" s="85">
        <v>-127711</v>
      </c>
      <c r="I101" s="85">
        <v>19360</v>
      </c>
      <c r="J101" s="85">
        <v>173573</v>
      </c>
      <c r="K101" s="85">
        <f t="shared" ref="K101:M101" si="3">K100-K99</f>
        <v>89848</v>
      </c>
      <c r="L101" s="85">
        <f t="shared" si="3"/>
        <v>-75546</v>
      </c>
      <c r="M101" s="85">
        <f t="shared" si="3"/>
        <v>-107528</v>
      </c>
      <c r="N101" s="85">
        <f>N100-N99</f>
        <v>-45168</v>
      </c>
      <c r="O101" s="85">
        <f>O100-O99</f>
        <v>188270</v>
      </c>
      <c r="P101" s="85">
        <f>P100-P99</f>
        <v>-140795</v>
      </c>
      <c r="Q101" s="85">
        <f>Q100-Q99</f>
        <v>376658</v>
      </c>
      <c r="R101" s="85">
        <f>R100-R99</f>
        <v>-99042</v>
      </c>
      <c r="S101" s="85">
        <v>-132911</v>
      </c>
      <c r="T101" s="85">
        <v>135619</v>
      </c>
      <c r="U101" s="85">
        <v>244539</v>
      </c>
      <c r="V101" s="85">
        <v>15127</v>
      </c>
      <c r="W101" s="85">
        <v>-10956</v>
      </c>
      <c r="X101" s="85">
        <v>126221</v>
      </c>
      <c r="Y101" s="80"/>
      <c r="Z101" s="85">
        <v>-90501</v>
      </c>
      <c r="AA101" s="85">
        <v>169682</v>
      </c>
      <c r="AB101" s="85">
        <v>-45168</v>
      </c>
      <c r="AC101" s="85">
        <v>325091</v>
      </c>
      <c r="AD101" s="133">
        <v>262374</v>
      </c>
      <c r="AE101" s="133">
        <v>115265</v>
      </c>
    </row>
    <row r="102" spans="1:32" x14ac:dyDescent="0.2">
      <c r="C102" s="83"/>
      <c r="D102" s="83"/>
      <c r="E102" s="83"/>
      <c r="F102" s="83"/>
      <c r="G102" s="83"/>
      <c r="H102" s="83"/>
      <c r="I102" s="83"/>
      <c r="J102" s="83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Z102" s="87"/>
      <c r="AA102" s="87"/>
      <c r="AB102" s="87"/>
      <c r="AC102" s="87"/>
      <c r="AD102" s="134"/>
      <c r="AE102" s="134"/>
    </row>
    <row r="103" spans="1:32" s="123" customFormat="1" x14ac:dyDescent="0.2">
      <c r="B103" s="124"/>
      <c r="C103" s="125"/>
      <c r="D103" s="125"/>
      <c r="E103" s="125"/>
      <c r="F103" s="125"/>
      <c r="G103" s="125"/>
      <c r="H103" s="125"/>
      <c r="I103" s="125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Z103" s="125"/>
      <c r="AA103" s="125"/>
      <c r="AB103" s="125"/>
      <c r="AC103" s="125"/>
      <c r="AD103" s="135"/>
      <c r="AE103" s="135"/>
    </row>
    <row r="104" spans="1:32" x14ac:dyDescent="0.2">
      <c r="AD104" s="134"/>
      <c r="AE104" s="134"/>
    </row>
    <row r="105" spans="1:32" x14ac:dyDescent="0.2">
      <c r="AD105" s="134"/>
      <c r="AE105" s="134"/>
    </row>
    <row r="106" spans="1:32" x14ac:dyDescent="0.2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Z106" s="77"/>
      <c r="AA106" s="77"/>
      <c r="AB106" s="77"/>
      <c r="AC106" s="77"/>
      <c r="AD106" s="134"/>
      <c r="AE106" s="134"/>
    </row>
    <row r="107" spans="1:32" x14ac:dyDescent="0.2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Z107" s="77"/>
      <c r="AA107" s="77"/>
      <c r="AB107" s="77"/>
      <c r="AC107" s="77"/>
      <c r="AD107" s="134"/>
      <c r="AE107" s="134"/>
    </row>
    <row r="108" spans="1:32" x14ac:dyDescent="0.2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Z108" s="77"/>
      <c r="AA108" s="77"/>
      <c r="AB108" s="77"/>
      <c r="AC108" s="77"/>
      <c r="AD108" s="134"/>
      <c r="AE108" s="134"/>
    </row>
    <row r="109" spans="1:32" x14ac:dyDescent="0.2">
      <c r="AD109" s="134"/>
      <c r="AE109" s="134"/>
    </row>
    <row r="110" spans="1:32" x14ac:dyDescent="0.2">
      <c r="AD110" s="134"/>
      <c r="AE110" s="134"/>
    </row>
    <row r="111" spans="1:32" x14ac:dyDescent="0.2">
      <c r="AD111" s="134"/>
      <c r="AE111" s="134"/>
    </row>
    <row r="112" spans="1:32" x14ac:dyDescent="0.2">
      <c r="AD112" s="134"/>
      <c r="AE112" s="134"/>
    </row>
    <row r="113" spans="30:31" x14ac:dyDescent="0.2">
      <c r="AD113" s="134"/>
      <c r="AE113" s="134"/>
    </row>
    <row r="114" spans="30:31" x14ac:dyDescent="0.2">
      <c r="AD114" s="134"/>
      <c r="AE114" s="134"/>
    </row>
  </sheetData>
  <autoFilter ref="A3:AF101" xr:uid="{00000000-0001-0000-0500-000000000000}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5" t="s">
        <v>0</v>
      </c>
      <c r="C4" s="5" t="s">
        <v>1</v>
      </c>
      <c r="E4" s="5" t="s">
        <v>35</v>
      </c>
      <c r="F4" s="5" t="s">
        <v>35</v>
      </c>
    </row>
    <row r="5" spans="2:6" ht="16.5" x14ac:dyDescent="0.3">
      <c r="B5" s="6" t="s">
        <v>7</v>
      </c>
      <c r="C5" s="6" t="s">
        <v>8</v>
      </c>
      <c r="E5" s="6" t="s">
        <v>68</v>
      </c>
      <c r="F5" s="6" t="s">
        <v>69</v>
      </c>
    </row>
    <row r="6" spans="2:6" ht="16.5" x14ac:dyDescent="0.3">
      <c r="B6" s="8" t="s">
        <v>9</v>
      </c>
      <c r="C6" s="8" t="s">
        <v>10</v>
      </c>
      <c r="E6" s="8" t="s">
        <v>36</v>
      </c>
      <c r="F6" s="8" t="s">
        <v>39</v>
      </c>
    </row>
    <row r="7" spans="2:6" ht="16.5" x14ac:dyDescent="0.3">
      <c r="B7" s="8" t="s">
        <v>55</v>
      </c>
      <c r="C7" s="8" t="s">
        <v>56</v>
      </c>
      <c r="E7" s="8" t="s">
        <v>37</v>
      </c>
      <c r="F7" s="8" t="s">
        <v>40</v>
      </c>
    </row>
    <row r="8" spans="2:6" ht="16.5" x14ac:dyDescent="0.3">
      <c r="B8" s="8" t="s">
        <v>12</v>
      </c>
      <c r="C8" s="10" t="s">
        <v>12</v>
      </c>
      <c r="E8" s="8" t="s">
        <v>60</v>
      </c>
      <c r="F8" s="8" t="s">
        <v>60</v>
      </c>
    </row>
    <row r="9" spans="2:6" ht="16.5" x14ac:dyDescent="0.3">
      <c r="B9" s="2" t="s">
        <v>13</v>
      </c>
      <c r="C9" s="2" t="s">
        <v>14</v>
      </c>
      <c r="E9" s="6" t="s">
        <v>30</v>
      </c>
      <c r="F9" s="6" t="s">
        <v>31</v>
      </c>
    </row>
    <row r="10" spans="2:6" ht="16.5" x14ac:dyDescent="0.3">
      <c r="B10" s="8" t="s">
        <v>13</v>
      </c>
      <c r="C10" s="8" t="s">
        <v>14</v>
      </c>
      <c r="E10" s="8" t="s">
        <v>49</v>
      </c>
      <c r="F10" s="8" t="s">
        <v>50</v>
      </c>
    </row>
    <row r="11" spans="2:6" ht="16.5" x14ac:dyDescent="0.3">
      <c r="B11" s="8" t="s">
        <v>55</v>
      </c>
      <c r="C11" s="8" t="s">
        <v>56</v>
      </c>
      <c r="E11" s="8" t="s">
        <v>36</v>
      </c>
      <c r="F11" s="8" t="s">
        <v>39</v>
      </c>
    </row>
    <row r="12" spans="2:6" ht="16.5" x14ac:dyDescent="0.3">
      <c r="B12" s="2" t="s">
        <v>15</v>
      </c>
      <c r="C12" s="2" t="s">
        <v>16</v>
      </c>
      <c r="E12" s="8" t="s">
        <v>37</v>
      </c>
      <c r="F12" s="8" t="s">
        <v>40</v>
      </c>
    </row>
    <row r="13" spans="2:6" ht="16.5" x14ac:dyDescent="0.3">
      <c r="B13" s="2" t="s">
        <v>17</v>
      </c>
      <c r="C13" s="2" t="s">
        <v>18</v>
      </c>
      <c r="E13" s="8" t="s">
        <v>21</v>
      </c>
      <c r="F13" s="8" t="s">
        <v>22</v>
      </c>
    </row>
    <row r="14" spans="2:6" ht="16.5" x14ac:dyDescent="0.3">
      <c r="B14" s="2" t="s">
        <v>19</v>
      </c>
      <c r="C14" s="2" t="s">
        <v>20</v>
      </c>
      <c r="E14" s="8" t="s">
        <v>70</v>
      </c>
      <c r="F14" s="8" t="s">
        <v>70</v>
      </c>
    </row>
    <row r="15" spans="2:6" ht="16.5" x14ac:dyDescent="0.3">
      <c r="B15" s="2" t="s">
        <v>21</v>
      </c>
      <c r="C15" s="2" t="s">
        <v>22</v>
      </c>
      <c r="E15" s="6" t="s">
        <v>28</v>
      </c>
      <c r="F15" s="6" t="s">
        <v>29</v>
      </c>
    </row>
    <row r="16" spans="2:6" ht="16.5" x14ac:dyDescent="0.3">
      <c r="B16" s="6" t="s">
        <v>23</v>
      </c>
      <c r="C16" s="6" t="s">
        <v>23</v>
      </c>
      <c r="E16" s="8" t="s">
        <v>38</v>
      </c>
      <c r="F16" s="8" t="s">
        <v>41</v>
      </c>
    </row>
    <row r="17" spans="2:6" ht="17.25" thickBot="1" x14ac:dyDescent="0.35">
      <c r="B17" s="12" t="s">
        <v>24</v>
      </c>
      <c r="C17" s="12" t="s">
        <v>25</v>
      </c>
      <c r="E17" s="8" t="s">
        <v>21</v>
      </c>
      <c r="F17" s="8" t="s">
        <v>22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62</v>
      </c>
      <c r="F18" s="6" t="s">
        <v>64</v>
      </c>
    </row>
    <row r="19" spans="2:6" ht="16.5" x14ac:dyDescent="0.3">
      <c r="B19" s="2" t="s">
        <v>19</v>
      </c>
      <c r="C19" s="2" t="s">
        <v>20</v>
      </c>
      <c r="E19" s="8" t="s">
        <v>37</v>
      </c>
      <c r="F19" s="8" t="s">
        <v>40</v>
      </c>
    </row>
    <row r="20" spans="2:6" ht="16.5" x14ac:dyDescent="0.3">
      <c r="B20" s="2" t="s">
        <v>33</v>
      </c>
      <c r="C20" s="2" t="s">
        <v>34</v>
      </c>
      <c r="E20" s="8" t="s">
        <v>63</v>
      </c>
      <c r="F20" s="8" t="s">
        <v>65</v>
      </c>
    </row>
    <row r="21" spans="2:6" ht="16.5" x14ac:dyDescent="0.3">
      <c r="B21" s="6" t="s">
        <v>26</v>
      </c>
      <c r="C21" s="6" t="s">
        <v>27</v>
      </c>
    </row>
    <row r="22" spans="2:6" ht="15.75" thickBot="1" x14ac:dyDescent="0.3">
      <c r="B22" s="12" t="s">
        <v>24</v>
      </c>
      <c r="C22" s="12" t="s">
        <v>25</v>
      </c>
    </row>
    <row r="23" spans="2:6" ht="17.25" thickTop="1" x14ac:dyDescent="0.3">
      <c r="B23" s="2" t="s">
        <v>51</v>
      </c>
      <c r="C23" s="2" t="s">
        <v>52</v>
      </c>
    </row>
    <row r="24" spans="2:6" ht="16.5" x14ac:dyDescent="0.3">
      <c r="B24" s="6" t="s">
        <v>53</v>
      </c>
      <c r="C24" s="6" t="s">
        <v>54</v>
      </c>
    </row>
    <row r="25" spans="2:6" ht="15.75" thickBot="1" x14ac:dyDescent="0.3">
      <c r="B25" s="12" t="s">
        <v>24</v>
      </c>
      <c r="C25" s="12" t="s">
        <v>25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68</v>
      </c>
      <c r="C28" s="5" t="s">
        <v>69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21</v>
      </c>
      <c r="C37" s="2" t="s">
        <v>22</v>
      </c>
    </row>
    <row r="38" spans="2:3" ht="16.5" x14ac:dyDescent="0.3">
      <c r="B38" s="6" t="s">
        <v>23</v>
      </c>
      <c r="C38" s="6" t="s">
        <v>23</v>
      </c>
    </row>
    <row r="39" spans="2:3" ht="15.75" thickBot="1" x14ac:dyDescent="0.3">
      <c r="B39" s="12" t="s">
        <v>24</v>
      </c>
      <c r="C39" s="12" t="s">
        <v>25</v>
      </c>
    </row>
    <row r="40" spans="2:3" ht="17.25" thickTop="1" x14ac:dyDescent="0.3">
      <c r="B40" s="2" t="s">
        <v>33</v>
      </c>
      <c r="C40" s="2" t="s">
        <v>34</v>
      </c>
    </row>
    <row r="41" spans="2:3" ht="16.5" x14ac:dyDescent="0.3">
      <c r="B41" s="6" t="s">
        <v>26</v>
      </c>
      <c r="C41" s="6" t="s">
        <v>27</v>
      </c>
    </row>
    <row r="42" spans="2:3" ht="15.75" thickBot="1" x14ac:dyDescent="0.3">
      <c r="B42" s="12" t="s">
        <v>24</v>
      </c>
      <c r="C42" s="12" t="s">
        <v>25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28</v>
      </c>
      <c r="C46" s="5" t="s">
        <v>29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21</v>
      </c>
      <c r="C54" s="2" t="s">
        <v>22</v>
      </c>
    </row>
    <row r="55" spans="2:3" ht="16.5" x14ac:dyDescent="0.3">
      <c r="B55" s="6" t="s">
        <v>23</v>
      </c>
      <c r="C55" s="6" t="s">
        <v>23</v>
      </c>
    </row>
    <row r="56" spans="2:3" ht="15.75" thickBot="1" x14ac:dyDescent="0.3">
      <c r="B56" s="12" t="s">
        <v>24</v>
      </c>
      <c r="C56" s="12" t="s">
        <v>25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33</v>
      </c>
      <c r="C58" s="2" t="s">
        <v>34</v>
      </c>
    </row>
    <row r="59" spans="2:3" ht="16.5" x14ac:dyDescent="0.3">
      <c r="B59" s="6" t="s">
        <v>26</v>
      </c>
      <c r="C59" s="6" t="s">
        <v>27</v>
      </c>
    </row>
    <row r="60" spans="2:3" ht="15.75" thickBot="1" x14ac:dyDescent="0.3">
      <c r="B60" s="12" t="s">
        <v>24</v>
      </c>
      <c r="C60" s="12" t="s">
        <v>25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30</v>
      </c>
      <c r="C64" s="5" t="s">
        <v>31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21</v>
      </c>
      <c r="C73" s="2" t="s">
        <v>22</v>
      </c>
    </row>
    <row r="74" spans="2:3" ht="16.5" x14ac:dyDescent="0.3">
      <c r="B74" s="6" t="s">
        <v>23</v>
      </c>
      <c r="C74" s="6" t="s">
        <v>23</v>
      </c>
    </row>
    <row r="75" spans="2:3" ht="15.75" thickBot="1" x14ac:dyDescent="0.3">
      <c r="B75" s="12" t="s">
        <v>24</v>
      </c>
      <c r="C75" s="12" t="s">
        <v>25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33</v>
      </c>
      <c r="C78" s="2" t="s">
        <v>34</v>
      </c>
    </row>
    <row r="79" spans="2:3" ht="16.5" x14ac:dyDescent="0.3">
      <c r="B79" s="6" t="s">
        <v>26</v>
      </c>
      <c r="C79" s="6" t="s">
        <v>27</v>
      </c>
    </row>
    <row r="80" spans="2:3" ht="15.75" thickBot="1" x14ac:dyDescent="0.3">
      <c r="B80" s="12" t="s">
        <v>24</v>
      </c>
      <c r="C80" s="12" t="s">
        <v>25</v>
      </c>
    </row>
    <row r="81" spans="2:3" ht="17.25" thickTop="1" x14ac:dyDescent="0.3">
      <c r="B81" s="2" t="s">
        <v>51</v>
      </c>
      <c r="C81" s="2" t="s">
        <v>52</v>
      </c>
    </row>
    <row r="82" spans="2:3" ht="16.5" x14ac:dyDescent="0.3">
      <c r="B82" s="6" t="s">
        <v>53</v>
      </c>
      <c r="C82" s="6" t="s">
        <v>54</v>
      </c>
    </row>
    <row r="83" spans="2:3" ht="15.75" thickBot="1" x14ac:dyDescent="0.3">
      <c r="B83" s="12" t="s">
        <v>24</v>
      </c>
      <c r="C83" s="12" t="s">
        <v>25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62</v>
      </c>
      <c r="C87" s="5" t="s">
        <v>64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21</v>
      </c>
      <c r="C94" s="2" t="s">
        <v>22</v>
      </c>
    </row>
    <row r="95" spans="2:3" ht="16.5" x14ac:dyDescent="0.3">
      <c r="B95" s="6" t="s">
        <v>23</v>
      </c>
      <c r="C95" s="6" t="s">
        <v>23</v>
      </c>
    </row>
    <row r="96" spans="2:3" ht="15.75" thickBot="1" x14ac:dyDescent="0.3">
      <c r="B96" s="12" t="s">
        <v>24</v>
      </c>
      <c r="C96" s="12" t="s">
        <v>25</v>
      </c>
    </row>
    <row r="97" spans="2:3" ht="17.25" thickTop="1" x14ac:dyDescent="0.3">
      <c r="B97" s="2" t="s">
        <v>33</v>
      </c>
      <c r="C97" s="2" t="s">
        <v>34</v>
      </c>
    </row>
    <row r="98" spans="2:3" ht="16.5" x14ac:dyDescent="0.3">
      <c r="B98" s="6" t="s">
        <v>26</v>
      </c>
      <c r="C98" s="6" t="s">
        <v>27</v>
      </c>
    </row>
    <row r="99" spans="2:3" ht="15.75" thickBot="1" x14ac:dyDescent="0.3">
      <c r="B99" s="12" t="s">
        <v>24</v>
      </c>
      <c r="C99" s="12" t="s">
        <v>25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32</v>
      </c>
      <c r="C103" s="5" t="s">
        <v>32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21</v>
      </c>
      <c r="C111" s="2" t="s">
        <v>22</v>
      </c>
    </row>
    <row r="112" spans="2:3" ht="16.5" x14ac:dyDescent="0.3">
      <c r="B112" s="6" t="s">
        <v>23</v>
      </c>
      <c r="C112" s="6" t="s">
        <v>23</v>
      </c>
    </row>
    <row r="113" spans="2:3" ht="15.75" thickBot="1" x14ac:dyDescent="0.3">
      <c r="B113" s="12" t="s">
        <v>24</v>
      </c>
      <c r="C113" s="12" t="s">
        <v>25</v>
      </c>
    </row>
    <row r="114" spans="2:3" ht="17.25" thickTop="1" x14ac:dyDescent="0.3">
      <c r="B114" s="2" t="s">
        <v>33</v>
      </c>
      <c r="C114" s="2" t="s">
        <v>34</v>
      </c>
    </row>
    <row r="115" spans="2:3" ht="16.5" x14ac:dyDescent="0.3">
      <c r="B115" s="6" t="s">
        <v>26</v>
      </c>
      <c r="C115" s="6" t="s">
        <v>27</v>
      </c>
    </row>
    <row r="116" spans="2:3" ht="15.75" thickBot="1" x14ac:dyDescent="0.3">
      <c r="B116" s="12" t="s">
        <v>24</v>
      </c>
      <c r="C116" s="12" t="s">
        <v>25</v>
      </c>
    </row>
    <row r="117" spans="2:3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eb06b4-9d91-4019-b206-f7510326dca7" xsi:nil="true"/>
    <lcf76f155ced4ddcb4097134ff3c332f xmlns="b24d1963-1759-47cd-a8cc-6adf058e2e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7F68D5208D6B4AB60260A1CF03EBA5" ma:contentTypeVersion="14" ma:contentTypeDescription="Crie um novo documento." ma:contentTypeScope="" ma:versionID="f26fff4d9a129b81f88b6fa3530b4bde">
  <xsd:schema xmlns:xsd="http://www.w3.org/2001/XMLSchema" xmlns:xs="http://www.w3.org/2001/XMLSchema" xmlns:p="http://schemas.microsoft.com/office/2006/metadata/properties" xmlns:ns2="b24d1963-1759-47cd-a8cc-6adf058e2eac" xmlns:ns3="46eb06b4-9d91-4019-b206-f7510326dca7" targetNamespace="http://schemas.microsoft.com/office/2006/metadata/properties" ma:root="true" ma:fieldsID="7dfac5169cae8522f875d2cedd70ddaa" ns2:_="" ns3:_="">
    <xsd:import namespace="b24d1963-1759-47cd-a8cc-6adf058e2eac"/>
    <xsd:import namespace="46eb06b4-9d91-4019-b206-f7510326d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d1963-1759-47cd-a8cc-6adf058e2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5c98211-4402-44f6-bc96-964d5c42e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b06b4-9d91-4019-b206-f7510326dc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6849bf-df86-40ec-8fe0-726ce2d68ba5}" ma:internalName="TaxCatchAll" ma:showField="CatchAllData" ma:web="46eb06b4-9d91-4019-b206-f7510326d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8AAA7-177F-4EE5-BC07-8C1BE06DF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12CB6-C498-477E-9EB9-AD1A0614EFF8}">
  <ds:schemaRefs>
    <ds:schemaRef ds:uri="http://schemas.microsoft.com/office/2006/metadata/properties"/>
    <ds:schemaRef ds:uri="http://schemas.microsoft.com/office/infopath/2007/PartnerControls"/>
    <ds:schemaRef ds:uri="46eb06b4-9d91-4019-b206-f7510326dca7"/>
    <ds:schemaRef ds:uri="b24d1963-1759-47cd-a8cc-6adf058e2eac"/>
  </ds:schemaRefs>
</ds:datastoreItem>
</file>

<file path=customXml/itemProps3.xml><?xml version="1.0" encoding="utf-8"?>
<ds:datastoreItem xmlns:ds="http://schemas.openxmlformats.org/officeDocument/2006/customXml" ds:itemID="{94DA1605-7CA7-4686-A21D-F01D7C3B259F}"/>
</file>

<file path=docMetadata/LabelInfo.xml><?xml version="1.0" encoding="utf-8"?>
<clbl:labelList xmlns:clbl="http://schemas.microsoft.com/office/2020/mipLabelMetadata">
  <clbl:label id="{8064de54-44db-49a5-b976-b775f3990c8c}" enabled="1" method="Privileged" siteId="{5681df8d-b7d7-4579-8f7a-cbfe2dcc5f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Caroline Antunes Garcia</cp:lastModifiedBy>
  <dcterms:created xsi:type="dcterms:W3CDTF">2020-06-26T23:25:35Z</dcterms:created>
  <dcterms:modified xsi:type="dcterms:W3CDTF">2024-08-13T21:25:04Z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0x010100297F68D5208D6B4AB60260A1CF03EBA5</vt:lpwstr>
  </property>
  <property fmtid="{D5CDD505-2E9C-101B-9397-08002B2CF9AE}" pid="3" name="MediaServiceImageTags">
    <vt:lpwstr/>
  </property>
</Properties>
</file>