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s compartilhados\BR SP RI\2022-Q3\"/>
    </mc:Choice>
  </mc:AlternateContent>
  <bookViews>
    <workbookView xWindow="0" yWindow="0" windowWidth="20490" windowHeight="7020" activeTab="5"/>
  </bookViews>
  <sheets>
    <sheet name="EBITDA" sheetId="1" r:id="rId1"/>
    <sheet name="Volume" sheetId="2" r:id="rId2"/>
    <sheet name="Financial Statements &gt;&gt;" sheetId="7" r:id="rId3"/>
    <sheet name="BS - Balanço" sheetId="4" r:id="rId4"/>
    <sheet name="P&amp;L - DRE" sheetId="5" r:id="rId5"/>
    <sheet name="DFC" sheetId="6" r:id="rId6"/>
    <sheet name="Control" sheetId="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_" hidden="1">#REF!</definedName>
    <definedName name="________ep1" localSheetId="5" hidden="1">{#N/A,#N/A,FALSE,"CONTROLE"}</definedName>
    <definedName name="________ep1" localSheetId="4" hidden="1">{#N/A,#N/A,FALSE,"CONTROLE"}</definedName>
    <definedName name="________ep1" hidden="1">{#N/A,#N/A,FALSE,"CONTROLE"}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5" hidden="1">{#N/A,#N/A,FALSE,"CONTROLE"}</definedName>
    <definedName name="_______ep1" localSheetId="4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hidden="1">{#N/A,#N/A,FALSE,"CONTROLE";#N/A,#N/A,FALSE,"CONTROLE"}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5" hidden="1">{#N/A,#N/A,FALSE,"CONTROLE"}</definedName>
    <definedName name="______ep1" localSheetId="4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hidden="1">{#N/A,#N/A,FALSE,"CONTROLE";#N/A,#N/A,FALSE,"CONTROLE"}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5" hidden="1">{#N/A,#N/A,FALSE,"SIM95"}</definedName>
    <definedName name="_____CEN30" localSheetId="4" hidden="1">{#N/A,#N/A,FALSE,"SIM95"}</definedName>
    <definedName name="_____CEN30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hidden="1">{#N/A,#N/A,FALSE,"SIM95"}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5" hidden="1">{#N/A,#N/A,FALSE,"CONTROLE"}</definedName>
    <definedName name="_____ep1" localSheetId="4" hidden="1">{#N/A,#N/A,FALSE,"CONTROLE"}</definedName>
    <definedName name="_____ep1" hidden="1">{#N/A,#N/A,FALSE,"CONTROLE"}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hidden="1">{#N/A,#N/A,FALSE,"CONTROLE";#N/A,#N/A,FALSE,"CONTROLE"}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hidden="1">{#N/A,#N/A,FALSE,"CONTROLE"}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hidden="1">{"TotalGeralDespesasPorArea",#N/A,FALSE,"VinculosAccessEfetivo"}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hidden="1">{"TotalGeralDespesasPorArea",#N/A,FALSE,"VinculosAccessEfetivo"}</definedName>
    <definedName name="_____o14" localSheetId="5" hidden="1">{#N/A,#N/A,FALSE,"CONTROLE"}</definedName>
    <definedName name="_____o14" localSheetId="4" hidden="1">{#N/A,#N/A,FALSE,"CONTROLE"}</definedName>
    <definedName name="_____o14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hidden="1">{#N/A,#N/A,FALSE,"CONTROLE"}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hidden="1">{"TotalGeralDespesasPorArea",#N/A,FALSE,"VinculosAccessEfetivo"}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5" hidden="1">{#N/A,#N/A,FALSE,"CONTROLE"}</definedName>
    <definedName name="_____o19" localSheetId="4" hidden="1">{#N/A,#N/A,FALSE,"CONTROLE"}</definedName>
    <definedName name="_____o19" hidden="1">{#N/A,#N/A,FALSE,"CONTROLE"}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hidden="1">{"TotalGeralDespesasPorArea",#N/A,FALSE,"VinculosAccessEfetivo"}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hidden="1">{"TotalGeralDespesasPorArea",#N/A,FALSE,"VinculosAccessEfetivo"}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hidden="1">{"TotalGeralDespesasPorArea",#N/A,FALSE,"VinculosAccessEfetivo"}</definedName>
    <definedName name="_____o29" localSheetId="5" hidden="1">{#N/A,#N/A,FALSE,"CONTROLE"}</definedName>
    <definedName name="_____o29" localSheetId="4" hidden="1">{#N/A,#N/A,FALSE,"CONTROLE"}</definedName>
    <definedName name="_____o29" hidden="1">{#N/A,#N/A,FALSE,"CONTROLE"}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hidden="1">{"TotalGeralDespesasPorArea",#N/A,FALSE,"VinculosAccessEfetivo"}</definedName>
    <definedName name="_____o30" localSheetId="5" hidden="1">{#N/A,#N/A,FALSE,"CONTROLE"}</definedName>
    <definedName name="_____o30" localSheetId="4" hidden="1">{#N/A,#N/A,FALSE,"CONTROLE"}</definedName>
    <definedName name="_____o30" hidden="1">{#N/A,#N/A,FALSE,"CONTROLE"}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5" hidden="1">{#N/A,#N/A,FALSE,"CONTROLE"}</definedName>
    <definedName name="_____o33" localSheetId="4" hidden="1">{#N/A,#N/A,FALSE,"CONTROLE"}</definedName>
    <definedName name="_____o33" hidden="1">{#N/A,#N/A,FALSE,"CONTROLE"}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hidden="1">{"TotalGeralDespesasPorArea",#N/A,FALSE,"VinculosAccessEfetivo"}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hidden="1">{#N/A,#N/A,FALSE,"CONTROLE";#N/A,#N/A,FALSE,"CONTROLE"}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hidden="1">{#N/A,#N/A,FALSE,"CONTROLE"}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hidden="1">{"TotalGeralDespesasPorArea",#N/A,FALSE,"VinculosAccessEfetivo"}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hidden="1">{"TotalGeralDespesasPorArea",#N/A,FALSE,"VinculosAccessEfetivo"}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hidden="1">{"TotalGeralDespesasPorArea",#N/A,FALSE,"VinculosAccessEfetivo"}</definedName>
    <definedName name="_____p14" localSheetId="5" hidden="1">{#N/A,#N/A,FALSE,"CONTROLE"}</definedName>
    <definedName name="_____p14" localSheetId="4" hidden="1">{#N/A,#N/A,FALSE,"CONTROLE"}</definedName>
    <definedName name="_____p14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hidden="1">{#N/A,#N/A,FALSE,"CONTROLE"}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hidden="1">{"TotalGeralDespesasPorArea",#N/A,FALSE,"VinculosAccessEfetivo"}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5" hidden="1">{#N/A,#N/A,FALSE,"CONTROLE"}</definedName>
    <definedName name="_____p19" localSheetId="4" hidden="1">{#N/A,#N/A,FALSE,"CONTROLE"}</definedName>
    <definedName name="_____p19" hidden="1">{#N/A,#N/A,FALSE,"CONTROLE"}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hidden="1">{"TotalGeralDespesasPorArea",#N/A,FALSE,"VinculosAccessEfetivo"}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hidden="1">{#N/A,#N/A,FALSE,"CONTROLE";#N/A,#N/A,FALSE,"CONTROLE"}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hidden="1">{#N/A,#N/A,FALSE,"CONTROLE"}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hidden="1">{#N/A,#N/A,FALSE,"CONTROLE";#N/A,#N/A,FALSE,"CONTROLE"}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hidden="1">{"TotalGeralDespesasPorArea",#N/A,FALSE,"VinculosAccessEfetivo"}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hidden="1">{"TotalGeralDespesasPorArea",#N/A,FALSE,"VinculosAccessEfetivo"}</definedName>
    <definedName name="_____z14" localSheetId="5" hidden="1">{#N/A,#N/A,FALSE,"CONTROLE"}</definedName>
    <definedName name="_____z14" localSheetId="4" hidden="1">{#N/A,#N/A,FALSE,"CONTROLE"}</definedName>
    <definedName name="_____z14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hidden="1">{#N/A,#N/A,FALSE,"CONTROLE"}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hidden="1">{"TotalGeralDespesasPorArea",#N/A,FALSE,"VinculosAccessEfetivo"}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5" hidden="1">{#N/A,#N/A,FALSE,"CONTROLE"}</definedName>
    <definedName name="_____z19" localSheetId="4" hidden="1">{#N/A,#N/A,FALSE,"CONTROLE"}</definedName>
    <definedName name="_____z19" hidden="1">{#N/A,#N/A,FALSE,"CONTROLE"}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hidden="1">{"TotalGeralDespesasPorArea",#N/A,FALSE,"VinculosAccessEfetivo"}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hidden="1">{#N/A,#N/A,FALSE,"CONTROLE";#N/A,#N/A,FALSE,"CONTROLE"}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hidden="1">{#N/A,#N/A,FALSE,"CONTROLE"}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hidden="1">{"TotalGeralDespesasPorArea",#N/A,FALSE,"VinculosAccessEfetivo"}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5" hidden="1">{#N/A,#N/A,FALSE,"SIM95"}</definedName>
    <definedName name="____CEN30" localSheetId="4" hidden="1">{#N/A,#N/A,FALSE,"SIM95"}</definedName>
    <definedName name="____CEN30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hidden="1">{#N/A,#N/A,FALSE,"SIM95"}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5" hidden="1">{#N/A,#N/A,FALSE,"CONTROLE"}</definedName>
    <definedName name="____ep1" localSheetId="4" hidden="1">{#N/A,#N/A,FALSE,"CONTROLE"}</definedName>
    <definedName name="____ep1" hidden="1">{#N/A,#N/A,FALSE,"CONTROLE"}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hidden="1">{#N/A,#N/A,FALSE,"CONTROLE";#N/A,#N/A,FALSE,"CONTROLE"}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hidden="1">{#N/A,#N/A,FALSE,"CONTROLE"}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hidden="1">{"TotalGeralDespesasPorArea",#N/A,FALSE,"VinculosAccessEfetivo"}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hidden="1">{"TotalGeralDespesasPorArea",#N/A,FALSE,"VinculosAccessEfetivo"}</definedName>
    <definedName name="____o14" localSheetId="5" hidden="1">{#N/A,#N/A,FALSE,"CONTROLE"}</definedName>
    <definedName name="____o14" localSheetId="4" hidden="1">{#N/A,#N/A,FALSE,"CONTROLE"}</definedName>
    <definedName name="____o14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hidden="1">{#N/A,#N/A,FALSE,"CONTROLE"}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hidden="1">{"TotalGeralDespesasPorArea",#N/A,FALSE,"VinculosAccessEfetivo"}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5" hidden="1">{#N/A,#N/A,FALSE,"CONTROLE"}</definedName>
    <definedName name="____o19" localSheetId="4" hidden="1">{#N/A,#N/A,FALSE,"CONTROLE"}</definedName>
    <definedName name="____o19" hidden="1">{#N/A,#N/A,FALSE,"CONTROLE"}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hidden="1">{"TotalGeralDespesasPorArea",#N/A,FALSE,"VinculosAccessEfetivo"}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hidden="1">{"TotalGeralDespesasPorArea",#N/A,FALSE,"VinculosAccessEfetivo"}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hidden="1">{"TotalGeralDespesasPorArea",#N/A,FALSE,"VinculosAccessEfetivo"}</definedName>
    <definedName name="____o29" localSheetId="5" hidden="1">{#N/A,#N/A,FALSE,"CONTROLE"}</definedName>
    <definedName name="____o29" localSheetId="4" hidden="1">{#N/A,#N/A,FALSE,"CONTROLE"}</definedName>
    <definedName name="____o29" hidden="1">{#N/A,#N/A,FALSE,"CONTROLE"}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hidden="1">{"TotalGeralDespesasPorArea",#N/A,FALSE,"VinculosAccessEfetivo"}</definedName>
    <definedName name="____o30" localSheetId="5" hidden="1">{#N/A,#N/A,FALSE,"CONTROLE"}</definedName>
    <definedName name="____o30" localSheetId="4" hidden="1">{#N/A,#N/A,FALSE,"CONTROLE"}</definedName>
    <definedName name="____o30" hidden="1">{#N/A,#N/A,FALSE,"CONTROLE"}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5" hidden="1">{#N/A,#N/A,FALSE,"CONTROLE"}</definedName>
    <definedName name="____o33" localSheetId="4" hidden="1">{#N/A,#N/A,FALSE,"CONTROLE"}</definedName>
    <definedName name="____o33" hidden="1">{#N/A,#N/A,FALSE,"CONTROLE"}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hidden="1">{"TotalGeralDespesasPorArea",#N/A,FALSE,"VinculosAccessEfetivo"}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hidden="1">{#N/A,#N/A,FALSE,"CONTROLE";#N/A,#N/A,FALSE,"CONTROLE"}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hidden="1">{#N/A,#N/A,FALSE,"CONTROLE"}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hidden="1">{"TotalGeralDespesasPorArea",#N/A,FALSE,"VinculosAccessEfetivo"}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hidden="1">{"TotalGeralDespesasPorArea",#N/A,FALSE,"VinculosAccessEfetivo"}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hidden="1">{"TotalGeralDespesasPorArea",#N/A,FALSE,"VinculosAccessEfetivo"}</definedName>
    <definedName name="____p14" localSheetId="5" hidden="1">{#N/A,#N/A,FALSE,"CONTROLE"}</definedName>
    <definedName name="____p14" localSheetId="4" hidden="1">{#N/A,#N/A,FALSE,"CONTROLE"}</definedName>
    <definedName name="____p14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hidden="1">{#N/A,#N/A,FALSE,"CONTROLE"}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hidden="1">{"TotalGeralDespesasPorArea",#N/A,FALSE,"VinculosAccessEfetivo"}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5" hidden="1">{#N/A,#N/A,FALSE,"CONTROLE"}</definedName>
    <definedName name="____p19" localSheetId="4" hidden="1">{#N/A,#N/A,FALSE,"CONTROLE"}</definedName>
    <definedName name="____p19" hidden="1">{#N/A,#N/A,FALSE,"CONTROLE"}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hidden="1">{"TotalGeralDespesasPorArea",#N/A,FALSE,"VinculosAccessEfetivo"}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hidden="1">{#N/A,#N/A,FALSE,"CONTROLE";#N/A,#N/A,FALSE,"CONTROLE"}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hidden="1">{#N/A,#N/A,FALSE,"CONTROLE"}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hidden="1">{"TotalGeralDespesasPorArea",#N/A,FALSE,"VinculosAccessEfetivo"}</definedName>
    <definedName name="____TF2" hidden="1">#REF!,#REF!</definedName>
    <definedName name="____TF2222" hidden="1">#REF!</definedName>
    <definedName name="____xx1" hidden="1">#REF!,#REF!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hidden="1">{#N/A,#N/A,FALSE,"CONTROLE";#N/A,#N/A,FALSE,"CONTROLE"}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hidden="1">{"TotalGeralDespesasPorArea",#N/A,FALSE,"VinculosAccessEfetivo"}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hidden="1">{"TotalGeralDespesasPorArea",#N/A,FALSE,"VinculosAccessEfetivo"}</definedName>
    <definedName name="____z14" localSheetId="5" hidden="1">{#N/A,#N/A,FALSE,"CONTROLE"}</definedName>
    <definedName name="____z14" localSheetId="4" hidden="1">{#N/A,#N/A,FALSE,"CONTROLE"}</definedName>
    <definedName name="____z14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hidden="1">{#N/A,#N/A,FALSE,"CONTROLE"}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hidden="1">{"TotalGeralDespesasPorArea",#N/A,FALSE,"VinculosAccessEfetivo"}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5" hidden="1">{#N/A,#N/A,FALSE,"CONTROLE"}</definedName>
    <definedName name="____z19" localSheetId="4" hidden="1">{#N/A,#N/A,FALSE,"CONTROLE"}</definedName>
    <definedName name="____z19" hidden="1">{#N/A,#N/A,FALSE,"CONTROLE"}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hidden="1">{"TotalGeralDespesasPorArea",#N/A,FALSE,"VinculosAccessEfetivo"}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hidden="1">{#N/A,#N/A,FALSE,"CONTROLE";#N/A,#N/A,FALSE,"CONTROLE"}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hidden="1">{#N/A,#N/A,FALSE,"CONTROLE"}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6" hidden="1">#REF!</definedName>
    <definedName name="___ADM" localSheetId="5" hidden="1">#REF!</definedName>
    <definedName name="___ADM" localSheetId="4" hidden="1">#REF!</definedName>
    <definedName name="___ADM" hidden="1">#REF!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5" hidden="1">{#N/A,#N/A,FALSE,"SIM95"}</definedName>
    <definedName name="___CEN30" localSheetId="4" hidden="1">{#N/A,#N/A,FALSE,"SIM95"}</definedName>
    <definedName name="___CEN30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hidden="1">{#N/A,#N/A,FALSE,"SIM95"}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5" hidden="1">{#N/A,#N/A,FALSE,"CONTROLE"}</definedName>
    <definedName name="___ep1" localSheetId="4" hidden="1">{#N/A,#N/A,FALSE,"CONTROLE"}</definedName>
    <definedName name="___ep1" hidden="1">{#N/A,#N/A,FALSE,"CONTROLE"}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hidden="1">{#N/A,#N/A,FALSE,"CONTROLE";#N/A,#N/A,FALSE,"CONTROLE"}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hidden="1">{#N/A,#N/A,FALSE,"CONTROLE"}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hidden="1">{"TotalGeralDespesasPorArea",#N/A,FALSE,"VinculosAccessEfetivo"}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hidden="1">{"TotalGeralDespesasPorArea",#N/A,FALSE,"VinculosAccessEfetivo"}</definedName>
    <definedName name="___o14" localSheetId="5" hidden="1">{#N/A,#N/A,FALSE,"CONTROLE"}</definedName>
    <definedName name="___o14" localSheetId="4" hidden="1">{#N/A,#N/A,FALSE,"CONTROLE"}</definedName>
    <definedName name="___o14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hidden="1">{#N/A,#N/A,FALSE,"CONTROLE"}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hidden="1">{"TotalGeralDespesasPorArea",#N/A,FALSE,"VinculosAccessEfetivo"}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5" hidden="1">{#N/A,#N/A,FALSE,"CONTROLE"}</definedName>
    <definedName name="___o19" localSheetId="4" hidden="1">{#N/A,#N/A,FALSE,"CONTROLE"}</definedName>
    <definedName name="___o19" hidden="1">{#N/A,#N/A,FALSE,"CONTROLE"}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hidden="1">{"TotalGeralDespesasPorArea",#N/A,FALSE,"VinculosAccessEfetivo"}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hidden="1">{"TotalGeralDespesasPorArea",#N/A,FALSE,"VinculosAccessEfetivo"}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hidden="1">{"TotalGeralDespesasPorArea",#N/A,FALSE,"VinculosAccessEfetivo"}</definedName>
    <definedName name="___o29" localSheetId="5" hidden="1">{#N/A,#N/A,FALSE,"CONTROLE"}</definedName>
    <definedName name="___o29" localSheetId="4" hidden="1">{#N/A,#N/A,FALSE,"CONTROLE"}</definedName>
    <definedName name="___o29" hidden="1">{#N/A,#N/A,FALSE,"CONTROLE"}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hidden="1">{"TotalGeralDespesasPorArea",#N/A,FALSE,"VinculosAccessEfetivo"}</definedName>
    <definedName name="___o30" localSheetId="5" hidden="1">{#N/A,#N/A,FALSE,"CONTROLE"}</definedName>
    <definedName name="___o30" localSheetId="4" hidden="1">{#N/A,#N/A,FALSE,"CONTROLE"}</definedName>
    <definedName name="___o30" hidden="1">{#N/A,#N/A,FALSE,"CONTROLE"}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5" hidden="1">{#N/A,#N/A,FALSE,"CONTROLE"}</definedName>
    <definedName name="___o33" localSheetId="4" hidden="1">{#N/A,#N/A,FALSE,"CONTROLE"}</definedName>
    <definedName name="___o33" hidden="1">{#N/A,#N/A,FALSE,"CONTROLE"}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hidden="1">{"TotalGeralDespesasPorArea",#N/A,FALSE,"VinculosAccessEfetivo"}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hidden="1">{#N/A,#N/A,FALSE,"CONTROLE";#N/A,#N/A,FALSE,"CONTROLE"}</definedName>
    <definedName name="___o38" localSheetId="5" hidden="1">{#N/A,#N/A,FALSE,"CONTROLE"}</definedName>
    <definedName name="___o38" localSheetId="4" hidden="1">{#N/A,#N/A,FALSE,"CONTROLE"}</definedName>
    <definedName name="___o38" hidden="1">{#N/A,#N/A,FALSE,"CONTROLE"}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hidden="1">{"TotalGeralDespesasPorArea",#N/A,FALSE,"VinculosAccessEfetivo"}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hidden="1">{"TotalGeralDespesasPorArea",#N/A,FALSE,"VinculosAccessEfetivo"}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hidden="1">{"TotalGeralDespesasPorArea",#N/A,FALSE,"VinculosAccessEfetivo"}</definedName>
    <definedName name="___p14" localSheetId="5" hidden="1">{#N/A,#N/A,FALSE,"CONTROLE"}</definedName>
    <definedName name="___p14" localSheetId="4" hidden="1">{#N/A,#N/A,FALSE,"CONTROLE"}</definedName>
    <definedName name="___p14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hidden="1">{#N/A,#N/A,FALSE,"CONTROLE"}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hidden="1">{"TotalGeralDespesasPorArea",#N/A,FALSE,"VinculosAccessEfetivo"}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5" hidden="1">{#N/A,#N/A,FALSE,"CONTROLE"}</definedName>
    <definedName name="___p19" localSheetId="4" hidden="1">{#N/A,#N/A,FALSE,"CONTROLE"}</definedName>
    <definedName name="___p19" hidden="1">{#N/A,#N/A,FALSE,"CONTROLE"}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hidden="1">{"TotalGeralDespesasPorArea",#N/A,FALSE,"VinculosAccessEfetivo"}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hidden="1">{#N/A,#N/A,FALSE,"CONTROLE";#N/A,#N/A,FALSE,"CONTROLE"}</definedName>
    <definedName name="___p23" localSheetId="5" hidden="1">{#N/A,#N/A,FALSE,"CONTROLE"}</definedName>
    <definedName name="___p23" localSheetId="4" hidden="1">{#N/A,#N/A,FALSE,"CONTROLE"}</definedName>
    <definedName name="___p23" hidden="1">{#N/A,#N/A,FALSE,"CONTROLE"}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hidden="1">{"TotalGeralDespesasPorArea",#N/A,FALSE,"VinculosAccessEfetivo"}</definedName>
    <definedName name="___SPF01" localSheetId="5" hidden="1">{"MULTIPLICAÇÃO",#N/A,FALSE,"Obras"}</definedName>
    <definedName name="___SPF01" localSheetId="4" hidden="1">{"MULTIPLICAÇÃO",#N/A,FALSE,"Obras"}</definedName>
    <definedName name="___SPF01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hidden="1">{"MULTIPLICAÇÃO",#N/A,FALSE,"Obras"}</definedName>
    <definedName name="___TF2" hidden="1">#REF!,#REF!</definedName>
    <definedName name="___TF2222" hidden="1">#REF!</definedName>
    <definedName name="___UB2" localSheetId="5" hidden="1">{"MULTIPLICAÇÃO",#N/A,FALSE,"Obras"}</definedName>
    <definedName name="___UB2" localSheetId="4" hidden="1">{"MULTIPLICAÇÃO",#N/A,FALSE,"Obras"}</definedName>
    <definedName name="___UB2" hidden="1">{"MULTIPLICAÇÃO",#N/A,FALSE,"Obras"}</definedName>
    <definedName name="___xx1" hidden="1">#REF!,#REF!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hidden="1">{#N/A,#N/A,FALSE,"CONTROLE";#N/A,#N/A,FALSE,"CONTROLE"}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hidden="1">{"TotalGeralDespesasPorArea",#N/A,FALSE,"VinculosAccessEfetivo"}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hidden="1">{"TotalGeralDespesasPorArea",#N/A,FALSE,"VinculosAccessEfetivo"}</definedName>
    <definedName name="___z14" localSheetId="5" hidden="1">{#N/A,#N/A,FALSE,"CONTROLE"}</definedName>
    <definedName name="___z14" localSheetId="4" hidden="1">{#N/A,#N/A,FALSE,"CONTROLE"}</definedName>
    <definedName name="___z14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hidden="1">{#N/A,#N/A,FALSE,"CONTROLE"}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hidden="1">{"TotalGeralDespesasPorArea",#N/A,FALSE,"VinculosAccessEfetivo"}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5" hidden="1">{#N/A,#N/A,FALSE,"CONTROLE"}</definedName>
    <definedName name="___z19" localSheetId="4" hidden="1">{#N/A,#N/A,FALSE,"CONTROLE"}</definedName>
    <definedName name="___z19" hidden="1">{#N/A,#N/A,FALSE,"CONTROLE"}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hidden="1">{"TotalGeralDespesasPorArea",#N/A,FALSE,"VinculosAccessEfetivo"}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hidden="1">{#N/A,#N/A,FALSE,"CONTROLE";#N/A,#N/A,FALSE,"CONTROLE"}</definedName>
    <definedName name="___z23" localSheetId="5" hidden="1">{#N/A,#N/A,FALSE,"CONTROLE"}</definedName>
    <definedName name="___z23" localSheetId="4" hidden="1">{#N/A,#N/A,FALSE,"CONTROLE"}</definedName>
    <definedName name="___z23" hidden="1">{#N/A,#N/A,FALSE,"CONTROLE"}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6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6" hidden="1">#REF!</definedName>
    <definedName name="__123Graph_AMARGINS" localSheetId="5" hidden="1">#REF!</definedName>
    <definedName name="__123Graph_AMARGINS" localSheetId="4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6" hidden="1">#REF!</definedName>
    <definedName name="__123Graph_AYTDSALES" localSheetId="5" hidden="1">#REF!</definedName>
    <definedName name="__123Graph_AYTDSALES" localSheetId="4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6" hidden="1">#REF!</definedName>
    <definedName name="__123Graph_BMARGINS" localSheetId="5" hidden="1">#REF!</definedName>
    <definedName name="__123Graph_BMARGINS" localSheetId="4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6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6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6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6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6" hidden="1">#REF!</definedName>
    <definedName name="__123Graph_XYTDSALES" localSheetId="5" hidden="1">#REF!</definedName>
    <definedName name="__123Graph_XYTDSALES" localSheetId="4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5" hidden="1">{#N/A,#N/A,FALSE,"SIM95"}</definedName>
    <definedName name="__CEN30" localSheetId="4" hidden="1">{#N/A,#N/A,FALSE,"SIM95"}</definedName>
    <definedName name="__CEN30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hidden="1">{#N/A,#N/A,FALSE,"SIM95"}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5" hidden="1">{#N/A,#N/A,FALSE,"CONTROLE"}</definedName>
    <definedName name="__ep1" localSheetId="4" hidden="1">{#N/A,#N/A,FALSE,"CONTROLE"}</definedName>
    <definedName name="__ep1" hidden="1">{#N/A,#N/A,FALSE,"CONTROLE"}</definedName>
    <definedName name="__FDS_HYPERLINK_TOGGLE_STATE__" hidden="1">"ON"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hidden="1">{#N/A,#N/A,FALSE,"CONTROLE";#N/A,#N/A,FALSE,"CONTROLE"}</definedName>
    <definedName name="__o023" localSheetId="5" hidden="1">{#N/A,#N/A,FALSE,"CONTROLE"}</definedName>
    <definedName name="__o023" localSheetId="4" hidden="1">{#N/A,#N/A,FALSE,"CONTROLE"}</definedName>
    <definedName name="__o023" hidden="1">{#N/A,#N/A,FALSE,"CONTROLE"}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hidden="1">{"TotalGeralDespesasPorArea",#N/A,FALSE,"VinculosAccessEfetivo"}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hidden="1">{"TotalGeralDespesasPorArea",#N/A,FALSE,"VinculosAccessEfetivo"}</definedName>
    <definedName name="__o14" localSheetId="5" hidden="1">{#N/A,#N/A,FALSE,"CONTROLE"}</definedName>
    <definedName name="__o14" localSheetId="4" hidden="1">{#N/A,#N/A,FALSE,"CONTROLE"}</definedName>
    <definedName name="__o14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hidden="1">{#N/A,#N/A,FALSE,"CONTROLE"}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hidden="1">{"TotalGeralDespesasPorArea",#N/A,FALSE,"VinculosAccessEfetivo"}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5" hidden="1">{#N/A,#N/A,FALSE,"CONTROLE"}</definedName>
    <definedName name="__o19" localSheetId="4" hidden="1">{#N/A,#N/A,FALSE,"CONTROLE"}</definedName>
    <definedName name="__o19" hidden="1">{#N/A,#N/A,FALSE,"CONTROLE"}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hidden="1">{"TotalGeralDespesasPorArea",#N/A,FALSE,"VinculosAccessEfetivo"}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hidden="1">{"TotalGeralDespesasPorArea",#N/A,FALSE,"VinculosAccessEfetivo"}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hidden="1">{"TotalGeralDespesasPorArea",#N/A,FALSE,"VinculosAccessEfetivo"}</definedName>
    <definedName name="__o29" localSheetId="5" hidden="1">{#N/A,#N/A,FALSE,"CONTROLE"}</definedName>
    <definedName name="__o29" localSheetId="4" hidden="1">{#N/A,#N/A,FALSE,"CONTROLE"}</definedName>
    <definedName name="__o29" hidden="1">{#N/A,#N/A,FALSE,"CONTROLE"}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hidden="1">{"TotalGeralDespesasPorArea",#N/A,FALSE,"VinculosAccessEfetivo"}</definedName>
    <definedName name="__o30" localSheetId="5" hidden="1">{#N/A,#N/A,FALSE,"CONTROLE"}</definedName>
    <definedName name="__o30" localSheetId="4" hidden="1">{#N/A,#N/A,FALSE,"CONTROLE"}</definedName>
    <definedName name="__o30" hidden="1">{#N/A,#N/A,FALSE,"CONTROLE"}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5" hidden="1">{#N/A,#N/A,FALSE,"CONTROLE"}</definedName>
    <definedName name="__o33" localSheetId="4" hidden="1">{#N/A,#N/A,FALSE,"CONTROLE"}</definedName>
    <definedName name="__o33" hidden="1">{#N/A,#N/A,FALSE,"CONTROLE"}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hidden="1">{"TotalGeralDespesasPorArea",#N/A,FALSE,"VinculosAccessEfetivo"}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hidden="1">{#N/A,#N/A,FALSE,"CONTROLE";#N/A,#N/A,FALSE,"CONTROLE"}</definedName>
    <definedName name="__o38" localSheetId="5" hidden="1">{#N/A,#N/A,FALSE,"CONTROLE"}</definedName>
    <definedName name="__o38" localSheetId="4" hidden="1">{#N/A,#N/A,FALSE,"CONTROLE"}</definedName>
    <definedName name="__o38" hidden="1">{#N/A,#N/A,FALSE,"CONTROLE"}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hidden="1">{"TotalGeralDespesasPorArea",#N/A,FALSE,"VinculosAccessEfetivo"}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hidden="1">{"TotalGeralDespesasPorArea",#N/A,FALSE,"VinculosAccessEfetivo"}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hidden="1">{"TotalGeralDespesasPorArea",#N/A,FALSE,"VinculosAccessEfetivo"}</definedName>
    <definedName name="__p14" localSheetId="5" hidden="1">{#N/A,#N/A,FALSE,"CONTROLE"}</definedName>
    <definedName name="__p14" localSheetId="4" hidden="1">{#N/A,#N/A,FALSE,"CONTROLE"}</definedName>
    <definedName name="__p14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hidden="1">{#N/A,#N/A,FALSE,"CONTROLE"}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hidden="1">{"TotalGeralDespesasPorArea",#N/A,FALSE,"VinculosAccessEfetivo"}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5" hidden="1">{#N/A,#N/A,FALSE,"CONTROLE"}</definedName>
    <definedName name="__p19" localSheetId="4" hidden="1">{#N/A,#N/A,FALSE,"CONTROLE"}</definedName>
    <definedName name="__p19" hidden="1">{#N/A,#N/A,FALSE,"CONTROLE"}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hidden="1">{"TotalGeralDespesasPorArea",#N/A,FALSE,"VinculosAccessEfetivo"}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hidden="1">{#N/A,#N/A,FALSE,"CONTROLE";#N/A,#N/A,FALSE,"CONTROLE"}</definedName>
    <definedName name="__p23" localSheetId="5" hidden="1">{#N/A,#N/A,FALSE,"CONTROLE"}</definedName>
    <definedName name="__p23" localSheetId="4" hidden="1">{#N/A,#N/A,FALSE,"CONTROLE"}</definedName>
    <definedName name="__p23" hidden="1">{#N/A,#N/A,FALSE,"CONTROLE"}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6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hidden="1">{"CONSOLIDADO",#N/A,FALSE,"COMENTARIOS"}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6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hidden="1">{#N/A,#N/A,FALSE,"CONTROLE";#N/A,#N/A,FALSE,"CONTROLE"}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hidden="1">{"TotalGeralDespesasPorArea",#N/A,FALSE,"VinculosAccessEfetivo"}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hidden="1">{"TotalGeralDespesasPorArea",#N/A,FALSE,"VinculosAccessEfetivo"}</definedName>
    <definedName name="__z14" localSheetId="5" hidden="1">{#N/A,#N/A,FALSE,"CONTROLE"}</definedName>
    <definedName name="__z14" localSheetId="4" hidden="1">{#N/A,#N/A,FALSE,"CONTROLE"}</definedName>
    <definedName name="__z14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hidden="1">{#N/A,#N/A,FALSE,"CONTROLE"}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hidden="1">{"TotalGeralDespesasPorArea",#N/A,FALSE,"VinculosAccessEfetivo"}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5" hidden="1">{#N/A,#N/A,FALSE,"CONTROLE"}</definedName>
    <definedName name="__z19" localSheetId="4" hidden="1">{#N/A,#N/A,FALSE,"CONTROLE"}</definedName>
    <definedName name="__z19" hidden="1">{#N/A,#N/A,FALSE,"CONTROLE"}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hidden="1">{"TotalGeralDespesasPorArea",#N/A,FALSE,"VinculosAccessEfetivo"}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hidden="1">{#N/A,#N/A,FALSE,"CONTROLE";#N/A,#N/A,FALSE,"CONTROLE"}</definedName>
    <definedName name="__z23" localSheetId="5" hidden="1">{#N/A,#N/A,FALSE,"CONTROLE"}</definedName>
    <definedName name="__z23" localSheetId="4" hidden="1">{#N/A,#N/A,FALSE,"CONTROLE"}</definedName>
    <definedName name="__z23" hidden="1">{#N/A,#N/A,FALSE,"CONTROLE"}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6" hidden="1">#REF!</definedName>
    <definedName name="_1__123Graph_AChart_1A" localSheetId="5" hidden="1">#REF!</definedName>
    <definedName name="_1__123Graph_AChart_1A" localSheetId="4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6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6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6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6" hidden="1">#REF!</definedName>
    <definedName name="_2__123Graph_AChart_2A" localSheetId="5" hidden="1">#REF!</definedName>
    <definedName name="_2__123Graph_AChart_2A" localSheetId="4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6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6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6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6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6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6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6" hidden="1">#REF!</definedName>
    <definedName name="_43__123Graph_XChart_1A" localSheetId="5" hidden="1">#REF!</definedName>
    <definedName name="_43__123Graph_XChart_1A" localSheetId="4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6" hidden="1">#REF!</definedName>
    <definedName name="_44__123Graph_XChart_2A" localSheetId="5" hidden="1">#REF!</definedName>
    <definedName name="_44__123Graph_XChart_2A" localSheetId="4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6" hidden="1">[18]Plan1!#REF!</definedName>
    <definedName name="_48_0_S" localSheetId="5" hidden="1">[18]Plan1!#REF!</definedName>
    <definedName name="_48_0_S" localSheetId="4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6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5" hidden="1">{#N/A,#N/A,FALSE,"SIM95"}</definedName>
    <definedName name="_CEN30" localSheetId="4" hidden="1">{#N/A,#N/A,FALSE,"SIM95"}</definedName>
    <definedName name="_CEN30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hidden="1">{#N/A,#N/A,FALSE,"SIM95"}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6" hidden="1">[20]ACUMULADO!#REF!</definedName>
    <definedName name="_Dist_Bin" localSheetId="5" hidden="1">[20]ACUMULADO!#REF!</definedName>
    <definedName name="_Dist_Bin" localSheetId="4" hidden="1">[20]ACUMULADO!#REF!</definedName>
    <definedName name="_Dist_Bin" hidden="1">[20]ACUMULADO!#REF!</definedName>
    <definedName name="_Dist_Values" localSheetId="3" hidden="1">#REF!</definedName>
    <definedName name="_Dist_Values" localSheetId="6" hidden="1">#REF!</definedName>
    <definedName name="_Dist_Values" localSheetId="5" hidden="1">#REF!</definedName>
    <definedName name="_Dist_Values" localSheetId="4" hidden="1">#REF!</definedName>
    <definedName name="_Dist_Values" hidden="1">#REF!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5" hidden="1">{#N/A,#N/A,FALSE,"CONTROLE"}</definedName>
    <definedName name="_ep1" localSheetId="4" hidden="1">{#N/A,#N/A,FALSE,"CONTROLE"}</definedName>
    <definedName name="_ep1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hidden="1">{#N/A,#N/A,FALSE,"CONTROLE"}</definedName>
    <definedName name="_Fill" localSheetId="3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hidden="1">#REF!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hidden="1">{#N/A,#N/A,FALSE,"CONTROLE";#N/A,#N/A,FALSE,"CONTROLE"}</definedName>
    <definedName name="_o023" localSheetId="5" hidden="1">{#N/A,#N/A,FALSE,"CONTROLE"}</definedName>
    <definedName name="_o023" localSheetId="4" hidden="1">{#N/A,#N/A,FALSE,"CONTROLE"}</definedName>
    <definedName name="_o023" hidden="1">{#N/A,#N/A,FALSE,"CONTROLE"}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hidden="1">{"TotalGeralDespesasPorArea",#N/A,FALSE,"VinculosAccessEfetivo"}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hidden="1">{"TotalGeralDespesasPorArea",#N/A,FALSE,"VinculosAccessEfetivo"}</definedName>
    <definedName name="_o14" localSheetId="5" hidden="1">{#N/A,#N/A,FALSE,"CONTROLE"}</definedName>
    <definedName name="_o14" localSheetId="4" hidden="1">{#N/A,#N/A,FALSE,"CONTROLE"}</definedName>
    <definedName name="_o14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hidden="1">{#N/A,#N/A,FALSE,"CONTROLE"}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hidden="1">{"TotalGeralDespesasPorArea",#N/A,FALSE,"VinculosAccessEfetivo"}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5" hidden="1">{#N/A,#N/A,FALSE,"CONTROLE"}</definedName>
    <definedName name="_o19" localSheetId="4" hidden="1">{#N/A,#N/A,FALSE,"CONTROLE"}</definedName>
    <definedName name="_o19" hidden="1">{#N/A,#N/A,FALSE,"CONTROLE"}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hidden="1">{"TotalGeralDespesasPorArea",#N/A,FALSE,"VinculosAccessEfetivo"}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hidden="1">{"TotalGeralDespesasPorArea",#N/A,FALSE,"VinculosAccessEfetivo"}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hidden="1">{"TotalGeralDespesasPorArea",#N/A,FALSE,"VinculosAccessEfetivo"}</definedName>
    <definedName name="_o29" localSheetId="5" hidden="1">{#N/A,#N/A,FALSE,"CONTROLE"}</definedName>
    <definedName name="_o29" localSheetId="4" hidden="1">{#N/A,#N/A,FALSE,"CONTROLE"}</definedName>
    <definedName name="_o29" hidden="1">{#N/A,#N/A,FALSE,"CONTROLE"}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hidden="1">{"TotalGeralDespesasPorArea",#N/A,FALSE,"VinculosAccessEfetivo"}</definedName>
    <definedName name="_o30" localSheetId="5" hidden="1">{#N/A,#N/A,FALSE,"CONTROLE"}</definedName>
    <definedName name="_o30" localSheetId="4" hidden="1">{#N/A,#N/A,FALSE,"CONTROLE"}</definedName>
    <definedName name="_o30" hidden="1">{#N/A,#N/A,FALSE,"CONTROLE"}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5" hidden="1">{#N/A,#N/A,FALSE,"CONTROLE"}</definedName>
    <definedName name="_o33" localSheetId="4" hidden="1">{#N/A,#N/A,FALSE,"CONTROLE"}</definedName>
    <definedName name="_o33" hidden="1">{#N/A,#N/A,FALSE,"CONTROLE"}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hidden="1">{"TotalGeralDespesasPorArea",#N/A,FALSE,"VinculosAccessEfetivo"}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hidden="1">{#N/A,#N/A,FALSE,"CONTROLE";#N/A,#N/A,FALSE,"CONTROLE"}</definedName>
    <definedName name="_o38" localSheetId="5" hidden="1">{#N/A,#N/A,FALSE,"CONTROLE"}</definedName>
    <definedName name="_o38" localSheetId="4" hidden="1">{#N/A,#N/A,FALSE,"CONTROLE"}</definedName>
    <definedName name="_o38" hidden="1">{#N/A,#N/A,FALSE,"CONTROLE"}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hidden="1">{"TotalGeralDespesasPorArea",#N/A,FALSE,"VinculosAccessEfetivo"}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hidden="1">{"TotalGeralDespesasPorArea",#N/A,FALSE,"VinculosAccessEfetivo"}</definedName>
    <definedName name="_p14" localSheetId="5" hidden="1">{#N/A,#N/A,FALSE,"CONTROLE"}</definedName>
    <definedName name="_p14" localSheetId="4" hidden="1">{#N/A,#N/A,FALSE,"CONTROLE"}</definedName>
    <definedName name="_p14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hidden="1">{#N/A,#N/A,FALSE,"CONTROLE"}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hidden="1">{"TotalGeralDespesasPorArea",#N/A,FALSE,"VinculosAccessEfetivo"}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5" hidden="1">{#N/A,#N/A,FALSE,"CONTROLE"}</definedName>
    <definedName name="_p19" localSheetId="4" hidden="1">{#N/A,#N/A,FALSE,"CONTROLE"}</definedName>
    <definedName name="_p19" hidden="1">{#N/A,#N/A,FALSE,"CONTROLE"}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hidden="1">{"TotalGeralDespesasPorArea",#N/A,FALSE,"VinculosAccessEfetivo"}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hidden="1">{#N/A,#N/A,FALSE,"CONTROLE";#N/A,#N/A,FALSE,"CONTROLE"}</definedName>
    <definedName name="_p23" localSheetId="5" hidden="1">{#N/A,#N/A,FALSE,"CONTROLE"}</definedName>
    <definedName name="_p23" localSheetId="4" hidden="1">{#N/A,#N/A,FALSE,"CONTROLE"}</definedName>
    <definedName name="_p23" hidden="1">{#N/A,#N/A,FALSE,"CONTROLE"}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6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6" hidden="1">#REF!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3" hidden="1">#REF!</definedName>
    <definedName name="_Regression_Y" localSheetId="6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Sort" localSheetId="3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hidden="1">#REF!</definedName>
    <definedName name="_SORT2" hidden="1">#REF!</definedName>
    <definedName name="_SPF01" localSheetId="5" hidden="1">{"MULTIPLICAÇÃO",#N/A,FALSE,"Obras"}</definedName>
    <definedName name="_SPF01" localSheetId="4" hidden="1">{"MULTIPLICAÇÃO",#N/A,FALSE,"Obras"}</definedName>
    <definedName name="_SPF01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6" hidden="1">#REF!</definedName>
    <definedName name="_Table1_In1" localSheetId="5" hidden="1">#REF!</definedName>
    <definedName name="_Table1_In1" localSheetId="4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6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6" hidden="1">#REF!</definedName>
    <definedName name="_Table2_In2" localSheetId="5" hidden="1">#REF!</definedName>
    <definedName name="_Table2_In2" localSheetId="4" hidden="1">#REF!</definedName>
    <definedName name="_Table2_In2" hidden="1">#REF!</definedName>
    <definedName name="_Table2_Out" localSheetId="3" hidden="1">#REF!</definedName>
    <definedName name="_Table2_Out" localSheetId="6" hidden="1">#REF!</definedName>
    <definedName name="_Table2_Out" localSheetId="5" hidden="1">#REF!</definedName>
    <definedName name="_Table2_Out" localSheetId="4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5" hidden="1">{"MULTIPLICAÇÃO",#N/A,FALSE,"Obras"}</definedName>
    <definedName name="_UB2" localSheetId="4" hidden="1">{"MULTIPLICAÇÃO",#N/A,FALSE,"Obras"}</definedName>
    <definedName name="_UB2" hidden="1">{"MULTIPLICAÇÃO",#N/A,FALSE,"Obras"}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6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hidden="1">{#N/A,#N/A,FALSE,"CONTROLE";#N/A,#N/A,FALSE,"CONTROLE"}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hidden="1">{"TotalGeralDespesasPorArea",#N/A,FALSE,"VinculosAccessEfetivo"}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hidden="1">{"TotalGeralDespesasPorArea",#N/A,FALSE,"VinculosAccessEfetivo"}</definedName>
    <definedName name="_z14" localSheetId="5" hidden="1">{#N/A,#N/A,FALSE,"CONTROLE"}</definedName>
    <definedName name="_z14" localSheetId="4" hidden="1">{#N/A,#N/A,FALSE,"CONTROLE"}</definedName>
    <definedName name="_z14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hidden="1">{#N/A,#N/A,FALSE,"CONTROLE"}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hidden="1">{"TotalGeralDespesasPorArea",#N/A,FALSE,"VinculosAccessEfetivo"}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5" hidden="1">{#N/A,#N/A,FALSE,"CONTROLE"}</definedName>
    <definedName name="_z19" localSheetId="4" hidden="1">{#N/A,#N/A,FALSE,"CONTROLE"}</definedName>
    <definedName name="_z19" hidden="1">{#N/A,#N/A,FALSE,"CONTROLE"}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hidden="1">{"TotalGeralDespesasPorArea",#N/A,FALSE,"VinculosAccessEfetivo"}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hidden="1">{#N/A,#N/A,FALSE,"CONTROLE";#N/A,#N/A,FALSE,"CONTROLE"}</definedName>
    <definedName name="_z23" localSheetId="5" hidden="1">{#N/A,#N/A,FALSE,"CONTROLE"}</definedName>
    <definedName name="_z23" localSheetId="4" hidden="1">{#N/A,#N/A,FALSE,"CONTROLE"}</definedName>
    <definedName name="_z23" hidden="1">{#N/A,#N/A,FALSE,"CONTROLE"}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hidden="1">{"TotalGeralDespesasPorArea",#N/A,FALSE,"VinculosAccessEfetivo"}</definedName>
    <definedName name="a4e4" localSheetId="5" hidden="1">{#N/A,#N/A,FALSE,"CONTROLE"}</definedName>
    <definedName name="a4e4" localSheetId="4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5" hidden="1">{#N/A,#N/A,FALSE,"CONTROLE"}</definedName>
    <definedName name="aas" localSheetId="4" hidden="1">{#N/A,#N/A,FALSE,"CONTROLE"}</definedName>
    <definedName name="aas" hidden="1">{#N/A,#N/A,FALSE,"CONTROLE"}</definedName>
    <definedName name="aassas" hidden="1">[26]SEMANAIS!#REF!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6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6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6" hidden="1">#REF!</definedName>
    <definedName name="ADM" localSheetId="5" hidden="1">#REF!</definedName>
    <definedName name="ADM" localSheetId="4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6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6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ga" localSheetId="5" hidden="1">{"APOIO",#N/A,FALSE,"Obras"}</definedName>
    <definedName name="aga" localSheetId="4" hidden="1">{"APOIO",#N/A,FALSE,"Obras"}</definedName>
    <definedName name="aga" hidden="1">{"APOIO",#N/A,FALSE,"Obras"}</definedName>
    <definedName name="alda" hidden="1">[29]Movimentação!#REF!</definedName>
    <definedName name="ale" localSheetId="5" hidden="1">{"'Total'!$A$1","'Total'!$A$3"}</definedName>
    <definedName name="ale" localSheetId="4" hidden="1">{"'Total'!$A$1","'Total'!$A$3"}</definedName>
    <definedName name="ale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hidden="1">{"'Total'!$A$1","'Total'!$A$3"}</definedName>
    <definedName name="All_Divisions" hidden="1">#REF!</definedName>
    <definedName name="alpha" localSheetId="5" hidden="1">{"'Total'!$A$1","'Total'!$A$3"}</definedName>
    <definedName name="alpha" localSheetId="4" hidden="1">{"'Total'!$A$1","'Total'!$A$3"}</definedName>
    <definedName name="alpha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hidden="1">{"'Total'!$A$1","'Total'!$A$3"}</definedName>
    <definedName name="anscount" hidden="1">1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5" hidden="1">{#N/A,#N/A,FALSE,"CONTROLE"}</definedName>
    <definedName name="aplicação" localSheetId="4" hidden="1">{#N/A,#N/A,FALSE,"CONTROLE"}</definedName>
    <definedName name="aplicação" hidden="1">{#N/A,#N/A,FALSE,"CONTROLE"}</definedName>
    <definedName name="APOIO" localSheetId="5" hidden="1">{"APOIO",#N/A,FALSE,"Obras"}</definedName>
    <definedName name="APOIO" localSheetId="4" hidden="1">{"APOIO",#N/A,FALSE,"Obras"}</definedName>
    <definedName name="APOIO" hidden="1">{"APOIO",#N/A,FALSE,"Obras"}</definedName>
    <definedName name="ar" localSheetId="5" hidden="1">{#N/A,#N/A,FALSE,"CONTROLE"}</definedName>
    <definedName name="ar" localSheetId="4" hidden="1">{#N/A,#N/A,FALSE,"CONTROLE"}</definedName>
    <definedName name="ar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hidden="1">{#N/A,#N/A,FALSE,"CONTROLE"}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6" hidden="1">#REF!</definedName>
    <definedName name="AS2TickmarkLS" localSheetId="5" hidden="1">#REF!</definedName>
    <definedName name="AS2TickmarkLS" localSheetId="4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{"'Total'!$A$1","'Total'!$A$3"}</definedName>
    <definedName name="asdf" localSheetId="4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6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5" hidden="1">{"AVÓS",#N/A,FALSE,"Obras"}</definedName>
    <definedName name="askadlakdla" localSheetId="4" hidden="1">{"AVÓS",#N/A,FALSE,"Obras"}</definedName>
    <definedName name="askadlakdla" hidden="1">{"AVÓS",#N/A,FALSE,"Obras"}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hidden="1">{"MATRIZES",#N/A,FALSE,"Obras"}</definedName>
    <definedName name="ASSADDDAS" hidden="1">#REF!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hidden="1">{"MULTIPLICAÇÃO",#N/A,FALSE,"Obras"}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hidden="1">{"TotalGeralDespesasPorArea",#N/A,FALSE,"VinculosAccessEfetivo"}</definedName>
    <definedName name="BALANCAS1" localSheetId="5" hidden="1">{"AVÓS",#N/A,FALSE,"Obras"}</definedName>
    <definedName name="BALANCAS1" localSheetId="4" hidden="1">{"AVÓS",#N/A,FALSE,"Obras"}</definedName>
    <definedName name="BALANCAS1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hidden="1">{"AVÓS",#N/A,FALSE,"Obras"}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5" hidden="1">{"MULTIPLICAÇÃO",#N/A,FALSE,"Obras"}</definedName>
    <definedName name="Bazi" localSheetId="4" hidden="1">{"MULTIPLICAÇÃO",#N/A,FALSE,"Obras"}</definedName>
    <definedName name="Bazi" hidden="1">{"MULTIPLICAÇÃO",#N/A,FALSE,"Obras"}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6" hidden="1">#REF!</definedName>
    <definedName name="bla" localSheetId="5" hidden="1">#REF!</definedName>
    <definedName name="bla" localSheetId="4" hidden="1">#REF!</definedName>
    <definedName name="bla" hidden="1">#REF!</definedName>
    <definedName name="blablabla" localSheetId="5" hidden="1">{"'1998'!$B$2:$O$16"}</definedName>
    <definedName name="blablabla" localSheetId="4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6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6" hidden="1">#REF!</definedName>
    <definedName name="BLPH15" localSheetId="5" hidden="1">#REF!</definedName>
    <definedName name="BLPH15" localSheetId="4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6" hidden="1">#REF!</definedName>
    <definedName name="BLPH16" localSheetId="5" hidden="1">#REF!</definedName>
    <definedName name="BLPH16" localSheetId="4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6" hidden="1">#REF!</definedName>
    <definedName name="BLPH17" localSheetId="5" hidden="1">#REF!</definedName>
    <definedName name="BLPH17" localSheetId="4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6" hidden="1">#REF!</definedName>
    <definedName name="BLPH18" localSheetId="5" hidden="1">#REF!</definedName>
    <definedName name="BLPH18" localSheetId="4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6" hidden="1">#REF!</definedName>
    <definedName name="BLPH19" localSheetId="5" hidden="1">#REF!</definedName>
    <definedName name="BLPH19" localSheetId="4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6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6" hidden="1">#REF!</definedName>
    <definedName name="BLPH20" localSheetId="5" hidden="1">#REF!</definedName>
    <definedName name="BLPH20" localSheetId="4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6" hidden="1">#REF!</definedName>
    <definedName name="BLPH21" localSheetId="5" hidden="1">#REF!</definedName>
    <definedName name="BLPH21" localSheetId="4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6" hidden="1">#REF!</definedName>
    <definedName name="BLPH22" localSheetId="5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6" hidden="1">#REF!</definedName>
    <definedName name="BLPH23" localSheetId="5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6" hidden="1">#REF!</definedName>
    <definedName name="BLPH24" localSheetId="5" hidden="1">#REF!</definedName>
    <definedName name="BLPH24" localSheetId="4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6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6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6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6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5" hidden="1">{"MULTIPLICAÇÃO",#N/A,FALSE,"Obras"}</definedName>
    <definedName name="bn" localSheetId="4" hidden="1">{"MULTIPLICAÇÃO",#N/A,FALSE,"Obras"}</definedName>
    <definedName name="bn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hidden="1">{"MULTIPLICAÇÃO",#N/A,FALSE,"Obras"}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6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5" hidden="1">{#N/A,#N/A,FALSE,"CONTROLE"}</definedName>
    <definedName name="caralho" localSheetId="4" hidden="1">{#N/A,#N/A,FALSE,"CONTROLE"}</definedName>
    <definedName name="caralho" hidden="1">{#N/A,#N/A,FALSE,"CONTROLE"}</definedName>
    <definedName name="cc" localSheetId="5" hidden="1">{"'Total'!$A$1","'Total'!$A$3"}</definedName>
    <definedName name="cc" localSheetId="4" hidden="1">{"'Total'!$A$1","'Total'!$A$3"}</definedName>
    <definedName name="cc" hidden="1">{"'Total'!$A$1","'Total'!$A$3"}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5" hidden="1">{"'Total'!$A$1","'Total'!$A$3"}</definedName>
    <definedName name="cccc" localSheetId="4" hidden="1">{"'Total'!$A$1","'Total'!$A$3"}</definedName>
    <definedName name="cccc" hidden="1">{"'Total'!$A$1","'Total'!$A$3"}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5" hidden="1">{#N/A,#N/A,FALSE,"CONTROLE"}</definedName>
    <definedName name="cccc1" localSheetId="4" hidden="1">{#N/A,#N/A,FALSE,"CONTROLE"}</definedName>
    <definedName name="cccc1" hidden="1">{#N/A,#N/A,FALSE,"CONTROLE"}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6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hidden="1">{#N/A,#N/A,TRUE,"Resumo de Preços"}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hidden="1">{"TotalGeralDespesasPorArea",#N/A,FALSE,"VinculosAccessEfetivo"}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5" hidden="1">{"'Total'!$A$1","'Total'!$A$3"}</definedName>
    <definedName name="celta" localSheetId="4" hidden="1">{"'Total'!$A$1","'Total'!$A$3"}</definedName>
    <definedName name="celta" hidden="1">{"'Total'!$A$1","'Total'!$A$3"}</definedName>
    <definedName name="cgico" localSheetId="5" hidden="1">{#N/A,#N/A,FALSE,"CONTROLE"}</definedName>
    <definedName name="cgico" localSheetId="4" hidden="1">{#N/A,#N/A,FALSE,"CONTROLE"}</definedName>
    <definedName name="cgico" hidden="1">{#N/A,#N/A,FALSE,"CONTROLE"}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5" hidden="1">{#N/A,#N/A,FALSE,"CONTROLE"}</definedName>
    <definedName name="Chico" localSheetId="4" hidden="1">{#N/A,#N/A,FALSE,"CONTROLE"}</definedName>
    <definedName name="Chico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hidden="1">{#N/A,#N/A,FALSE,"CONTROLE"}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hidden="1">{#N/A,#N/A,FALSE,"CONTROLE";#N/A,#N/A,FALSE,"CONTROLE"}</definedName>
    <definedName name="Clau" localSheetId="5" hidden="1">{#N/A,#N/A,FALSE,"CONTROLE"}</definedName>
    <definedName name="Clau" localSheetId="4" hidden="1">{#N/A,#N/A,FALSE,"CONTROLE"}</definedName>
    <definedName name="Clau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hidden="1">{#N/A,#N/A,FALSE,"CONTROLE"}</definedName>
    <definedName name="Claudio" localSheetId="5" hidden="1">{"MATRIZES",#N/A,FALSE,"Obras"}</definedName>
    <definedName name="Claudio" localSheetId="4" hidden="1">{"MATRIZES",#N/A,FALSE,"Obras"}</definedName>
    <definedName name="Claudio" hidden="1">{"MATRIZES",#N/A,FALSE,"Obras"}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5" hidden="1">{"MULTIPLICAÇÃO",#N/A,FALSE,"Obras"}</definedName>
    <definedName name="comed" localSheetId="4" hidden="1">{"MULTIPLICAÇÃO",#N/A,FALSE,"Obras"}</definedName>
    <definedName name="comed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hidden="1">{"MULTIPLICAÇÃO",#N/A,FALSE,"Obras"}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hidden="1">{#N/A,#N/A,FALSE,"CONTROLE";#N/A,#N/A,FALSE,"CONTROLE"}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hidden="1">{#N/A,#N/A,FALSE,"CONTROLE"}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5" hidden="1">{"AVÓS",#N/A,FALSE,"Obras"}</definedName>
    <definedName name="cv" localSheetId="4" hidden="1">{"AVÓS",#N/A,FALSE,"Obras"}</definedName>
    <definedName name="cv" hidden="1">{"AVÓS",#N/A,FALSE,"Obras"}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6" hidden="1">#REF!</definedName>
    <definedName name="Cwvu.GREY_ALL." localSheetId="5" hidden="1">#REF!</definedName>
    <definedName name="Cwvu.GREY_ALL." localSheetId="4" hidden="1">#REF!</definedName>
    <definedName name="Cwvu.GREY_ALL." hidden="1">#REF!</definedName>
    <definedName name="cxbzx" localSheetId="5" hidden="1">{#N/A,#N/A,FALSE,"CONTROLE"}</definedName>
    <definedName name="cxbzx" localSheetId="4" hidden="1">{#N/A,#N/A,FALSE,"CONTROLE"}</definedName>
    <definedName name="cxbzx" hidden="1">{#N/A,#N/A,FALSE,"CONTROLE"}</definedName>
    <definedName name="dad" localSheetId="5" hidden="1">{"AVÓS",#N/A,FALSE,"Obras"}</definedName>
    <definedName name="dad" localSheetId="4" hidden="1">{"AVÓS",#N/A,FALSE,"Obras"}</definedName>
    <definedName name="dad" hidden="1">{"AVÓS",#N/A,FALSE,"Obras"}</definedName>
    <definedName name="daDADA" hidden="1">#REF!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5" hidden="1">{#N/A,#N/A,FALSE,"CONTROLE"}</definedName>
    <definedName name="DCC" localSheetId="4" hidden="1">{#N/A,#N/A,FALSE,"CONTROLE"}</definedName>
    <definedName name="DCC" hidden="1">{#N/A,#N/A,FALSE,"CONTROLE"}</definedName>
    <definedName name="DCF" hidden="1">#REF!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hidden="1">{"TotalGeralDespesasPorArea",#N/A,FALSE,"VinculosAccessEfetivo"}</definedName>
    <definedName name="ddsds" localSheetId="5" hidden="1">{#N/A,#N/A,FALSE,"CONTROLE"}</definedName>
    <definedName name="ddsds" localSheetId="4" hidden="1">{#N/A,#N/A,FALSE,"CONTROLE"}</definedName>
    <definedName name="ddsds" hidden="1">{#N/A,#N/A,FALSE,"CONTROLE"}</definedName>
    <definedName name="Debentures" hidden="1">#REF!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6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5" hidden="1">{#N/A,#N/A,FALSE,"SIM95"}</definedName>
    <definedName name="dfdf" localSheetId="4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6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5" hidden="1">{"APOIO",#N/A,FALSE,"Obras"}</definedName>
    <definedName name="dm" localSheetId="4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5" hidden="1">{"MULTIPLICAÇÃO",#N/A,FALSE,"Obras"}</definedName>
    <definedName name="ds" localSheetId="4" hidden="1">{"MULTIPLICAÇÃO",#N/A,FALSE,"Obras"}</definedName>
    <definedName name="ds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hidden="1">{"MULTIPLICAÇÃO",#N/A,FALSE,"Obras"}</definedName>
    <definedName name="DSDDDDDDDDDDD" hidden="1">#REF!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5" hidden="1">{#N/A,#N/A,FALSE,"CONTROLE"}</definedName>
    <definedName name="DSFS" localSheetId="4" hidden="1">{#N/A,#N/A,FALSE,"CONTROLE"}</definedName>
    <definedName name="DSFS" hidden="1">{#N/A,#N/A,FALSE,"CONTROLE"}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6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hidden="1">{"CSC_1",#N/A,FALSE,"CSC Outputs";"CSC_2",#N/A,FALSE,"CSC Outputs"}</definedName>
    <definedName name="ea" localSheetId="5" hidden="1">{"AVÓS",#N/A,FALSE,"Obras"}</definedName>
    <definedName name="ea" localSheetId="4" hidden="1">{"AVÓS",#N/A,FALSE,"Obras"}</definedName>
    <definedName name="ea" hidden="1">{"AVÓS",#N/A,FALSE,"Obras"}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hidden="1">{#N/A,#N/A,FALSE,"CONTROLE";#N/A,#N/A,FALSE,"CONTROLE"}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5" hidden="1">{#N/A,#N/A,FALSE,"CONTROLE"}</definedName>
    <definedName name="efi" localSheetId="4" hidden="1">{#N/A,#N/A,FALSE,"CONTROLE"}</definedName>
    <definedName name="efi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hidden="1">{#N/A,#N/A,FALSE,"CONTROLE"}</definedName>
    <definedName name="Elicoide" localSheetId="5" hidden="1">{"MULTIPLICAÇÃO",#N/A,FALSE,"Obras"}</definedName>
    <definedName name="Elicoide" localSheetId="4" hidden="1">{"MULTIPLICAÇÃO",#N/A,FALSE,"Obras"}</definedName>
    <definedName name="Elicoide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hidden="1">{"MULTIPLICAÇÃO",#N/A,FALSE,"Obras"}</definedName>
    <definedName name="epof" hidden="1">"AS2DocumentBrowse"</definedName>
    <definedName name="er" localSheetId="5" hidden="1">{"MULTIPLICAÇÃO",#N/A,FALSE,"Obras"}</definedName>
    <definedName name="er" localSheetId="4" hidden="1">{"MULTIPLICAÇÃO",#N/A,FALSE,"Obras"}</definedName>
    <definedName name="er" hidden="1">{"MULTIPLICAÇÃO",#N/A,FALSE,"Obras"}</definedName>
    <definedName name="erica" localSheetId="5" hidden="1">{#N/A,#N/A,FALSE,"CONTROLE"}</definedName>
    <definedName name="erica" localSheetId="4" hidden="1">{#N/A,#N/A,FALSE,"CONTROLE"}</definedName>
    <definedName name="erica" hidden="1">{#N/A,#N/A,FALSE,"CONTROLE"}</definedName>
    <definedName name="ESTEI01" localSheetId="5" hidden="1">{"MULTIPLICAÇÃO",#N/A,FALSE,"Obras"}</definedName>
    <definedName name="ESTEI01" localSheetId="4" hidden="1">{"MULTIPLICAÇÃO",#N/A,FALSE,"Obras"}</definedName>
    <definedName name="ESTEI01" hidden="1">{"MULTIPLICAÇÃO",#N/A,FALSE,"Obras"}</definedName>
    <definedName name="ESTEI02" localSheetId="5" hidden="1">{"AVÓS",#N/A,FALSE,"Obras"}</definedName>
    <definedName name="ESTEI02" localSheetId="4" hidden="1">{"AVÓS",#N/A,FALSE,"Obras"}</definedName>
    <definedName name="ESTEI02" hidden="1">{"AVÓS",#N/A,FALSE,"Obras"}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hidden="1">{"MULTIPLICAÇÃO",#N/A,FALSE,"Obras"}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hidden="1">{"MELHORAMENTO GENÉTICO",#N/A,FALSE,"Obras"}</definedName>
    <definedName name="ESTEIRA1" localSheetId="5" hidden="1">{"AVÓS",#N/A,FALSE,"Obras"}</definedName>
    <definedName name="ESTEIRA1" localSheetId="4" hidden="1">{"AVÓS",#N/A,FALSE,"Obras"}</definedName>
    <definedName name="ESTEIRA1" hidden="1">{"AVÓS",#N/A,FALSE,"Obras"}</definedName>
    <definedName name="etrwtrq" localSheetId="5" hidden="1">{#N/A,#N/A,FALSE,"CONTROLE"}</definedName>
    <definedName name="etrwtrq" localSheetId="4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hidden="1">{#N/A,#N/A,FALSE,"Extra2";#N/A,#N/A,FALSE,"Comp2";#N/A,#N/A,FALSE,"Ret-PL"}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hidden="1">{"TotalGeralDespesasPorArea",#N/A,FALSE,"VinculosAccessEfetivo"}</definedName>
    <definedName name="ewr" localSheetId="5" hidden="1">{#N/A,#N/A,FALSE,"CONTROLE"}</definedName>
    <definedName name="ewr" localSheetId="4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5" hidden="1">{#N/A,#N/A,FALSE,"CONTROLE"}</definedName>
    <definedName name="fa" localSheetId="4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6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6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hidden="1">{"MELHORAMENTO GENÉTICO",#N/A,FALSE,"Obras"}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hidden="1">{#N/A,#N/A,FALSE,"Extra2";#N/A,#N/A,FALSE,"Comp2";#N/A,#N/A,FALSE,"Ret-PL"}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5" hidden="1">{"'Total'!$A$1","'Total'!$A$3"}</definedName>
    <definedName name="ffv" localSheetId="4" hidden="1">{"'Total'!$A$1","'Total'!$A$3"}</definedName>
    <definedName name="ffv" hidden="1">{"'Total'!$A$1","'Total'!$A$3"}</definedName>
    <definedName name="fg" localSheetId="5" hidden="1">{"MULTIPLICAÇÃO",#N/A,FALSE,"Obras"}</definedName>
    <definedName name="fg" localSheetId="4" hidden="1">{"MULTIPLICAÇÃO",#N/A,FALSE,"Obras"}</definedName>
    <definedName name="fg" hidden="1">{"MULTIPLICAÇÃO",#N/A,FALSE,"Obras"}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hidden="1">{"AVÓS",#N/A,FALSE,"Obras"}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5" hidden="1">{#N/A,#N/A,FALSE,"CONTROLE"}</definedName>
    <definedName name="fgfghtfhjgh" localSheetId="4" hidden="1">{#N/A,#N/A,FALSE,"CONTROLE"}</definedName>
    <definedName name="fgfghtfhjgh" hidden="1">{#N/A,#N/A,FALSE,"CONTROLE"}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hidden="1">{"TotalGeralDespesasPorArea",#N/A,FALSE,"VinculosAccessEfetivo"}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5" hidden="1">{#N/A,#N/A,FALSE,"CONTROLE"}</definedName>
    <definedName name="fghfgh" localSheetId="4" hidden="1">{#N/A,#N/A,FALSE,"CONTROLE"}</definedName>
    <definedName name="fghfgh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6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5" hidden="1">{#N/A,#N/A,FALSE,"CONTROLE"}</definedName>
    <definedName name="fornecimento" localSheetId="4" hidden="1">{#N/A,#N/A,FALSE,"CONTROLE"}</definedName>
    <definedName name="fornecimento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hidden="1">{#N/A,#N/A,FALSE,"CONTROLE"}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5" hidden="1">{"AVÓS",#N/A,FALSE,"Obras"}</definedName>
    <definedName name="Fx_manut2" localSheetId="4" hidden="1">{"AVÓS",#N/A,FALSE,"Obras"}</definedName>
    <definedName name="Fx_manut2" hidden="1">{"AVÓS",#N/A,FALSE,"Obras"}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5" hidden="1">{"MULTIPLICAÇÃO",#N/A,FALSE,"Obras"}</definedName>
    <definedName name="gb" localSheetId="4" hidden="1">{"MULTIPLICAÇÃO",#N/A,FALSE,"Obras"}</definedName>
    <definedName name="gb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hidden="1">{"MULTIPLICAÇÃO",#N/A,FALSE,"Obras"}</definedName>
    <definedName name="ger" localSheetId="5" hidden="1">{#N/A,#N/A,FALSE,"CONTROLE"}</definedName>
    <definedName name="ger" localSheetId="4" hidden="1">{#N/A,#N/A,FALSE,"CONTROLE"}</definedName>
    <definedName name="ger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hidden="1">{#N/A,#N/A,FALSE,"CONTROLE"}</definedName>
    <definedName name="gerenciador" localSheetId="5" hidden="1">{"AVÓS",#N/A,FALSE,"Obras"}</definedName>
    <definedName name="gerenciador" localSheetId="4" hidden="1">{"AVÓS",#N/A,FALSE,"Obras"}</definedName>
    <definedName name="gerenciador" hidden="1">{"AVÓS",#N/A,FALSE,"Obras"}</definedName>
    <definedName name="gerencial" localSheetId="5" hidden="1">{#N/A,#N/A,FALSE,"CONTROLE"}</definedName>
    <definedName name="gerencial" localSheetId="4" hidden="1">{#N/A,#N/A,FALSE,"CONTROLE"}</definedName>
    <definedName name="gerencial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hidden="1">{#N/A,#N/A,FALSE,"CONTROLE"}</definedName>
    <definedName name="gg" localSheetId="5" hidden="1">{"AVÓS",#N/A,FALSE,"Obras"}</definedName>
    <definedName name="gg" localSheetId="4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hidden="1">{#N/A,#N/A,FALSE,"CONTROLE";#N/A,#N/A,FALSE,"CONTROLE"}</definedName>
    <definedName name="ghfnb" localSheetId="5" hidden="1">{#N/A,#N/A,FALSE,"CONTROLE"}</definedName>
    <definedName name="ghfnb" localSheetId="4" hidden="1">{#N/A,#N/A,FALSE,"CONTROLE"}</definedName>
    <definedName name="ghfnb" hidden="1">{#N/A,#N/A,FALSE,"CONTROLE"}</definedName>
    <definedName name="ghgh" hidden="1">[1]SEMANAIS!#REF!</definedName>
    <definedName name="ghju" localSheetId="5" hidden="1">{"'Total'!$A$1","'Total'!$A$3"}</definedName>
    <definedName name="ghju" localSheetId="4" hidden="1">{"'Total'!$A$1","'Total'!$A$3"}</definedName>
    <definedName name="ghju" hidden="1">{"'Total'!$A$1","'Total'!$A$3"}</definedName>
    <definedName name="ghsdhsd" localSheetId="5" hidden="1">{"MULTIPLICAÇÃO",#N/A,FALSE,"Obras"}</definedName>
    <definedName name="ghsdhsd" localSheetId="4" hidden="1">{"MULTIPLICAÇÃO",#N/A,FALSE,"Obras"}</definedName>
    <definedName name="ghsdhsd" hidden="1">{"MULTIPLICAÇÃO",#N/A,FALSE,"Obras"}</definedName>
    <definedName name="gjhyd" localSheetId="5" hidden="1">{#N/A,#N/A,FALSE,"CONTROLE"}</definedName>
    <definedName name="gjhyd" localSheetId="4" hidden="1">{#N/A,#N/A,FALSE,"CONTROLE"}</definedName>
    <definedName name="gjhyd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hidden="1">{#N/A,#N/A,FALSE,"CONTROLE"}</definedName>
    <definedName name="gkjdfiakdfnadskfhapds" hidden="1">[36]Resumo!#REF!</definedName>
    <definedName name="gkjf" localSheetId="5" hidden="1">{#N/A,#N/A,FALSE,"CONTROLE"}</definedName>
    <definedName name="gkjf" localSheetId="4" hidden="1">{#N/A,#N/A,FALSE,"CONTROLE"}</definedName>
    <definedName name="gkjf" hidden="1">{#N/A,#N/A,FALSE,"CONTROLE"}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hidden="1">{#N/A,#N/A,FALSE,"CONTROLE";#N/A,#N/A,FALSE,"CONTROLE"}</definedName>
    <definedName name="GRA" localSheetId="5" hidden="1">{"'Total'!$A$1","'Total'!$A$3"}</definedName>
    <definedName name="GRA" localSheetId="4" hidden="1">{"'Total'!$A$1","'Total'!$A$3"}</definedName>
    <definedName name="GRA" hidden="1">{"'Total'!$A$1","'Total'!$A$3"}</definedName>
    <definedName name="Grafico" localSheetId="5" hidden="1">{#N/A,#N/A,FALSE,"CONTROLE"}</definedName>
    <definedName name="Grafico" localSheetId="4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hidden="1">{#N/A,#N/A,FALSE,"CONTROLE";#N/A,#N/A,FALSE,"CONTROLE"}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hidden="1">{#N/A,#N/A,FALSE,"CONTROLE"}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hidden="1">{#N/A,#N/A,FALSE,"CONTROLE";#N/A,#N/A,FALSE,"CONTROLE"}</definedName>
    <definedName name="hh" localSheetId="5" hidden="1">{"MULTIPLICAÇÃO",#N/A,FALSE,"Obras"}</definedName>
    <definedName name="hh" localSheetId="4" hidden="1">{"MULTIPLICAÇÃO",#N/A,FALSE,"Obras"}</definedName>
    <definedName name="hh" hidden="1">{"MULTIPLICAÇÃO",#N/A,FALSE,"Obras"}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hidden="1">{#N/A,#N/A,FALSE,"CONTROLE";#N/A,#N/A,FALSE,"CONTROLE"}</definedName>
    <definedName name="hhhhh" localSheetId="5" hidden="1">{#N/A,#N/A,FALSE,"CONTROLE"}</definedName>
    <definedName name="hhhhh" localSheetId="4" hidden="1">{#N/A,#N/A,FALSE,"CONTROLE"}</definedName>
    <definedName name="hhhhh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hidden="1">{#N/A,#N/A,FALSE,"CONTROLE"}</definedName>
    <definedName name="hjdh" localSheetId="5" hidden="1">{"MATRIZES",#N/A,FALSE,"Obras"}</definedName>
    <definedName name="hjdh" localSheetId="4" hidden="1">{"MATRIZES",#N/A,FALSE,"Obras"}</definedName>
    <definedName name="hjdh" hidden="1">{"MATRIZES",#N/A,FALSE,"Obras"}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5" hidden="1">{#N/A,#N/A,FALSE,"CONTROLE"}</definedName>
    <definedName name="hlkgjj" localSheetId="4" hidden="1">{#N/A,#N/A,FALSE,"CONTROLE"}</definedName>
    <definedName name="hlkgjj" hidden="1">{#N/A,#N/A,FALSE,"CONTROLE"}</definedName>
    <definedName name="hm" localSheetId="5" hidden="1">{"AVÓS",#N/A,FALSE,"Obras"}</definedName>
    <definedName name="hm" localSheetId="4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6" hidden="1">#REF!</definedName>
    <definedName name="hn.YearLabel" localSheetId="5" hidden="1">#REF!</definedName>
    <definedName name="hn.YearLabel" localSheetId="4" hidden="1">#REF!</definedName>
    <definedName name="hn.YearLabel" hidden="1">#REF!</definedName>
    <definedName name="ht" localSheetId="5" hidden="1">{"'DEC ou FEC'!$A$1:$O$132"}</definedName>
    <definedName name="ht" localSheetId="4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6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hidden="1">{"'Sheet1'!$A$1:$G$85"}</definedName>
    <definedName name="HTML_Control2" localSheetId="5" hidden="1">{"'DEC ou FEC'!$A$1:$O$132"}</definedName>
    <definedName name="HTML_Control2" localSheetId="4" hidden="1">{"'DEC ou FEC'!$A$1:$O$132"}</definedName>
    <definedName name="HTML_Control2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hidden="1">{"TotalGeralDespesasPorArea",#N/A,FALSE,"VinculosAccessEfetivo"}</definedName>
    <definedName name="hy" localSheetId="5" hidden="1">{"MULTIPLICAÇÃO",#N/A,FALSE,"Obras"}</definedName>
    <definedName name="hy" localSheetId="4" hidden="1">{"MULTIPLICAÇÃO",#N/A,FALSE,"Obras"}</definedName>
    <definedName name="hy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hidden="1">{"MULTIPLICAÇÃO",#N/A,FALSE,"Obras"}</definedName>
    <definedName name="ikikgh" localSheetId="5" hidden="1">{#N/A,#N/A,FALSE,"CONTROLE"}</definedName>
    <definedName name="ikikgh" localSheetId="4" hidden="1">{#N/A,#N/A,FALSE,"CONTROLE"}</definedName>
    <definedName name="ikikgh" hidden="1">{#N/A,#N/A,FALSE,"CONTROLE"}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5" hidden="1">{#N/A,#N/A,FALSE,"CONTROLE"}</definedName>
    <definedName name="iukiikii" localSheetId="4" hidden="1">{#N/A,#N/A,FALSE,"CONTROLE"}</definedName>
    <definedName name="iukiikii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hidden="1">{#N/A,#N/A,FALSE,"CONTROLE"}</definedName>
    <definedName name="JD" localSheetId="5" hidden="1">{"'Total'!$A$1","'Total'!$A$3"}</definedName>
    <definedName name="JD" localSheetId="4" hidden="1">{"'Total'!$A$1","'Total'!$A$3"}</definedName>
    <definedName name="JD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hidden="1">{"'Total'!$A$1","'Total'!$A$3"}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hidden="1">{"MULTIPLICAÇÃO",#N/A,FALSE,"Obras"}</definedName>
    <definedName name="jg" localSheetId="5" hidden="1">{"MATRIZES",#N/A,FALSE,"Obras"}</definedName>
    <definedName name="jg" localSheetId="4" hidden="1">{"MATRIZES",#N/A,FALSE,"Obras"}</definedName>
    <definedName name="jg" hidden="1">{"MATRIZES",#N/A,FALSE,"Obras"}</definedName>
    <definedName name="jhhgj" localSheetId="5" hidden="1">{#N/A,#N/A,FALSE,"CONTROLE"}</definedName>
    <definedName name="jhhgj" localSheetId="4" hidden="1">{#N/A,#N/A,FALSE,"CONTROLE"}</definedName>
    <definedName name="jhhgj" hidden="1">{#N/A,#N/A,FALSE,"CONTROLE"}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hidden="1">{#N/A,#N/A,FALSE,"CONTROLE";#N/A,#N/A,FALSE,"CONTROLE"}</definedName>
    <definedName name="jj" localSheetId="5" hidden="1">{"MULTIPLICAÇÃO",#N/A,FALSE,"Obras"}</definedName>
    <definedName name="jj" localSheetId="4" hidden="1">{"MULTIPLICAÇÃO",#N/A,FALSE,"Obras"}</definedName>
    <definedName name="jj" hidden="1">{"MULTIPLICAÇÃO",#N/A,FALSE,"Obras"}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5" hidden="1">{"'Total'!$A$1","'Total'!$A$3"}</definedName>
    <definedName name="jjk" localSheetId="4" hidden="1">{"'Total'!$A$1","'Total'!$A$3"}</definedName>
    <definedName name="jjk" hidden="1">{"'Total'!$A$1","'Total'!$A$3"}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hidden="1">{#N/A,#N/A,FALSE,"CONTROLE";#N/A,#N/A,FALSE,"CONTROLE"}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hidden="1">{#N/A,#N/A,FALSE,"CONTROLE"}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hidden="1">{#N/A,#N/A,FALSE,"Extra2";#N/A,#N/A,FALSE,"Comp2";#N/A,#N/A,FALSE,"Ret-PL"}</definedName>
    <definedName name="juu" localSheetId="5" hidden="1">{#N/A,#N/A,FALSE,"CONTROLE"}</definedName>
    <definedName name="juu" localSheetId="4" hidden="1">{#N/A,#N/A,FALSE,"CONTROLE"}</definedName>
    <definedName name="juu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5" hidden="1">{"MATRIZES",#N/A,FALSE,"Obras"}</definedName>
    <definedName name="ka" localSheetId="4" hidden="1">{"MATRIZES",#N/A,FALSE,"Obras"}</definedName>
    <definedName name="ka" hidden="1">{"MATRIZES",#N/A,FALSE,"Obras"}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hidden="1">{#N/A,#N/A,FALSE,"CONTROLE";#N/A,#N/A,FALSE,"CONTROLE"}</definedName>
    <definedName name="kiy" localSheetId="5" hidden="1">{#N/A,#N/A,FALSE,"CONTROLE"}</definedName>
    <definedName name="kiy" localSheetId="4" hidden="1">{#N/A,#N/A,FALSE,"CONTROLE"}</definedName>
    <definedName name="kiy" hidden="1">{#N/A,#N/A,FALSE,"CONTROLE"}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hidden="1">{#N/A,#N/A,FALSE,"CONTROLE";#N/A,#N/A,FALSE,"CONTROLE"}</definedName>
    <definedName name="kljflksjk" localSheetId="5" hidden="1">{#N/A,#N/A,FALSE,"SIM95"}</definedName>
    <definedName name="kljflksjk" localSheetId="4" hidden="1">{#N/A,#N/A,FALSE,"SIM95"}</definedName>
    <definedName name="kljflksjk" hidden="1">{#N/A,#N/A,FALSE,"SIM95"}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hidden="1">{"MELHORAMENTO GENÉTICO",#N/A,FALSE,"Obras"}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5" hidden="1">{"APOIO",#N/A,FALSE,"Obras"}</definedName>
    <definedName name="Laudo" localSheetId="4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5" hidden="1">{"'Welcome'!$A$1:$J$27"}</definedName>
    <definedName name="list2" localSheetId="4" hidden="1">{"'Welcome'!$A$1:$J$27"}</definedName>
    <definedName name="list2" hidden="1">{"'Welcome'!$A$1:$J$27"}</definedName>
    <definedName name="Livres" localSheetId="5" hidden="1">{#N/A,#N/A,FALSE,"CONTROLE"}</definedName>
    <definedName name="Livres" localSheetId="4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5" hidden="1">{"'DEC ou FEC'!$A$1:$O$132"}</definedName>
    <definedName name="lkjhyiuoyiugjhg" localSheetId="4" hidden="1">{"'DEC ou FEC'!$A$1:$O$132"}</definedName>
    <definedName name="lkjhyiuoyiugjhg" hidden="1">{"'DEC ou FEC'!$A$1:$O$132"}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5" hidden="1">{#N/A,#N/A,FALSE,"CONTROLE"}</definedName>
    <definedName name="LLLL" localSheetId="4" hidden="1">{#N/A,#N/A,FALSE,"CONTROLE"}</definedName>
    <definedName name="LLLL" hidden="1">{#N/A,#N/A,FALSE,"CONTROLE"}</definedName>
    <definedName name="llllllllllllllllllllllll" hidden="1">[1]SEMANAIS!#REF!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5" hidden="1">{"MATRIZES",#N/A,FALSE,"Obras"}</definedName>
    <definedName name="ma" localSheetId="4" hidden="1">{"MATRIZES",#N/A,FALSE,"Obras"}</definedName>
    <definedName name="ma" hidden="1">{"MATRIZES",#N/A,FALSE,"Obras"}</definedName>
    <definedName name="Macedo" localSheetId="5" hidden="1">{"AVÓS",#N/A,FALSE,"Obras"}</definedName>
    <definedName name="Macedo" localSheetId="4" hidden="1">{"AVÓS",#N/A,FALSE,"Obras"}</definedName>
    <definedName name="Macedo" hidden="1">{"AVÓS",#N/A,FALSE,"Obras"}</definedName>
    <definedName name="márcio" localSheetId="5" hidden="1">{"'Total'!$A$1","'Total'!$A$3"}</definedName>
    <definedName name="márcio" localSheetId="4" hidden="1">{"'Total'!$A$1","'Total'!$A$3"}</definedName>
    <definedName name="márcio" hidden="1">{"'Total'!$A$1","'Total'!$A$3"}</definedName>
    <definedName name="marzo" localSheetId="5" hidden="1">{#N/A,#N/A,FALSE,"Acum Julio - 00"}</definedName>
    <definedName name="marzo" localSheetId="4" hidden="1">{#N/A,#N/A,FALSE,"Acum Julio - 00"}</definedName>
    <definedName name="marzo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hidden="1">{#N/A,#N/A,FALSE,"Acum Julio - 00"}</definedName>
    <definedName name="Matrizes" localSheetId="5" hidden="1">{"MATRIZES",#N/A,FALSE,"Obras"}</definedName>
    <definedName name="Matrizes" localSheetId="4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6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5" hidden="1">{"MULTIPLICAÇÃO",#N/A,FALSE,"Obras"}</definedName>
    <definedName name="mh" localSheetId="4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6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5" hidden="1">{"MELHORAMENTO GENÉTICO",#N/A,FALSE,"Obras"}</definedName>
    <definedName name="mj" localSheetId="4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5" hidden="1">{"MULTIPLICAÇÃO",#N/A,FALSE,"Obras"}</definedName>
    <definedName name="motor" localSheetId="4" hidden="1">{"MULTIPLICAÇÃO",#N/A,FALSE,"Obras"}</definedName>
    <definedName name="motor" hidden="1">{"MULTIPLICAÇÃO",#N/A,FALSE,"Obras"}</definedName>
    <definedName name="mso" localSheetId="5" hidden="1">{#N/A,#N/A,FALSE,"CONTROLE"}</definedName>
    <definedName name="mso" localSheetId="4" hidden="1">{#N/A,#N/A,FALSE,"CONTROLE"}</definedName>
    <definedName name="mso" hidden="1">{#N/A,#N/A,FALSE,"CONTROLE"}</definedName>
    <definedName name="n" localSheetId="3" hidden="1">'[42]19.FC grafs'!#REF!</definedName>
    <definedName name="n" localSheetId="6" hidden="1">'[42]19.FC grafs'!#REF!</definedName>
    <definedName name="n" localSheetId="5" hidden="1">'[42]19.FC grafs'!#REF!</definedName>
    <definedName name="n" localSheetId="4" hidden="1">'[42]19.FC grafs'!#REF!</definedName>
    <definedName name="n" hidden="1">'[42]19.FC grafs'!#REF!</definedName>
    <definedName name="n___thinkcell0EU" localSheetId="3" hidden="1">#REF!</definedName>
    <definedName name="n___thinkcell0EU" localSheetId="6" hidden="1">#REF!</definedName>
    <definedName name="n___thinkcell0EU" localSheetId="5" hidden="1">#REF!</definedName>
    <definedName name="n___thinkcell0EU" localSheetId="4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6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6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hidden="1">#REF!</definedName>
    <definedName name="nada" localSheetId="5" hidden="1">{#N/A,#N/A,FALSE,"PRODQ-98"}</definedName>
    <definedName name="nada" localSheetId="4" hidden="1">{#N/A,#N/A,FALSE,"PRODQ-98"}</definedName>
    <definedName name="nada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hidden="1">{#N/A,#N/A,FALSE,"PRODQ-98"}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hidden="1">{"TotalGeralDespesasPorArea",#N/A,FALSE,"VinculosAccessEfetivo"}</definedName>
    <definedName name="nn" localSheetId="5" hidden="1">{"MULTIPLICAÇÃO",#N/A,FALSE,"Obras"}</definedName>
    <definedName name="nn" localSheetId="4" hidden="1">{"MULTIPLICAÇÃO",#N/A,FALSE,"Obras"}</definedName>
    <definedName name="nn" hidden="1">{"MULTIPLICAÇÃO",#N/A,FALSE,"Obras"}</definedName>
    <definedName name="nnnnb" localSheetId="5" hidden="1">{#N/A,#N/A,FALSE,"CONTROLE"}</definedName>
    <definedName name="nnnnb" localSheetId="4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6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5" hidden="1">{"MELHORAMENTO GENÉTICO",#N/A,FALSE,"Obras"}</definedName>
    <definedName name="nt" localSheetId="4" hidden="1">{"MELHORAMENTO GENÉTICO",#N/A,FALSE,"Obras"}</definedName>
    <definedName name="nt" hidden="1">{"MELHORAMENTO GENÉTICO",#N/A,FALSE,"Obras"}</definedName>
    <definedName name="nu" localSheetId="5" hidden="1">{"AVÓS",#N/A,FALSE,"Obras"}</definedName>
    <definedName name="nu" localSheetId="4" hidden="1">{"AVÓS",#N/A,FALSE,"Obras"}</definedName>
    <definedName name="nu" hidden="1">{"AVÓS",#N/A,FALSE,"Obras"}</definedName>
    <definedName name="NumofGrpAccts" hidden="1">1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hidden="1">{#N/A,#N/A,FALSE,"CONTROLE";#N/A,#N/A,FALSE,"CONTROLE"}</definedName>
    <definedName name="OBRA" localSheetId="5" hidden="1">{"MULTIPLICAÇÃO",#N/A,FALSE,"Obras"}</definedName>
    <definedName name="OBRA" localSheetId="4" hidden="1">{"MULTIPLICAÇÃO",#N/A,FALSE,"Obras"}</definedName>
    <definedName name="OBRA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hidden="1">{"MULTIPLICAÇÃO",#N/A,FALSE,"Obras"}</definedName>
    <definedName name="oiio" localSheetId="5" hidden="1">{#N/A,#N/A,FALSE,"CONTROLE"}</definedName>
    <definedName name="oiio" localSheetId="4" hidden="1">{#N/A,#N/A,FALSE,"CONTROLE"}</definedName>
    <definedName name="oiio" hidden="1">{#N/A,#N/A,FALSE,"CONTROLE"}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hidden="1">{#N/A,#N/A,FALSE,"CONTROLE";#N/A,#N/A,FALSE,"CONTROLE"}</definedName>
    <definedName name="ok" hidden="1">#REF!</definedName>
    <definedName name="olkmghtg" hidden="1">[1]SEMANAIS!#REF!</definedName>
    <definedName name="operação" localSheetId="5" hidden="1">{#N/A,#N/A,FALSE,"CONTROLE"}</definedName>
    <definedName name="operação" localSheetId="4" hidden="1">{#N/A,#N/A,FALSE,"CONTROLE"}</definedName>
    <definedName name="operação" hidden="1">{#N/A,#N/A,FALSE,"CONTROLE"}</definedName>
    <definedName name="Others_ADM" localSheetId="3" hidden="1">#REF!</definedName>
    <definedName name="Others_ADM" localSheetId="6" hidden="1">#REF!</definedName>
    <definedName name="Others_ADM" localSheetId="5" hidden="1">#REF!</definedName>
    <definedName name="Others_ADM" localSheetId="4" hidden="1">#REF!</definedName>
    <definedName name="Others_ADM" hidden="1">#REF!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6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hidden="1">{#N/A,#N/A,TRUE,"Resumo de Preços"}</definedName>
    <definedName name="pd." localSheetId="5" hidden="1">{"MULTIPLICAÇÃO",#N/A,FALSE,"Obras"}</definedName>
    <definedName name="pd." localSheetId="4" hidden="1">{"MULTIPLICAÇÃO",#N/A,FALSE,"Obras"}</definedName>
    <definedName name="pd." hidden="1">{"MULTIPLICAÇÃO",#N/A,FALSE,"Obras"}</definedName>
    <definedName name="pd.." localSheetId="5" hidden="1">{"MATRIZES",#N/A,FALSE,"Obras"}</definedName>
    <definedName name="pd.." localSheetId="4" hidden="1">{"MATRIZES",#N/A,FALSE,"Obras"}</definedName>
    <definedName name="pd.." hidden="1">{"MATRIZES",#N/A,FALSE,"Obras"}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hidden="1">{"MULTIPLICAÇÃO",#N/A,FALSE,"Obras"}</definedName>
    <definedName name="Pdca.." localSheetId="5" hidden="1">{"APOIO",#N/A,FALSE,"Obras"}</definedName>
    <definedName name="Pdca.." localSheetId="4" hidden="1">{"APOIO",#N/A,FALSE,"Obras"}</definedName>
    <definedName name="Pdca.." hidden="1">{"APOIO",#N/A,FALSE,"Obras"}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hidden="1">{"MULTIPLICAÇÃO",#N/A,FALSE,"Obras"}</definedName>
    <definedName name="PDCA1" localSheetId="5" hidden="1">{"MATRIZES",#N/A,FALSE,"Obras"}</definedName>
    <definedName name="PDCA1" localSheetId="4" hidden="1">{"MATRIZES",#N/A,FALSE,"Obras"}</definedName>
    <definedName name="PDCA1" hidden="1">{"MATRIZES",#N/A,FALSE,"Obras"}</definedName>
    <definedName name="PEDRO" localSheetId="5" hidden="1">{#N/A,#N/A,FALSE,"CONTROLE"}</definedName>
    <definedName name="PEDRO" localSheetId="4" hidden="1">{#N/A,#N/A,FALSE,"CONTROLE"}</definedName>
    <definedName name="PEDRO" hidden="1">{#N/A,#N/A,FALSE,"CONTROLE"}</definedName>
    <definedName name="pfjsaifja´gogpnrieognopengf" hidden="1">#REF!</definedName>
    <definedName name="Piratininga" localSheetId="5" hidden="1">{#N/A,#N/A,FALSE,"CONTROLE"}</definedName>
    <definedName name="Piratininga" localSheetId="4" hidden="1">{#N/A,#N/A,FALSE,"CONTROLE"}</definedName>
    <definedName name="Piratininga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hidden="1">{#N/A,#N/A,FALSE,"CONTROLE"}</definedName>
    <definedName name="pkç" hidden="1">#REF!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5" hidden="1">{"'Total'!$A$1","'Total'!$A$3"}</definedName>
    <definedName name="pppp" localSheetId="4" hidden="1">{"'Total'!$A$1","'Total'!$A$3"}</definedName>
    <definedName name="pppp" hidden="1">{"'Total'!$A$1","'Total'!$A$3"}</definedName>
    <definedName name="PPPPP" localSheetId="5" hidden="1">{"AVÓS",#N/A,FALSE,"Obras"}</definedName>
    <definedName name="PPPPP" localSheetId="4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6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6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6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oj" localSheetId="5" hidden="1">{"MATRIZES",#N/A,FALSE,"Obras"}</definedName>
    <definedName name="Proj" localSheetId="4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5" hidden="1">{"AVÓS",#N/A,FALSE,"Obras"}</definedName>
    <definedName name="QQ" localSheetId="4" hidden="1">{"AVÓS",#N/A,FALSE,"Obras"}</definedName>
    <definedName name="QQ" hidden="1">{"AVÓS",#N/A,FALSE,"Obras"}</definedName>
    <definedName name="qqq" hidden="1">[1]SEMANAIS!#REF!</definedName>
    <definedName name="qqqq" localSheetId="5" hidden="1">{#N/A,#N/A,FALSE,"CONTROLE"}</definedName>
    <definedName name="qqqq" localSheetId="4" hidden="1">{#N/A,#N/A,FALSE,"CONTROLE"}</definedName>
    <definedName name="qqqq" hidden="1">{#N/A,#N/A,FALSE,"CONTROLE"}</definedName>
    <definedName name="qqqqq" hidden="1">[1]SEMANAIS!#REF!</definedName>
    <definedName name="qqqqqq" localSheetId="5" hidden="1">{#N/A,#N/A,FALSE,"CONTROLE"}</definedName>
    <definedName name="qqqqqq" localSheetId="4" hidden="1">{#N/A,#N/A,FALSE,"CONTROLE"}</definedName>
    <definedName name="qqqqqq" hidden="1">{#N/A,#N/A,FALSE,"CONTROLE"}</definedName>
    <definedName name="qqqqqqq" hidden="1">[1]SEMANAIS!#REF!</definedName>
    <definedName name="qqqqqqqqqqqqq" localSheetId="5" hidden="1">{#N/A,#N/A,FALSE,"CONTROLE"}</definedName>
    <definedName name="qqqqqqqqqqqqq" localSheetId="4" hidden="1">{#N/A,#N/A,FALSE,"CONTROLE"}</definedName>
    <definedName name="qqqqqqqqqqqqq" hidden="1">{#N/A,#N/A,FALSE,"CONTROLE"}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hidden="1">{"MELHORAMENTO GENÉTICO",#N/A,FALSE,"Obras"}</definedName>
    <definedName name="qtret" localSheetId="5" hidden="1">{#N/A,#N/A,FALSE,"CONTROLE"}</definedName>
    <definedName name="qtret" localSheetId="4" hidden="1">{#N/A,#N/A,FALSE,"CONTROLE"}</definedName>
    <definedName name="qtret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hidden="1">{#N/A,#N/A,FALSE,"CONTROLE"}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5" hidden="1">{#N/A,#N/A,FALSE,"CONTROLE"}</definedName>
    <definedName name="qwe" localSheetId="4" hidden="1">{#N/A,#N/A,FALSE,"CONTROLE"}</definedName>
    <definedName name="qwe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hidden="1">{#N/A,#N/A,FALSE,"CONTROLE"}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hidden="1">{"TotalGeralDespesasPorArea",#N/A,FALSE,"VinculosAccessEfetivo"}</definedName>
    <definedName name="qwrre" localSheetId="5" hidden="1">{#N/A,#N/A,FALSE,"CONTROLE"}</definedName>
    <definedName name="qwrre" localSheetId="4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hidden="1">{#N/A,#N/A,FALSE,"CONTROLE";#N/A,#N/A,FALSE,"CONTROLE"}</definedName>
    <definedName name="Raimundo" localSheetId="5" hidden="1">{"APOIO",#N/A,FALSE,"Obras"}</definedName>
    <definedName name="Raimundo" localSheetId="4" hidden="1">{"APOIO",#N/A,FALSE,"Obras"}</definedName>
    <definedName name="Raimundo" hidden="1">{"APOIO",#N/A,FALSE,"Obras"}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5" hidden="1">{#N/A,#N/A,FALSE,"CONTROLE"}</definedName>
    <definedName name="re5t" localSheetId="4" hidden="1">{#N/A,#N/A,FALSE,"CONTROLE"}</definedName>
    <definedName name="re5t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hidden="1">{#N/A,#N/A,FALSE,"CONTROLE"}</definedName>
    <definedName name="rebocco" localSheetId="5" hidden="1">{"AVÓS",#N/A,FALSE,"Obras"}</definedName>
    <definedName name="rebocco" localSheetId="4" hidden="1">{"AVÓS",#N/A,FALSE,"Obras"}</definedName>
    <definedName name="rebocco" hidden="1">{"AVÓS",#N/A,FALSE,"Obras"}</definedName>
    <definedName name="RecDesFinAlex" localSheetId="5" hidden="1">{#N/A,#N/A,FALSE,"SIM95"}</definedName>
    <definedName name="RecDesFinAlex" localSheetId="4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5" hidden="1">{#N/A,#N/A,FALSE,"CONTROLE"}</definedName>
    <definedName name="reduzido" localSheetId="4" hidden="1">{#N/A,#N/A,FALSE,"CONTROLE"}</definedName>
    <definedName name="reduzido" hidden="1">{#N/A,#N/A,FALSE,"CONTROLE"}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hidden="1">{#N/A,#N/A,FALSE,"CONTROLE";#N/A,#N/A,FALSE,"CONTROLE"}</definedName>
    <definedName name="Renato" localSheetId="5" hidden="1">{#N/A,#N/A,FALSE,"CONTROLE"}</definedName>
    <definedName name="Renato" localSheetId="4" hidden="1">{#N/A,#N/A,FALSE,"CONTROLE"}</definedName>
    <definedName name="Renato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hidden="1">{#N/A,#N/A,FALSE,"CONTROLE"}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hidden="1">{#N/A,#N/A,FALSE,"CONTROLE";#N/A,#N/A,FALSE,"CONTROLE"}</definedName>
    <definedName name="rety" localSheetId="5" hidden="1">{#N/A,#N/A,FALSE,"CONTROLE"}</definedName>
    <definedName name="rety" localSheetId="4" hidden="1">{#N/A,#N/A,FALSE,"CONTROLE"}</definedName>
    <definedName name="rety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hidden="1">{#N/A,#N/A,FALSE,"CONTROLE"}</definedName>
    <definedName name="rg" localSheetId="5" hidden="1">{#N/A,#N/A,FALSE,"CONTROLE"}</definedName>
    <definedName name="rg" localSheetId="4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5" hidden="1">{"LBO Summary",#N/A,FALSE,"Summary"}</definedName>
    <definedName name="Rockwell" localSheetId="4" hidden="1">{"LBO Summary",#N/A,FALSE,"Summary"}</definedName>
    <definedName name="Rockwell" hidden="1">{"LBO Summary",#N/A,FALSE,"Summary"}</definedName>
    <definedName name="ROPCORP17" localSheetId="5" hidden="1">{"MATRIZES",#N/A,FALSE,"Obras"}</definedName>
    <definedName name="ROPCORP17" localSheetId="4" hidden="1">{"MATRIZES",#N/A,FALSE,"Obras"}</definedName>
    <definedName name="ROPCORP17" hidden="1">{"MATRIZES",#N/A,FALSE,"Obras"}</definedName>
    <definedName name="RowLevel" hidden="1">1</definedName>
    <definedName name="rr" localSheetId="5" hidden="1">{#N/A,#N/A,FALSE,"CONTROLE"}</definedName>
    <definedName name="rr" localSheetId="4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hidden="1">{#N/A,#N/A,FALSE,"CONTROLE";#N/A,#N/A,FALSE,"CONTROLE"}</definedName>
    <definedName name="rtt" localSheetId="5" hidden="1">{#N/A,#N/A,FALSE,"CONTROLE"}</definedName>
    <definedName name="rtt" localSheetId="4" hidden="1">{#N/A,#N/A,FALSE,"CONTROLE"}</definedName>
    <definedName name="rtt" hidden="1">{#N/A,#N/A,FALSE,"CONTROLE"}</definedName>
    <definedName name="rtyu" localSheetId="5" hidden="1">{"'Total'!$A$1","'Total'!$A$3"}</definedName>
    <definedName name="rtyu" localSheetId="4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6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5" hidden="1">{"AVÓS",#N/A,FALSE,"Obras"}</definedName>
    <definedName name="sadsr" localSheetId="4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5" hidden="1">{"'Total'!$A$1","'Total'!$A$3"}</definedName>
    <definedName name="sasd" localSheetId="4" hidden="1">{"'Total'!$A$1","'Total'!$A$3"}</definedName>
    <definedName name="sasd" hidden="1">{"'Total'!$A$1","'Total'!$A$3"}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5" hidden="1">{#N/A,#N/A,FALSE,"CONTROLE"}</definedName>
    <definedName name="sdfds" localSheetId="4" hidden="1">{#N/A,#N/A,FALSE,"CONTROLE"}</definedName>
    <definedName name="sdfds" hidden="1">{#N/A,#N/A,FALSE,"CONTROLE"}</definedName>
    <definedName name="sdfg" localSheetId="5" hidden="1">{"'Total'!$A$1","'Total'!$A$3"}</definedName>
    <definedName name="sdfg" localSheetId="4" hidden="1">{"'Total'!$A$1","'Total'!$A$3"}</definedName>
    <definedName name="sdfg" hidden="1">{"'Total'!$A$1","'Total'!$A$3"}</definedName>
    <definedName name="sdrhgesr" hidden="1">#REF!</definedName>
    <definedName name="sdsd" localSheetId="5" hidden="1">{#N/A,#N/A,FALSE,"CONTROLE"}</definedName>
    <definedName name="sdsd" localSheetId="4" hidden="1">{#N/A,#N/A,FALSE,"CONTROLE"}</definedName>
    <definedName name="sdsd" hidden="1">{#N/A,#N/A,FALSE,"CONTROLE"}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hidden="1">{"MULTIPLICAÇÃO",#N/A,FALSE,"Obras"}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hidden="1">{#N/A,#N/A,FALSE,"CONTROLE";#N/A,#N/A,FALSE,"CONTROLE"}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6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5" hidden="1">{#N/A,#N/A,FALSE,"CONTROLE"}</definedName>
    <definedName name="ssss" localSheetId="4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5" hidden="1">{"LBO Summary",#N/A,FALSE,"Summary"}</definedName>
    <definedName name="swn" localSheetId="4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6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6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hidden="1">{#N/A,#N/A,TRUE,"Resumo de Preços"}</definedName>
    <definedName name="TextRefCopyRangeCount" hidden="1">4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hidden="1">{#N/A,#N/A,FALSE,"CONTROLE";#N/A,#N/A,FALSE,"CONTROLE"}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hidden="1">{"Totax",#N/A,FALSE,"Sheet1";#N/A,#N/A,FALSE,"Law Output"}</definedName>
    <definedName name="tht" localSheetId="5" hidden="1">{#N/A,#N/A,FALSE,"CONTROLE"}</definedName>
    <definedName name="tht" localSheetId="4" hidden="1">{#N/A,#N/A,FALSE,"CONTROLE"}</definedName>
    <definedName name="tht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hidden="1">{#N/A,#N/A,FALSE,"CONTROLE"}</definedName>
    <definedName name="tr" localSheetId="5" hidden="1">{#N/A,#N/A,FALSE,"CONTROLE"}</definedName>
    <definedName name="tr" localSheetId="4" hidden="1">{#N/A,#N/A,FALSE,"CONTROLE"}</definedName>
    <definedName name="tr" hidden="1">{#N/A,#N/A,FALSE,"CONTROLE"}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hidden="1">{#N/A,#N/A,FALSE,"CONTROLE";#N/A,#N/A,FALSE,"CONTROLE"}</definedName>
    <definedName name="Tratorito" localSheetId="5" hidden="1">{"MATRIZES",#N/A,FALSE,"Obras"}</definedName>
    <definedName name="Tratorito" localSheetId="4" hidden="1">{"MATRIZES",#N/A,FALSE,"Obras"}</definedName>
    <definedName name="Tratorito" hidden="1">{"MATRIZES",#N/A,FALSE,"Obras"}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hidden="1">{"AVÓS",#N/A,FALSE,"Obras"}</definedName>
    <definedName name="trht" localSheetId="5" hidden="1">{#N/A,#N/A,FALSE,"CONTROLE"}</definedName>
    <definedName name="trht" localSheetId="4" hidden="1">{#N/A,#N/A,FALSE,"CONTROLE"}</definedName>
    <definedName name="trht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hidden="1">{#N/A,#N/A,FALSE,"CONTROLE"}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hidden="1">{#N/A,#N/A,FALSE,"CONTROLE";#N/A,#N/A,FALSE,"CONTROLE"}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hidden="1">{#N/A,#N/A,FALSE,"CONTROLE"}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hidden="1">{#N/A,#N/A,FALSE,"CONTROLE";#N/A,#N/A,FALSE,"CONTROLE"}</definedName>
    <definedName name="tt" localSheetId="5" hidden="1">{#N/A,#N/A,FALSE,"CONTROLE"}</definedName>
    <definedName name="tt" localSheetId="4" hidden="1">{#N/A,#N/A,FALSE,"CONTROLE"}</definedName>
    <definedName name="tt" hidden="1">{#N/A,#N/A,FALSE,"CONTROLE"}</definedName>
    <definedName name="tttt" hidden="1">#REF!</definedName>
    <definedName name="ttttt" localSheetId="5" hidden="1">{#N/A,#N/A,FALSE,"CONTROLE"}</definedName>
    <definedName name="ttttt" localSheetId="4" hidden="1">{#N/A,#N/A,FALSE,"CONTROLE"}</definedName>
    <definedName name="ttttt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hidden="1">{#N/A,#N/A,FALSE,"CONTROLE"}</definedName>
    <definedName name="tyh" hidden="1">#REF!</definedName>
    <definedName name="tyiyto" localSheetId="5" hidden="1">{#N/A,#N/A,FALSE,"CONTROLE"}</definedName>
    <definedName name="tyiyto" localSheetId="4" hidden="1">{#N/A,#N/A,FALSE,"CONTROLE"}</definedName>
    <definedName name="tyiyto" hidden="1">{#N/A,#N/A,FALSE,"CONTROLE"}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hidden="1">{"TotalGeralDespesasPorArea",#N/A,FALSE,"VinculosAccessEfetivo"}</definedName>
    <definedName name="tyt" localSheetId="5" hidden="1">{#N/A,#N/A,FALSE,"CONTROLE"}</definedName>
    <definedName name="tyt" localSheetId="4" hidden="1">{#N/A,#N/A,FALSE,"CONTROLE"}</definedName>
    <definedName name="tyt" hidden="1">{#N/A,#N/A,FALSE,"CONTROLE"}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hidden="1">{#N/A,#N/A,FALSE,"CONTROLE";#N/A,#N/A,FALSE,"CONTROLE"}</definedName>
    <definedName name="uiliul" localSheetId="5" hidden="1">{#N/A,#N/A,FALSE,"CONTROLE"}</definedName>
    <definedName name="uiliul" localSheetId="4" hidden="1">{#N/A,#N/A,FALSE,"CONTROLE"}</definedName>
    <definedName name="uiliul" hidden="1">{#N/A,#N/A,FALSE,"CONTROLE"}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hidden="1">{#N/A,#N/A,FALSE,"CONTROLE";#N/A,#N/A,FALSE,"CONTROLE"}</definedName>
    <definedName name="uj" localSheetId="5" hidden="1">{#N/A,#N/A,FALSE,"CONTROLE"}</definedName>
    <definedName name="uj" localSheetId="4" hidden="1">{#N/A,#N/A,FALSE,"CONTROLE"}</definedName>
    <definedName name="uj" hidden="1">{#N/A,#N/A,FALSE,"CONTROLE"}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hidden="1">{#N/A,#N/A,FALSE,"CONTROLE";#N/A,#N/A,FALSE,"CONTROLE"}</definedName>
    <definedName name="ULMA" localSheetId="5" hidden="1">{"MULTIPLICAÇÃO",#N/A,FALSE,"Obras"}</definedName>
    <definedName name="ULMA" localSheetId="4" hidden="1">{"MULTIPLICAÇÃO",#N/A,FALSE,"Obras"}</definedName>
    <definedName name="ULMA" hidden="1">{"MULTIPLICAÇÃO",#N/A,FALSE,"Obras"}</definedName>
    <definedName name="USDollar" hidden="1">#REF!</definedName>
    <definedName name="ut" localSheetId="5" hidden="1">{"MATRIZES",#N/A,FALSE,"Obras"}</definedName>
    <definedName name="ut" localSheetId="4" hidden="1">{"MATRIZES",#N/A,FALSE,"Obras"}</definedName>
    <definedName name="ut" hidden="1">{"MATRIZES",#N/A,FALSE,"Obras"}</definedName>
    <definedName name="utkiukuy" localSheetId="5" hidden="1">{#N/A,#N/A,FALSE,"CONTROLE"}</definedName>
    <definedName name="utkiukuy" localSheetId="4" hidden="1">{#N/A,#N/A,FALSE,"CONTROLE"}</definedName>
    <definedName name="utkiukuy" hidden="1">{#N/A,#N/A,FALSE,"CONTROLE"}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hidden="1">{"TotalGeralDespesasPorArea",#N/A,FALSE,"VinculosAccessEfetivo"}</definedName>
    <definedName name="uuy" localSheetId="5" hidden="1">{#N/A,#N/A,FALSE,"CONTROLE"}</definedName>
    <definedName name="uuy" localSheetId="4" hidden="1">{#N/A,#N/A,FALSE,"CONTROLE"}</definedName>
    <definedName name="uuy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hidden="1">{#N/A,#N/A,FALSE,"CONTROLE"}</definedName>
    <definedName name="v" localSheetId="5" hidden="1">{"MATRIZES",#N/A,FALSE,"Obras"}</definedName>
    <definedName name="v" localSheetId="4" hidden="1">{"MATRIZES",#N/A,FALSE,"Obras"}</definedName>
    <definedName name="v" hidden="1">{"MATRIZES",#N/A,FALSE,"Obras"}</definedName>
    <definedName name="valderes" localSheetId="5" hidden="1">{"AVÓS",#N/A,FALSE,"Obras"}</definedName>
    <definedName name="valderes" localSheetId="4" hidden="1">{"AVÓS",#N/A,FALSE,"Obras"}</definedName>
    <definedName name="valderes" hidden="1">{"AVÓS",#N/A,FALSE,"Obras"}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hidden="1">{"MULTIPLICAÇÃO",#N/A,FALSE,"Obras"}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hidden="1">{#N/A,#N/A,FALSE,"CONTROLE";#N/A,#N/A,FALSE,"CONTROLE"}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hidden="1">{#N/A,#N/A,FALSE,"CONTROLE"}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hidden="1">{"MULTIPLICAÇÃO",#N/A,FALSE,"Obras"}</definedName>
    <definedName name="vf" localSheetId="5" hidden="1">{#N/A,#N/A,FALSE,"CONTROLE"}</definedName>
    <definedName name="vf" localSheetId="4" hidden="1">{#N/A,#N/A,FALSE,"CONTROLE"}</definedName>
    <definedName name="vf" hidden="1">{#N/A,#N/A,FALSE,"CONTROLE"}</definedName>
    <definedName name="vilto" localSheetId="5" hidden="1">{"MATRIZES",#N/A,FALSE,"Obras"}</definedName>
    <definedName name="vilto" localSheetId="4" hidden="1">{"MATRIZES",#N/A,FALSE,"Obras"}</definedName>
    <definedName name="vilto" hidden="1">{"MATRIZES",#N/A,FALSE,"Obras"}</definedName>
    <definedName name="vinicius" localSheetId="5" hidden="1">{"'Total'!$A$1","'Total'!$A$3"}</definedName>
    <definedName name="vinicius" localSheetId="4" hidden="1">{"'Total'!$A$1","'Total'!$A$3"}</definedName>
    <definedName name="vinicius" hidden="1">{"'Total'!$A$1","'Total'!$A$3"}</definedName>
    <definedName name="VV" hidden="1">[32]Dados!$HX$56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6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hidden="1">{#N/A,#N/A,FALSE,"CONTROLE"}</definedName>
    <definedName name="wrn.APOIO." localSheetId="5" hidden="1">{"APOIO",#N/A,FALSE,"Obras"}</definedName>
    <definedName name="wrn.APOIO." localSheetId="4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5" hidden="1">{"AVÓS",#N/A,FALSE,"Obras"}</definedName>
    <definedName name="wrn.AVÓS." localSheetId="4" hidden="1">{"AVÓS",#N/A,FALSE,"Obras"}</definedName>
    <definedName name="wrn.AVÓS." hidden="1">{"AVÓS",#N/A,FALSE,"Obras"}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6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6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6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6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6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6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6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6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6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6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6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hidden="1">{"FCB_ALL",#N/A,FALSE,"FCB"}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6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6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6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6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6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6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6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hidden="1">{#N/A,#N/A,FALSE,"CONTROLE";#N/A,#N/A,FALSE,"CONTROLE"}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6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hidden="1">{"Income Stmt",#N/A,FALSE,"Model"}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hidden="1">{"LBO Summary",#N/A,FALSE,"Summary"}</definedName>
    <definedName name="wrn.MATRIZES." localSheetId="5" hidden="1">{"MATRIZES",#N/A,FALSE,"Obras"}</definedName>
    <definedName name="wrn.MATRIZES." localSheetId="4" hidden="1">{"MATRIZES",#N/A,FALSE,"Obras"}</definedName>
    <definedName name="wrn.MATRIZES." hidden="1">{"MATRIZES",#N/A,FALSE,"Obras"}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hidden="1">{"MELHORAMENTO GENÉTICO",#N/A,FALSE,"Obras"}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hidden="1">{"MULTIPLICAÇÃO",#N/A,FALSE,"Obras"}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hidden="1">{"20 Years",#N/A,FALSE,"P&amp;Ls";"2001",#N/A,FALSE,"P&amp;Ls"}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6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6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6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6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6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6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6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6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6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6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5" hidden="1">{#N/A,#N/A,FALSE,"SIM95"}</definedName>
    <definedName name="wrn.SIM95." localSheetId="4" hidden="1">{#N/A,#N/A,FALSE,"SIM95"}</definedName>
    <definedName name="wrn.SIM95.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5" hidden="1">{"APOIO",#N/A,FALSE,"Obras"}</definedName>
    <definedName name="wrn.SPF." localSheetId="4" hidden="1">{"APOIO",#N/A,FALSE,"Obras"}</definedName>
    <definedName name="wrn.SPF." hidden="1">{"APOIO",#N/A,FALSE,"Obras"}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6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hidden="1">{"test2",#N/A,TRUE,"Prices"}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6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6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6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6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5" hidden="1">{#N/A,#N/A,FALSE,"CONTROLE"}</definedName>
    <definedName name="www" localSheetId="4" hidden="1">{#N/A,#N/A,FALSE,"CONTROLE"}</definedName>
    <definedName name="www" hidden="1">{#N/A,#N/A,FALSE,"CONTROLE"}</definedName>
    <definedName name="wwwe" localSheetId="3" hidden="1">#REF!</definedName>
    <definedName name="wwwe" localSheetId="6" hidden="1">#REF!</definedName>
    <definedName name="wwwe" localSheetId="5" hidden="1">#REF!</definedName>
    <definedName name="wwwe" localSheetId="4" hidden="1">#REF!</definedName>
    <definedName name="wwwe" hidden="1">#REF!</definedName>
    <definedName name="wwww" localSheetId="5" hidden="1">{#N/A,#N/A,FALSE,"CONTROLE"}</definedName>
    <definedName name="wwww" localSheetId="4" hidden="1">{#N/A,#N/A,FALSE,"CONTROLE"}</definedName>
    <definedName name="wwww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hidden="1">{#N/A,#N/A,FALSE,"CONTROLE"}</definedName>
    <definedName name="wwwwwwwwwwww" hidden="1">[1]SEMANAIS!#REF!</definedName>
    <definedName name="wyte" localSheetId="5" hidden="1">{#N/A,#N/A,FALSE,"CONTROLE"}</definedName>
    <definedName name="wyte" localSheetId="4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5" hidden="1">{"AVÓS",#N/A,FALSE,"Obras"}</definedName>
    <definedName name="xls" localSheetId="4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6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6" hidden="1">#REF!</definedName>
    <definedName name="XREF_COLUMN_10" localSheetId="5" hidden="1">#REF!</definedName>
    <definedName name="XREF_COLUMN_10" localSheetId="4" hidden="1">#REF!</definedName>
    <definedName name="XREF_COLUMN_10" hidden="1">#REF!</definedName>
    <definedName name="XREF_COLUMN_11" localSheetId="3" hidden="1">#REF!</definedName>
    <definedName name="XREF_COLUMN_11" localSheetId="6" hidden="1">#REF!</definedName>
    <definedName name="XREF_COLUMN_11" localSheetId="5" hidden="1">#REF!</definedName>
    <definedName name="XREF_COLUMN_11" localSheetId="4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6" hidden="1">#REF!</definedName>
    <definedName name="XREF_COLUMN_14" localSheetId="5" hidden="1">#REF!</definedName>
    <definedName name="XREF_COLUMN_14" localSheetId="4" hidden="1">#REF!</definedName>
    <definedName name="XREF_COLUMN_14" hidden="1">#REF!</definedName>
    <definedName name="XREF_COLUMN_15" localSheetId="3" hidden="1">#REF!</definedName>
    <definedName name="XREF_COLUMN_15" localSheetId="6" hidden="1">#REF!</definedName>
    <definedName name="XREF_COLUMN_15" localSheetId="5" hidden="1">#REF!</definedName>
    <definedName name="XREF_COLUMN_15" localSheetId="4" hidden="1">#REF!</definedName>
    <definedName name="XREF_COLUMN_15" hidden="1">#REF!</definedName>
    <definedName name="XREF_COLUMN_16" localSheetId="3" hidden="1">#REF!</definedName>
    <definedName name="XREF_COLUMN_16" localSheetId="6" hidden="1">#REF!</definedName>
    <definedName name="XREF_COLUMN_16" localSheetId="5" hidden="1">#REF!</definedName>
    <definedName name="XREF_COLUMN_16" localSheetId="4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6" hidden="1">#REF!</definedName>
    <definedName name="XREF_COLUMN_19" localSheetId="5" hidden="1">#REF!</definedName>
    <definedName name="XREF_COLUMN_19" localSheetId="4" hidden="1">#REF!</definedName>
    <definedName name="XREF_COLUMN_19" hidden="1">#REF!</definedName>
    <definedName name="XREF_COLUMN_2" localSheetId="3" hidden="1">#REF!</definedName>
    <definedName name="XREF_COLUMN_2" localSheetId="6" hidden="1">#REF!</definedName>
    <definedName name="XREF_COLUMN_2" localSheetId="5" hidden="1">#REF!</definedName>
    <definedName name="XREF_COLUMN_2" localSheetId="4" hidden="1">#REF!</definedName>
    <definedName name="XREF_COLUMN_2" hidden="1">#REF!</definedName>
    <definedName name="XREF_COLUMN_20" localSheetId="3" hidden="1">'[50]Mapa de Resultado'!#REF!</definedName>
    <definedName name="XREF_COLUMN_20" localSheetId="6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6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6" hidden="1">#REF!</definedName>
    <definedName name="XREF_COLUMN_3" localSheetId="5" hidden="1">#REF!</definedName>
    <definedName name="XREF_COLUMN_3" localSheetId="4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6" hidden="1">#REF!</definedName>
    <definedName name="XREF_COLUMN_4" localSheetId="5" hidden="1">#REF!</definedName>
    <definedName name="XREF_COLUMN_4" localSheetId="4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6" hidden="1">#REF!</definedName>
    <definedName name="XREF_COLUMN_5" localSheetId="5" hidden="1">#REF!</definedName>
    <definedName name="XREF_COLUMN_5" localSheetId="4" hidden="1">#REF!</definedName>
    <definedName name="XREF_COLUMN_5" hidden="1">#REF!</definedName>
    <definedName name="XREF_COLUMN_6" localSheetId="3" hidden="1">#REF!</definedName>
    <definedName name="XREF_COLUMN_6" localSheetId="6" hidden="1">#REF!</definedName>
    <definedName name="XREF_COLUMN_6" localSheetId="5" hidden="1">#REF!</definedName>
    <definedName name="XREF_COLUMN_6" localSheetId="4" hidden="1">#REF!</definedName>
    <definedName name="XREF_COLUMN_6" hidden="1">#REF!</definedName>
    <definedName name="XREF_COLUMN_7" localSheetId="3" hidden="1">#REF!</definedName>
    <definedName name="XREF_COLUMN_7" localSheetId="6" hidden="1">#REF!</definedName>
    <definedName name="XREF_COLUMN_7" localSheetId="5" hidden="1">#REF!</definedName>
    <definedName name="XREF_COLUMN_7" localSheetId="4" hidden="1">#REF!</definedName>
    <definedName name="XREF_COLUMN_7" hidden="1">#REF!</definedName>
    <definedName name="XREF_COLUMN_8" localSheetId="3" hidden="1">[53]Resumo!#REF!</definedName>
    <definedName name="XREF_COLUMN_8" localSheetId="6" hidden="1">[53]Resumo!#REF!</definedName>
    <definedName name="XREF_COLUMN_8" localSheetId="5" hidden="1">[53]Resumo!#REF!</definedName>
    <definedName name="XREF_COLUMN_8" localSheetId="4" hidden="1">[53]Resumo!#REF!</definedName>
    <definedName name="XREF_COLUMN_8" hidden="1">[53]Resumo!#REF!</definedName>
    <definedName name="XREF_COLUMN_9" localSheetId="3" hidden="1">#REF!</definedName>
    <definedName name="XREF_COLUMN_9" localSheetId="6" hidden="1">#REF!</definedName>
    <definedName name="XREF_COLUMN_9" localSheetId="5" hidden="1">#REF!</definedName>
    <definedName name="XREF_COLUMN_9" localSheetId="4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6" hidden="1">#REF!</definedName>
    <definedName name="XRefCopy1" localSheetId="5" hidden="1">#REF!</definedName>
    <definedName name="XRefCopy1" localSheetId="4" hidden="1">#REF!</definedName>
    <definedName name="XRefCopy1" hidden="1">#REF!</definedName>
    <definedName name="XRefCopy10" localSheetId="3" hidden="1">#REF!</definedName>
    <definedName name="XRefCopy10" localSheetId="6" hidden="1">#REF!</definedName>
    <definedName name="XRefCopy10" localSheetId="5" hidden="1">#REF!</definedName>
    <definedName name="XRefCopy10" localSheetId="4" hidden="1">#REF!</definedName>
    <definedName name="XRefCopy10" hidden="1">#REF!</definedName>
    <definedName name="XRefCopy10Row" localSheetId="3" hidden="1">#REF!</definedName>
    <definedName name="XRefCopy10Row" localSheetId="6" hidden="1">#REF!</definedName>
    <definedName name="XRefCopy10Row" localSheetId="5" hidden="1">#REF!</definedName>
    <definedName name="XRefCopy10Row" localSheetId="4" hidden="1">#REF!</definedName>
    <definedName name="XRefCopy10Row" hidden="1">#REF!</definedName>
    <definedName name="XRefCopy11" localSheetId="3" hidden="1">#REF!</definedName>
    <definedName name="XRefCopy11" localSheetId="6" hidden="1">#REF!</definedName>
    <definedName name="XRefCopy11" localSheetId="5" hidden="1">#REF!</definedName>
    <definedName name="XRefCopy11" localSheetId="4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6" hidden="1">#REF!</definedName>
    <definedName name="XRefCopy12" localSheetId="5" hidden="1">#REF!</definedName>
    <definedName name="XRefCopy12" localSheetId="4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6" hidden="1">#REF!</definedName>
    <definedName name="XRefCopy12Row" localSheetId="5" hidden="1">#REF!</definedName>
    <definedName name="XRefCopy12Row" localSheetId="4" hidden="1">#REF!</definedName>
    <definedName name="XRefCopy12Row" hidden="1">#REF!</definedName>
    <definedName name="XRefCopy13" localSheetId="3" hidden="1">#REF!</definedName>
    <definedName name="XRefCopy13" localSheetId="6" hidden="1">#REF!</definedName>
    <definedName name="XRefCopy13" localSheetId="5" hidden="1">#REF!</definedName>
    <definedName name="XRefCopy13" localSheetId="4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6" hidden="1">#REF!</definedName>
    <definedName name="XRefCopy13Row" localSheetId="5" hidden="1">#REF!</definedName>
    <definedName name="XRefCopy13Row" localSheetId="4" hidden="1">#REF!</definedName>
    <definedName name="XRefCopy13Row" hidden="1">#REF!</definedName>
    <definedName name="XRefCopy14" localSheetId="3" hidden="1">#REF!</definedName>
    <definedName name="XRefCopy14" localSheetId="6" hidden="1">#REF!</definedName>
    <definedName name="XRefCopy14" localSheetId="5" hidden="1">#REF!</definedName>
    <definedName name="XRefCopy14" localSheetId="4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6" hidden="1">#REF!</definedName>
    <definedName name="XRefCopy15" localSheetId="5" hidden="1">#REF!</definedName>
    <definedName name="XRefCopy15" localSheetId="4" hidden="1">#REF!</definedName>
    <definedName name="XRefCopy15" hidden="1">#REF!</definedName>
    <definedName name="XRefCopy15Row" localSheetId="3" hidden="1">#REF!</definedName>
    <definedName name="XRefCopy15Row" localSheetId="6" hidden="1">#REF!</definedName>
    <definedName name="XRefCopy15Row" localSheetId="5" hidden="1">#REF!</definedName>
    <definedName name="XRefCopy15Row" localSheetId="4" hidden="1">#REF!</definedName>
    <definedName name="XRefCopy15Row" hidden="1">#REF!</definedName>
    <definedName name="XRefCopy16" localSheetId="3" hidden="1">#REF!</definedName>
    <definedName name="XRefCopy16" localSheetId="6" hidden="1">#REF!</definedName>
    <definedName name="XRefCopy16" localSheetId="5" hidden="1">#REF!</definedName>
    <definedName name="XRefCopy16" localSheetId="4" hidden="1">#REF!</definedName>
    <definedName name="XRefCopy16" hidden="1">#REF!</definedName>
    <definedName name="XRefCopy16Row" localSheetId="3" hidden="1">#REF!</definedName>
    <definedName name="XRefCopy16Row" localSheetId="6" hidden="1">#REF!</definedName>
    <definedName name="XRefCopy16Row" localSheetId="5" hidden="1">#REF!</definedName>
    <definedName name="XRefCopy16Row" localSheetId="4" hidden="1">#REF!</definedName>
    <definedName name="XRefCopy16Row" hidden="1">#REF!</definedName>
    <definedName name="XRefCopy17" localSheetId="3" hidden="1">#REF!</definedName>
    <definedName name="XRefCopy17" localSheetId="6" hidden="1">#REF!</definedName>
    <definedName name="XRefCopy17" localSheetId="5" hidden="1">#REF!</definedName>
    <definedName name="XRefCopy17" localSheetId="4" hidden="1">#REF!</definedName>
    <definedName name="XRefCopy17" hidden="1">#REF!</definedName>
    <definedName name="XRefCopy17Row" localSheetId="3" hidden="1">#REF!</definedName>
    <definedName name="XRefCopy17Row" localSheetId="6" hidden="1">#REF!</definedName>
    <definedName name="XRefCopy17Row" localSheetId="5" hidden="1">#REF!</definedName>
    <definedName name="XRefCopy17Row" localSheetId="4" hidden="1">#REF!</definedName>
    <definedName name="XRefCopy17Row" hidden="1">#REF!</definedName>
    <definedName name="XRefCopy18" localSheetId="3" hidden="1">#REF!</definedName>
    <definedName name="XRefCopy18" localSheetId="6" hidden="1">#REF!</definedName>
    <definedName name="XRefCopy18" localSheetId="5" hidden="1">#REF!</definedName>
    <definedName name="XRefCopy18" localSheetId="4" hidden="1">#REF!</definedName>
    <definedName name="XRefCopy18" hidden="1">#REF!</definedName>
    <definedName name="XRefCopy18Row" localSheetId="3" hidden="1">#REF!</definedName>
    <definedName name="XRefCopy18Row" localSheetId="6" hidden="1">#REF!</definedName>
    <definedName name="XRefCopy18Row" localSheetId="5" hidden="1">#REF!</definedName>
    <definedName name="XRefCopy18Row" localSheetId="4" hidden="1">#REF!</definedName>
    <definedName name="XRefCopy18Row" hidden="1">#REF!</definedName>
    <definedName name="XRefCopy19" localSheetId="3" hidden="1">#REF!</definedName>
    <definedName name="XRefCopy19" localSheetId="6" hidden="1">#REF!</definedName>
    <definedName name="XRefCopy19" localSheetId="5" hidden="1">#REF!</definedName>
    <definedName name="XRefCopy19" localSheetId="4" hidden="1">#REF!</definedName>
    <definedName name="XRefCopy19" hidden="1">#REF!</definedName>
    <definedName name="XRefCopy19Row" localSheetId="3" hidden="1">#REF!</definedName>
    <definedName name="XRefCopy19Row" localSheetId="6" hidden="1">#REF!</definedName>
    <definedName name="XRefCopy19Row" localSheetId="5" hidden="1">#REF!</definedName>
    <definedName name="XRefCopy19Row" localSheetId="4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6" hidden="1">#REF!</definedName>
    <definedName name="XRefCopy2" localSheetId="5" hidden="1">#REF!</definedName>
    <definedName name="XRefCopy2" localSheetId="4" hidden="1">#REF!</definedName>
    <definedName name="XRefCopy2" hidden="1">#REF!</definedName>
    <definedName name="XRefCopy20" localSheetId="3" hidden="1">#REF!</definedName>
    <definedName name="XRefCopy20" localSheetId="6" hidden="1">#REF!</definedName>
    <definedName name="XRefCopy20" localSheetId="5" hidden="1">#REF!</definedName>
    <definedName name="XRefCopy20" localSheetId="4" hidden="1">#REF!</definedName>
    <definedName name="XRefCopy20" hidden="1">#REF!</definedName>
    <definedName name="XRefCopy20Row" localSheetId="3" hidden="1">#REF!</definedName>
    <definedName name="XRefCopy20Row" localSheetId="6" hidden="1">#REF!</definedName>
    <definedName name="XRefCopy20Row" localSheetId="5" hidden="1">#REF!</definedName>
    <definedName name="XRefCopy20Row" localSheetId="4" hidden="1">#REF!</definedName>
    <definedName name="XRefCopy20Row" hidden="1">#REF!</definedName>
    <definedName name="XRefCopy21" localSheetId="3" hidden="1">#REF!</definedName>
    <definedName name="XRefCopy21" localSheetId="6" hidden="1">#REF!</definedName>
    <definedName name="XRefCopy21" localSheetId="5" hidden="1">#REF!</definedName>
    <definedName name="XRefCopy21" localSheetId="4" hidden="1">#REF!</definedName>
    <definedName name="XRefCopy21" hidden="1">#REF!</definedName>
    <definedName name="XRefCopy21Row" localSheetId="3" hidden="1">#REF!</definedName>
    <definedName name="XRefCopy21Row" localSheetId="6" hidden="1">#REF!</definedName>
    <definedName name="XRefCopy21Row" localSheetId="5" hidden="1">#REF!</definedName>
    <definedName name="XRefCopy21Row" localSheetId="4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6" hidden="1">#REF!</definedName>
    <definedName name="XRefCopy28" localSheetId="5" hidden="1">#REF!</definedName>
    <definedName name="XRefCopy28" localSheetId="4" hidden="1">#REF!</definedName>
    <definedName name="XRefCopy28" hidden="1">#REF!</definedName>
    <definedName name="XRefCopy28Row" localSheetId="3" hidden="1">#REF!</definedName>
    <definedName name="XRefCopy28Row" localSheetId="6" hidden="1">#REF!</definedName>
    <definedName name="XRefCopy28Row" localSheetId="5" hidden="1">#REF!</definedName>
    <definedName name="XRefCopy28Row" localSheetId="4" hidden="1">#REF!</definedName>
    <definedName name="XRefCopy28Row" hidden="1">#REF!</definedName>
    <definedName name="XRefCopy29" localSheetId="3" hidden="1">#REF!</definedName>
    <definedName name="XRefCopy29" localSheetId="6" hidden="1">#REF!</definedName>
    <definedName name="XRefCopy29" localSheetId="5" hidden="1">#REF!</definedName>
    <definedName name="XRefCopy29" localSheetId="4" hidden="1">#REF!</definedName>
    <definedName name="XRefCopy29" hidden="1">#REF!</definedName>
    <definedName name="XRefCopy29Row" localSheetId="3" hidden="1">#REF!</definedName>
    <definedName name="XRefCopy29Row" localSheetId="6" hidden="1">#REF!</definedName>
    <definedName name="XRefCopy29Row" localSheetId="5" hidden="1">#REF!</definedName>
    <definedName name="XRefCopy29Row" localSheetId="4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6" hidden="1">#REF!</definedName>
    <definedName name="XRefCopy3" localSheetId="5" hidden="1">#REF!</definedName>
    <definedName name="XRefCopy3" localSheetId="4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6" hidden="1">#REF!</definedName>
    <definedName name="XRefCopy30Row" localSheetId="5" hidden="1">#REF!</definedName>
    <definedName name="XRefCopy30Row" localSheetId="4" hidden="1">#REF!</definedName>
    <definedName name="XRefCopy30Row" hidden="1">#REF!</definedName>
    <definedName name="XRefCopy31" localSheetId="3" hidden="1">#REF!</definedName>
    <definedName name="XRefCopy31" localSheetId="6" hidden="1">#REF!</definedName>
    <definedName name="XRefCopy31" localSheetId="5" hidden="1">#REF!</definedName>
    <definedName name="XRefCopy31" localSheetId="4" hidden="1">#REF!</definedName>
    <definedName name="XRefCopy31" hidden="1">#REF!</definedName>
    <definedName name="XRefCopy31Row" localSheetId="3" hidden="1">#REF!</definedName>
    <definedName name="XRefCopy31Row" localSheetId="6" hidden="1">#REF!</definedName>
    <definedName name="XRefCopy31Row" localSheetId="5" hidden="1">#REF!</definedName>
    <definedName name="XRefCopy31Row" localSheetId="4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6" hidden="1">#REF!</definedName>
    <definedName name="XRefCopy33Row" localSheetId="5" hidden="1">#REF!</definedName>
    <definedName name="XRefCopy33Row" localSheetId="4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6" hidden="1">#REF!</definedName>
    <definedName name="XRefCopy39" localSheetId="5" hidden="1">#REF!</definedName>
    <definedName name="XRefCopy39" localSheetId="4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6" hidden="1">#REF!</definedName>
    <definedName name="XRefCopy4" localSheetId="5" hidden="1">#REF!</definedName>
    <definedName name="XRefCopy4" localSheetId="4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6" hidden="1">#REF!</definedName>
    <definedName name="XRefCopy40Row" localSheetId="5" hidden="1">#REF!</definedName>
    <definedName name="XRefCopy40Row" localSheetId="4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6" hidden="1">#REF!</definedName>
    <definedName name="XRefCopy43Row" localSheetId="5" hidden="1">#REF!</definedName>
    <definedName name="XRefCopy43Row" localSheetId="4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6" hidden="1">#REF!</definedName>
    <definedName name="XRefCopy44Row" localSheetId="5" hidden="1">#REF!</definedName>
    <definedName name="XRefCopy44Row" localSheetId="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6" hidden="1">#REF!</definedName>
    <definedName name="XRefCopy49Row" localSheetId="5" hidden="1">#REF!</definedName>
    <definedName name="XRefCopy49Row" localSheetId="4" hidden="1">#REF!</definedName>
    <definedName name="XRefCopy49Row" hidden="1">#REF!</definedName>
    <definedName name="XRefCopy4Row" localSheetId="3" hidden="1">#REF!</definedName>
    <definedName name="XRefCopy4Row" localSheetId="6" hidden="1">#REF!</definedName>
    <definedName name="XRefCopy4Row" localSheetId="5" hidden="1">#REF!</definedName>
    <definedName name="XRefCopy4Row" localSheetId="4" hidden="1">#REF!</definedName>
    <definedName name="XRefCopy4Row" hidden="1">#REF!</definedName>
    <definedName name="XRefCopy5" localSheetId="3" hidden="1">#REF!</definedName>
    <definedName name="XRefCopy5" localSheetId="6" hidden="1">#REF!</definedName>
    <definedName name="XRefCopy5" localSheetId="5" hidden="1">#REF!</definedName>
    <definedName name="XRefCopy5" localSheetId="4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6" hidden="1">#REF!</definedName>
    <definedName name="XRefCopy50Row" localSheetId="5" hidden="1">#REF!</definedName>
    <definedName name="XRefCopy50Row" localSheetId="4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6" hidden="1">#REF!</definedName>
    <definedName name="XRefCopy51Row" localSheetId="5" hidden="1">#REF!</definedName>
    <definedName name="XRefCopy51Row" localSheetId="4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6" hidden="1">#REF!</definedName>
    <definedName name="XRefCopy52Row" localSheetId="5" hidden="1">#REF!</definedName>
    <definedName name="XRefCopy52Row" localSheetId="4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6" hidden="1">#REF!</definedName>
    <definedName name="XRefCopy53Row" localSheetId="5" hidden="1">#REF!</definedName>
    <definedName name="XRefCopy53Row" localSheetId="4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6" hidden="1">#REF!</definedName>
    <definedName name="XRefCopy55Row" localSheetId="5" hidden="1">#REF!</definedName>
    <definedName name="XRefCopy55Row" localSheetId="4" hidden="1">#REF!</definedName>
    <definedName name="XRefCopy55Row" hidden="1">#REF!</definedName>
    <definedName name="XRefCopy56" localSheetId="3" hidden="1">#REF!</definedName>
    <definedName name="XRefCopy56" localSheetId="6" hidden="1">#REF!</definedName>
    <definedName name="XRefCopy56" localSheetId="5" hidden="1">#REF!</definedName>
    <definedName name="XRefCopy56" localSheetId="4" hidden="1">#REF!</definedName>
    <definedName name="XRefCopy56" hidden="1">#REF!</definedName>
    <definedName name="XRefCopy56Row" localSheetId="3" hidden="1">[50]XREF!#REF!</definedName>
    <definedName name="XRefCopy56Row" localSheetId="6" hidden="1">[50]XREF!#REF!</definedName>
    <definedName name="XRefCopy56Row" localSheetId="5" hidden="1">[50]XREF!#REF!</definedName>
    <definedName name="XRefCopy56Row" localSheetId="4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6" hidden="1">#REF!</definedName>
    <definedName name="XRefCopy5Row" localSheetId="5" hidden="1">#REF!</definedName>
    <definedName name="XRefCopy5Row" localSheetId="4" hidden="1">#REF!</definedName>
    <definedName name="XRefCopy5Row" hidden="1">#REF!</definedName>
    <definedName name="XRefCopy6" localSheetId="3" hidden="1">#REF!</definedName>
    <definedName name="XRefCopy6" localSheetId="6" hidden="1">#REF!</definedName>
    <definedName name="XRefCopy6" localSheetId="5" hidden="1">#REF!</definedName>
    <definedName name="XRefCopy6" localSheetId="4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6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6" hidden="1">#REF!</definedName>
    <definedName name="XRefCopy61Row" localSheetId="5" hidden="1">#REF!</definedName>
    <definedName name="XRefCopy61Row" localSheetId="4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6" hidden="1">#REF!</definedName>
    <definedName name="XRefCopy63Row" localSheetId="5" hidden="1">#REF!</definedName>
    <definedName name="XRefCopy63Row" localSheetId="4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6" hidden="1">#REF!</definedName>
    <definedName name="XRefCopy64Row" localSheetId="5" hidden="1">#REF!</definedName>
    <definedName name="XRefCopy64Row" localSheetId="4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6" hidden="1">#REF!</definedName>
    <definedName name="XRefCopy65Row" localSheetId="5" hidden="1">#REF!</definedName>
    <definedName name="XRefCopy65Row" localSheetId="4" hidden="1">#REF!</definedName>
    <definedName name="XRefCopy65Row" hidden="1">#REF!</definedName>
    <definedName name="XRefCopy66" localSheetId="3" hidden="1">#REF!</definedName>
    <definedName name="XRefCopy66" localSheetId="6" hidden="1">#REF!</definedName>
    <definedName name="XRefCopy66" localSheetId="5" hidden="1">#REF!</definedName>
    <definedName name="XRefCopy66" localSheetId="4" hidden="1">#REF!</definedName>
    <definedName name="XRefCopy66" hidden="1">#REF!</definedName>
    <definedName name="XRefCopy66Row" localSheetId="3" hidden="1">#REF!</definedName>
    <definedName name="XRefCopy66Row" localSheetId="6" hidden="1">#REF!</definedName>
    <definedName name="XRefCopy66Row" localSheetId="5" hidden="1">#REF!</definedName>
    <definedName name="XRefCopy66Row" localSheetId="4" hidden="1">#REF!</definedName>
    <definedName name="XRefCopy66Row" hidden="1">#REF!</definedName>
    <definedName name="XRefCopy67Row" localSheetId="3" hidden="1">#REF!</definedName>
    <definedName name="XRefCopy67Row" localSheetId="6" hidden="1">#REF!</definedName>
    <definedName name="XRefCopy67Row" localSheetId="5" hidden="1">#REF!</definedName>
    <definedName name="XRefCopy67Row" localSheetId="4" hidden="1">#REF!</definedName>
    <definedName name="XRefCopy67Row" hidden="1">#REF!</definedName>
    <definedName name="XRefCopy68Row" localSheetId="3" hidden="1">#REF!</definedName>
    <definedName name="XRefCopy68Row" localSheetId="6" hidden="1">#REF!</definedName>
    <definedName name="XRefCopy68Row" localSheetId="5" hidden="1">#REF!</definedName>
    <definedName name="XRefCopy68Row" localSheetId="4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6" hidden="1">#REF!</definedName>
    <definedName name="XRefCopy69Row" localSheetId="5" hidden="1">#REF!</definedName>
    <definedName name="XRefCopy69Row" localSheetId="4" hidden="1">#REF!</definedName>
    <definedName name="XRefCopy69Row" hidden="1">#REF!</definedName>
    <definedName name="XRefCopy6Row" localSheetId="3" hidden="1">#REF!</definedName>
    <definedName name="XRefCopy6Row" localSheetId="6" hidden="1">#REF!</definedName>
    <definedName name="XRefCopy6Row" localSheetId="5" hidden="1">#REF!</definedName>
    <definedName name="XRefCopy6Row" localSheetId="4" hidden="1">#REF!</definedName>
    <definedName name="XRefCopy6Row" hidden="1">#REF!</definedName>
    <definedName name="XRefCopy7" localSheetId="3" hidden="1">#REF!</definedName>
    <definedName name="XRefCopy7" localSheetId="6" hidden="1">#REF!</definedName>
    <definedName name="XRefCopy7" localSheetId="5" hidden="1">#REF!</definedName>
    <definedName name="XRefCopy7" localSheetId="4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6" hidden="1">#REF!</definedName>
    <definedName name="XRefCopy70Row" localSheetId="5" hidden="1">#REF!</definedName>
    <definedName name="XRefCopy70Row" localSheetId="4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6" hidden="1">#REF!</definedName>
    <definedName name="XRefCopy71Row" localSheetId="5" hidden="1">#REF!</definedName>
    <definedName name="XRefCopy71Row" localSheetId="4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6" hidden="1">#REF!</definedName>
    <definedName name="XRefCopy72Row" localSheetId="5" hidden="1">#REF!</definedName>
    <definedName name="XRefCopy72Row" localSheetId="4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6" hidden="1">#REF!</definedName>
    <definedName name="XRefCopy73Row" localSheetId="5" hidden="1">#REF!</definedName>
    <definedName name="XRefCopy73Row" localSheetId="4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6" hidden="1">#REF!</definedName>
    <definedName name="XRefCopy74Row" localSheetId="5" hidden="1">#REF!</definedName>
    <definedName name="XRefCopy74Row" localSheetId="4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6" hidden="1">#REF!</definedName>
    <definedName name="XRefCopy75Row" localSheetId="5" hidden="1">#REF!</definedName>
    <definedName name="XRefCopy75Row" localSheetId="4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6" hidden="1">#REF!</definedName>
    <definedName name="XRefCopy76Row" localSheetId="5" hidden="1">#REF!</definedName>
    <definedName name="XRefCopy76Row" localSheetId="4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6" hidden="1">#REF!</definedName>
    <definedName name="XRefCopy77Row" localSheetId="5" hidden="1">#REF!</definedName>
    <definedName name="XRefCopy77Row" localSheetId="4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6" hidden="1">#REF!</definedName>
    <definedName name="XRefCopy78Row" localSheetId="5" hidden="1">#REF!</definedName>
    <definedName name="XRefCopy78Row" localSheetId="4" hidden="1">#REF!</definedName>
    <definedName name="XRefCopy78Row" hidden="1">#REF!</definedName>
    <definedName name="XRefCopy7Row" localSheetId="3" hidden="1">#REF!</definedName>
    <definedName name="XRefCopy7Row" localSheetId="6" hidden="1">#REF!</definedName>
    <definedName name="XRefCopy7Row" localSheetId="5" hidden="1">#REF!</definedName>
    <definedName name="XRefCopy7Row" localSheetId="4" hidden="1">#REF!</definedName>
    <definedName name="XRefCopy7Row" hidden="1">#REF!</definedName>
    <definedName name="XRefCopy8" localSheetId="3" hidden="1">#REF!</definedName>
    <definedName name="XRefCopy8" localSheetId="6" hidden="1">#REF!</definedName>
    <definedName name="XRefCopy8" localSheetId="5" hidden="1">#REF!</definedName>
    <definedName name="XRefCopy8" localSheetId="4" hidden="1">#REF!</definedName>
    <definedName name="XRefCopy8" hidden="1">#REF!</definedName>
    <definedName name="XRefCopy80Row" localSheetId="3" hidden="1">#REF!</definedName>
    <definedName name="XRefCopy80Row" localSheetId="6" hidden="1">#REF!</definedName>
    <definedName name="XRefCopy80Row" localSheetId="5" hidden="1">#REF!</definedName>
    <definedName name="XRefCopy80Row" localSheetId="4" hidden="1">#REF!</definedName>
    <definedName name="XRefCopy80Row" hidden="1">#REF!</definedName>
    <definedName name="XRefCopy81" localSheetId="3" hidden="1">'[50]Mapa de Resultado'!#REF!</definedName>
    <definedName name="XRefCopy81" localSheetId="6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6" hidden="1">#REF!</definedName>
    <definedName name="XRefCopy81Row" localSheetId="5" hidden="1">#REF!</definedName>
    <definedName name="XRefCopy81Row" localSheetId="4" hidden="1">#REF!</definedName>
    <definedName name="XRefCopy81Row" hidden="1">#REF!</definedName>
    <definedName name="XRefCopy82Row" localSheetId="3" hidden="1">#REF!</definedName>
    <definedName name="XRefCopy82Row" localSheetId="6" hidden="1">#REF!</definedName>
    <definedName name="XRefCopy82Row" localSheetId="5" hidden="1">#REF!</definedName>
    <definedName name="XRefCopy82Row" localSheetId="4" hidden="1">#REF!</definedName>
    <definedName name="XRefCopy82Row" hidden="1">#REF!</definedName>
    <definedName name="XRefCopy8Row" localSheetId="3" hidden="1">#REF!</definedName>
    <definedName name="XRefCopy8Row" localSheetId="6" hidden="1">#REF!</definedName>
    <definedName name="XRefCopy8Row" localSheetId="5" hidden="1">#REF!</definedName>
    <definedName name="XRefCopy8Row" localSheetId="4" hidden="1">#REF!</definedName>
    <definedName name="XRefCopy8Row" hidden="1">#REF!</definedName>
    <definedName name="XRefCopy9" localSheetId="3" hidden="1">#REF!</definedName>
    <definedName name="XRefCopy9" localSheetId="6" hidden="1">#REF!</definedName>
    <definedName name="XRefCopy9" localSheetId="5" hidden="1">#REF!</definedName>
    <definedName name="XRefCopy9" localSheetId="4" hidden="1">#REF!</definedName>
    <definedName name="XRefCopy9" hidden="1">#REF!</definedName>
    <definedName name="XRefCopy9Row" localSheetId="3" hidden="1">#REF!</definedName>
    <definedName name="XRefCopy9Row" localSheetId="6" hidden="1">#REF!</definedName>
    <definedName name="XRefCopy9Row" localSheetId="5" hidden="1">#REF!</definedName>
    <definedName name="XRefCopy9Row" localSheetId="4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6" hidden="1">#REF!</definedName>
    <definedName name="XRefPaste1" localSheetId="5" hidden="1">#REF!</definedName>
    <definedName name="XRefPaste1" localSheetId="4" hidden="1">#REF!</definedName>
    <definedName name="XRefPaste1" hidden="1">#REF!</definedName>
    <definedName name="XRefPaste10" localSheetId="3" hidden="1">#REF!</definedName>
    <definedName name="XRefPaste10" localSheetId="6" hidden="1">#REF!</definedName>
    <definedName name="XRefPaste10" localSheetId="5" hidden="1">#REF!</definedName>
    <definedName name="XRefPaste10" localSheetId="4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6" hidden="1">#REF!</definedName>
    <definedName name="XRefPaste101" localSheetId="5" hidden="1">#REF!</definedName>
    <definedName name="XRefPaste101" localSheetId="4" hidden="1">#REF!</definedName>
    <definedName name="XRefPaste101" hidden="1">#REF!</definedName>
    <definedName name="XRefPaste101Row" localSheetId="3" hidden="1">#REF!</definedName>
    <definedName name="XRefPaste101Row" localSheetId="6" hidden="1">#REF!</definedName>
    <definedName name="XRefPaste101Row" localSheetId="5" hidden="1">#REF!</definedName>
    <definedName name="XRefPaste101Row" localSheetId="4" hidden="1">#REF!</definedName>
    <definedName name="XRefPaste101Row" hidden="1">#REF!</definedName>
    <definedName name="XRefPaste102" localSheetId="3" hidden="1">#REF!</definedName>
    <definedName name="XRefPaste102" localSheetId="6" hidden="1">#REF!</definedName>
    <definedName name="XRefPaste102" localSheetId="5" hidden="1">#REF!</definedName>
    <definedName name="XRefPaste102" localSheetId="4" hidden="1">#REF!</definedName>
    <definedName name="XRefPaste102" hidden="1">#REF!</definedName>
    <definedName name="XRefPaste102Row" localSheetId="3" hidden="1">#REF!</definedName>
    <definedName name="XRefPaste102Row" localSheetId="6" hidden="1">#REF!</definedName>
    <definedName name="XRefPaste102Row" localSheetId="5" hidden="1">#REF!</definedName>
    <definedName name="XRefPaste102Row" localSheetId="4" hidden="1">#REF!</definedName>
    <definedName name="XRefPaste102Row" hidden="1">#REF!</definedName>
    <definedName name="XRefPaste103" localSheetId="3" hidden="1">#REF!</definedName>
    <definedName name="XRefPaste103" localSheetId="6" hidden="1">#REF!</definedName>
    <definedName name="XRefPaste103" localSheetId="5" hidden="1">#REF!</definedName>
    <definedName name="XRefPaste103" localSheetId="4" hidden="1">#REF!</definedName>
    <definedName name="XRefPaste103" hidden="1">#REF!</definedName>
    <definedName name="XRefPaste103Row" localSheetId="3" hidden="1">#REF!</definedName>
    <definedName name="XRefPaste103Row" localSheetId="6" hidden="1">#REF!</definedName>
    <definedName name="XRefPaste103Row" localSheetId="5" hidden="1">#REF!</definedName>
    <definedName name="XRefPaste103Row" localSheetId="4" hidden="1">#REF!</definedName>
    <definedName name="XRefPaste103Row" hidden="1">#REF!</definedName>
    <definedName name="XRefPaste104Row" localSheetId="3" hidden="1">#REF!</definedName>
    <definedName name="XRefPaste104Row" localSheetId="6" hidden="1">#REF!</definedName>
    <definedName name="XRefPaste104Row" localSheetId="5" hidden="1">#REF!</definedName>
    <definedName name="XRefPaste104Row" localSheetId="4" hidden="1">#REF!</definedName>
    <definedName name="XRefPaste104Row" hidden="1">#REF!</definedName>
    <definedName name="XRefPaste105Row" localSheetId="3" hidden="1">#REF!</definedName>
    <definedName name="XRefPaste105Row" localSheetId="6" hidden="1">#REF!</definedName>
    <definedName name="XRefPaste105Row" localSheetId="5" hidden="1">#REF!</definedName>
    <definedName name="XRefPaste105Row" localSheetId="4" hidden="1">#REF!</definedName>
    <definedName name="XRefPaste105Row" hidden="1">#REF!</definedName>
    <definedName name="XRefPaste106" localSheetId="3" hidden="1">#REF!</definedName>
    <definedName name="XRefPaste106" localSheetId="6" hidden="1">#REF!</definedName>
    <definedName name="XRefPaste106" localSheetId="5" hidden="1">#REF!</definedName>
    <definedName name="XRefPaste106" localSheetId="4" hidden="1">#REF!</definedName>
    <definedName name="XRefPaste106" hidden="1">#REF!</definedName>
    <definedName name="XRefPaste106Row" localSheetId="3" hidden="1">#REF!</definedName>
    <definedName name="XRefPaste106Row" localSheetId="6" hidden="1">#REF!</definedName>
    <definedName name="XRefPaste106Row" localSheetId="5" hidden="1">#REF!</definedName>
    <definedName name="XRefPaste106Row" localSheetId="4" hidden="1">#REF!</definedName>
    <definedName name="XRefPaste106Row" hidden="1">#REF!</definedName>
    <definedName name="XRefPaste107Row" localSheetId="3" hidden="1">#REF!</definedName>
    <definedName name="XRefPaste107Row" localSheetId="6" hidden="1">#REF!</definedName>
    <definedName name="XRefPaste107Row" localSheetId="5" hidden="1">#REF!</definedName>
    <definedName name="XRefPaste107Row" localSheetId="4" hidden="1">#REF!</definedName>
    <definedName name="XRefPaste107Row" hidden="1">#REF!</definedName>
    <definedName name="XRefPaste108Row" localSheetId="3" hidden="1">#REF!</definedName>
    <definedName name="XRefPaste108Row" localSheetId="6" hidden="1">#REF!</definedName>
    <definedName name="XRefPaste108Row" localSheetId="5" hidden="1">#REF!</definedName>
    <definedName name="XRefPaste108Row" localSheetId="4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6" hidden="1">#REF!</definedName>
    <definedName name="XRefPaste11" localSheetId="5" hidden="1">#REF!</definedName>
    <definedName name="XRefPaste11" localSheetId="4" hidden="1">#REF!</definedName>
    <definedName name="XRefPaste11" hidden="1">#REF!</definedName>
    <definedName name="XRefPaste111Row" localSheetId="3" hidden="1">#REF!</definedName>
    <definedName name="XRefPaste111Row" localSheetId="6" hidden="1">#REF!</definedName>
    <definedName name="XRefPaste111Row" localSheetId="5" hidden="1">#REF!</definedName>
    <definedName name="XRefPaste111Row" localSheetId="4" hidden="1">#REF!</definedName>
    <definedName name="XRefPaste111Row" hidden="1">#REF!</definedName>
    <definedName name="XRefPaste112Row" localSheetId="3" hidden="1">#REF!</definedName>
    <definedName name="XRefPaste112Row" localSheetId="6" hidden="1">#REF!</definedName>
    <definedName name="XRefPaste112Row" localSheetId="5" hidden="1">#REF!</definedName>
    <definedName name="XRefPaste112Row" localSheetId="4" hidden="1">#REF!</definedName>
    <definedName name="XRefPaste112Row" hidden="1">#REF!</definedName>
    <definedName name="XRefPaste117" localSheetId="3" hidden="1">'[50]Mapa de Resultado'!#REF!</definedName>
    <definedName name="XRefPaste117" localSheetId="6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6" hidden="1">#REF!</definedName>
    <definedName name="XRefPaste117Row" localSheetId="5" hidden="1">#REF!</definedName>
    <definedName name="XRefPaste117Row" localSheetId="4" hidden="1">#REF!</definedName>
    <definedName name="XRefPaste117Row" hidden="1">#REF!</definedName>
    <definedName name="XRefPaste118" localSheetId="3" hidden="1">'[50]Mapa de Resultado'!#REF!</definedName>
    <definedName name="XRefPaste118" localSheetId="6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6" hidden="1">#REF!</definedName>
    <definedName name="XRefPaste118Row" localSheetId="5" hidden="1">#REF!</definedName>
    <definedName name="XRefPaste118Row" localSheetId="4" hidden="1">#REF!</definedName>
    <definedName name="XRefPaste118Row" hidden="1">#REF!</definedName>
    <definedName name="XRefPaste119" localSheetId="3" hidden="1">'[50]Mapa de Resultado'!#REF!</definedName>
    <definedName name="XRefPaste119" localSheetId="6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6" hidden="1">#REF!</definedName>
    <definedName name="XRefPaste119Row" localSheetId="5" hidden="1">#REF!</definedName>
    <definedName name="XRefPaste119Row" localSheetId="4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6" hidden="1">#REF!</definedName>
    <definedName name="XRefPaste12" localSheetId="5" hidden="1">#REF!</definedName>
    <definedName name="XRefPaste12" localSheetId="4" hidden="1">#REF!</definedName>
    <definedName name="XRefPaste12" hidden="1">#REF!</definedName>
    <definedName name="XRefPaste120" localSheetId="3" hidden="1">#REF!</definedName>
    <definedName name="XRefPaste120" localSheetId="6" hidden="1">#REF!</definedName>
    <definedName name="XRefPaste120" localSheetId="5" hidden="1">#REF!</definedName>
    <definedName name="XRefPaste120" localSheetId="4" hidden="1">#REF!</definedName>
    <definedName name="XRefPaste120" hidden="1">#REF!</definedName>
    <definedName name="XRefPaste120Row" localSheetId="3" hidden="1">#REF!</definedName>
    <definedName name="XRefPaste120Row" localSheetId="6" hidden="1">#REF!</definedName>
    <definedName name="XRefPaste120Row" localSheetId="5" hidden="1">#REF!</definedName>
    <definedName name="XRefPaste120Row" localSheetId="4" hidden="1">#REF!</definedName>
    <definedName name="XRefPaste120Row" hidden="1">#REF!</definedName>
    <definedName name="XRefPaste121Row" localSheetId="3" hidden="1">#REF!</definedName>
    <definedName name="XRefPaste121Row" localSheetId="6" hidden="1">#REF!</definedName>
    <definedName name="XRefPaste121Row" localSheetId="5" hidden="1">#REF!</definedName>
    <definedName name="XRefPaste121Row" localSheetId="4" hidden="1">#REF!</definedName>
    <definedName name="XRefPaste121Row" hidden="1">#REF!</definedName>
    <definedName name="XRefPaste122Row" localSheetId="3" hidden="1">#REF!</definedName>
    <definedName name="XRefPaste122Row" localSheetId="6" hidden="1">#REF!</definedName>
    <definedName name="XRefPaste122Row" localSheetId="5" hidden="1">#REF!</definedName>
    <definedName name="XRefPaste122Row" localSheetId="4" hidden="1">#REF!</definedName>
    <definedName name="XRefPaste122Row" hidden="1">#REF!</definedName>
    <definedName name="XRefPaste123Row" localSheetId="3" hidden="1">#REF!</definedName>
    <definedName name="XRefPaste123Row" localSheetId="6" hidden="1">#REF!</definedName>
    <definedName name="XRefPaste123Row" localSheetId="5" hidden="1">#REF!</definedName>
    <definedName name="XRefPaste123Row" localSheetId="4" hidden="1">#REF!</definedName>
    <definedName name="XRefPaste123Row" hidden="1">#REF!</definedName>
    <definedName name="XRefPaste124Row" localSheetId="3" hidden="1">#REF!</definedName>
    <definedName name="XRefPaste124Row" localSheetId="6" hidden="1">#REF!</definedName>
    <definedName name="XRefPaste124Row" localSheetId="5" hidden="1">#REF!</definedName>
    <definedName name="XRefPaste124Row" localSheetId="4" hidden="1">#REF!</definedName>
    <definedName name="XRefPaste124Row" hidden="1">#REF!</definedName>
    <definedName name="XRefPaste126Row" localSheetId="3" hidden="1">#REF!</definedName>
    <definedName name="XRefPaste126Row" localSheetId="6" hidden="1">#REF!</definedName>
    <definedName name="XRefPaste126Row" localSheetId="5" hidden="1">#REF!</definedName>
    <definedName name="XRefPaste126Row" localSheetId="4" hidden="1">#REF!</definedName>
    <definedName name="XRefPaste126Row" hidden="1">#REF!</definedName>
    <definedName name="XRefPaste127Row" localSheetId="3" hidden="1">#REF!</definedName>
    <definedName name="XRefPaste127Row" localSheetId="6" hidden="1">#REF!</definedName>
    <definedName name="XRefPaste127Row" localSheetId="5" hidden="1">#REF!</definedName>
    <definedName name="XRefPaste127Row" localSheetId="4" hidden="1">#REF!</definedName>
    <definedName name="XRefPaste127Row" hidden="1">#REF!</definedName>
    <definedName name="XRefPaste128Row" localSheetId="3" hidden="1">#REF!</definedName>
    <definedName name="XRefPaste128Row" localSheetId="6" hidden="1">#REF!</definedName>
    <definedName name="XRefPaste128Row" localSheetId="5" hidden="1">#REF!</definedName>
    <definedName name="XRefPaste128Row" localSheetId="4" hidden="1">#REF!</definedName>
    <definedName name="XRefPaste128Row" hidden="1">#REF!</definedName>
    <definedName name="XRefPaste129Row" localSheetId="3" hidden="1">#REF!</definedName>
    <definedName name="XRefPaste129Row" localSheetId="6" hidden="1">#REF!</definedName>
    <definedName name="XRefPaste129Row" localSheetId="5" hidden="1">#REF!</definedName>
    <definedName name="XRefPaste129Row" localSheetId="4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6" hidden="1">#REF!</definedName>
    <definedName name="XRefPaste13" localSheetId="5" hidden="1">#REF!</definedName>
    <definedName name="XRefPaste13" localSheetId="4" hidden="1">#REF!</definedName>
    <definedName name="XRefPaste13" hidden="1">#REF!</definedName>
    <definedName name="XRefPaste130Row" localSheetId="3" hidden="1">#REF!</definedName>
    <definedName name="XRefPaste130Row" localSheetId="6" hidden="1">#REF!</definedName>
    <definedName name="XRefPaste130Row" localSheetId="5" hidden="1">#REF!</definedName>
    <definedName name="XRefPaste130Row" localSheetId="4" hidden="1">#REF!</definedName>
    <definedName name="XRefPaste130Row" hidden="1">#REF!</definedName>
    <definedName name="XRefPaste131Row" localSheetId="3" hidden="1">#REF!</definedName>
    <definedName name="XRefPaste131Row" localSheetId="6" hidden="1">#REF!</definedName>
    <definedName name="XRefPaste131Row" localSheetId="5" hidden="1">#REF!</definedName>
    <definedName name="XRefPaste131Row" localSheetId="4" hidden="1">#REF!</definedName>
    <definedName name="XRefPaste131Row" hidden="1">#REF!</definedName>
    <definedName name="XRefPaste132Row" localSheetId="3" hidden="1">#REF!</definedName>
    <definedName name="XRefPaste132Row" localSheetId="6" hidden="1">#REF!</definedName>
    <definedName name="XRefPaste132Row" localSheetId="5" hidden="1">#REF!</definedName>
    <definedName name="XRefPaste132Row" localSheetId="4" hidden="1">#REF!</definedName>
    <definedName name="XRefPaste132Row" hidden="1">#REF!</definedName>
    <definedName name="XRefPaste133Row" localSheetId="3" hidden="1">#REF!</definedName>
    <definedName name="XRefPaste133Row" localSheetId="6" hidden="1">#REF!</definedName>
    <definedName name="XRefPaste133Row" localSheetId="5" hidden="1">#REF!</definedName>
    <definedName name="XRefPaste133Row" localSheetId="4" hidden="1">#REF!</definedName>
    <definedName name="XRefPaste133Row" hidden="1">#REF!</definedName>
    <definedName name="XRefPaste134Row" localSheetId="3" hidden="1">#REF!</definedName>
    <definedName name="XRefPaste134Row" localSheetId="6" hidden="1">#REF!</definedName>
    <definedName name="XRefPaste134Row" localSheetId="5" hidden="1">#REF!</definedName>
    <definedName name="XRefPaste134Row" localSheetId="4" hidden="1">#REF!</definedName>
    <definedName name="XRefPaste134Row" hidden="1">#REF!</definedName>
    <definedName name="XRefPaste135Row" localSheetId="3" hidden="1">#REF!</definedName>
    <definedName name="XRefPaste135Row" localSheetId="6" hidden="1">#REF!</definedName>
    <definedName name="XRefPaste135Row" localSheetId="5" hidden="1">#REF!</definedName>
    <definedName name="XRefPaste135Row" localSheetId="4" hidden="1">#REF!</definedName>
    <definedName name="XRefPaste135Row" hidden="1">#REF!</definedName>
    <definedName name="XRefPaste136Row" localSheetId="3" hidden="1">#REF!</definedName>
    <definedName name="XRefPaste136Row" localSheetId="6" hidden="1">#REF!</definedName>
    <definedName name="XRefPaste136Row" localSheetId="5" hidden="1">#REF!</definedName>
    <definedName name="XRefPaste136Row" localSheetId="4" hidden="1">#REF!</definedName>
    <definedName name="XRefPaste136Row" hidden="1">#REF!</definedName>
    <definedName name="XRefPaste137Row" localSheetId="3" hidden="1">#REF!</definedName>
    <definedName name="XRefPaste137Row" localSheetId="6" hidden="1">#REF!</definedName>
    <definedName name="XRefPaste137Row" localSheetId="5" hidden="1">#REF!</definedName>
    <definedName name="XRefPaste137Row" localSheetId="4" hidden="1">#REF!</definedName>
    <definedName name="XRefPaste137Row" hidden="1">#REF!</definedName>
    <definedName name="XRefPaste138Row" localSheetId="3" hidden="1">#REF!</definedName>
    <definedName name="XRefPaste138Row" localSheetId="6" hidden="1">#REF!</definedName>
    <definedName name="XRefPaste138Row" localSheetId="5" hidden="1">#REF!</definedName>
    <definedName name="XRefPaste138Row" localSheetId="4" hidden="1">#REF!</definedName>
    <definedName name="XRefPaste138Row" hidden="1">#REF!</definedName>
    <definedName name="XRefPaste139" localSheetId="3" hidden="1">'[50]Mapa de Resultado'!#REF!</definedName>
    <definedName name="XRefPaste139" localSheetId="6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6" hidden="1">#REF!</definedName>
    <definedName name="XRefPaste139Row" localSheetId="5" hidden="1">#REF!</definedName>
    <definedName name="XRefPaste139Row" localSheetId="4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6" hidden="1">#REF!</definedName>
    <definedName name="XRefPaste14" localSheetId="5" hidden="1">#REF!</definedName>
    <definedName name="XRefPaste14" localSheetId="4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6" hidden="1">#REF!</definedName>
    <definedName name="XRefPaste15" localSheetId="5" hidden="1">#REF!</definedName>
    <definedName name="XRefPaste15" localSheetId="4" hidden="1">#REF!</definedName>
    <definedName name="XRefPaste15" hidden="1">#REF!</definedName>
    <definedName name="XRefPaste15Row" localSheetId="3" hidden="1">#REF!</definedName>
    <definedName name="XRefPaste15Row" localSheetId="6" hidden="1">#REF!</definedName>
    <definedName name="XRefPaste15Row" localSheetId="5" hidden="1">#REF!</definedName>
    <definedName name="XRefPaste15Row" localSheetId="4" hidden="1">#REF!</definedName>
    <definedName name="XRefPaste15Row" hidden="1">#REF!</definedName>
    <definedName name="XRefPaste16" localSheetId="3" hidden="1">#REF!</definedName>
    <definedName name="XRefPaste16" localSheetId="6" hidden="1">#REF!</definedName>
    <definedName name="XRefPaste16" localSheetId="5" hidden="1">#REF!</definedName>
    <definedName name="XRefPaste16" localSheetId="4" hidden="1">#REF!</definedName>
    <definedName name="XRefPaste16" hidden="1">#REF!</definedName>
    <definedName name="XRefPaste16Row" localSheetId="3" hidden="1">#REF!</definedName>
    <definedName name="XRefPaste16Row" localSheetId="6" hidden="1">#REF!</definedName>
    <definedName name="XRefPaste16Row" localSheetId="5" hidden="1">#REF!</definedName>
    <definedName name="XRefPaste16Row" localSheetId="4" hidden="1">#REF!</definedName>
    <definedName name="XRefPaste16Row" hidden="1">#REF!</definedName>
    <definedName name="XRefPaste17" localSheetId="3" hidden="1">#REF!</definedName>
    <definedName name="XRefPaste17" localSheetId="6" hidden="1">#REF!</definedName>
    <definedName name="XRefPaste17" localSheetId="5" hidden="1">#REF!</definedName>
    <definedName name="XRefPaste17" localSheetId="4" hidden="1">#REF!</definedName>
    <definedName name="XRefPaste17" hidden="1">#REF!</definedName>
    <definedName name="XRefPaste17Row" localSheetId="3" hidden="1">#REF!</definedName>
    <definedName name="XRefPaste17Row" localSheetId="6" hidden="1">#REF!</definedName>
    <definedName name="XRefPaste17Row" localSheetId="5" hidden="1">#REF!</definedName>
    <definedName name="XRefPaste17Row" localSheetId="4" hidden="1">#REF!</definedName>
    <definedName name="XRefPaste17Row" hidden="1">#REF!</definedName>
    <definedName name="XRefPaste18" localSheetId="3" hidden="1">#REF!</definedName>
    <definedName name="XRefPaste18" localSheetId="6" hidden="1">#REF!</definedName>
    <definedName name="XRefPaste18" localSheetId="5" hidden="1">#REF!</definedName>
    <definedName name="XRefPaste18" localSheetId="4" hidden="1">#REF!</definedName>
    <definedName name="XRefPaste18" hidden="1">#REF!</definedName>
    <definedName name="XRefPaste18Row" localSheetId="3" hidden="1">#REF!</definedName>
    <definedName name="XRefPaste18Row" localSheetId="6" hidden="1">#REF!</definedName>
    <definedName name="XRefPaste18Row" localSheetId="5" hidden="1">#REF!</definedName>
    <definedName name="XRefPaste18Row" localSheetId="4" hidden="1">#REF!</definedName>
    <definedName name="XRefPaste18Row" hidden="1">#REF!</definedName>
    <definedName name="XRefPaste19" localSheetId="3" hidden="1">#REF!</definedName>
    <definedName name="XRefPaste19" localSheetId="6" hidden="1">#REF!</definedName>
    <definedName name="XRefPaste19" localSheetId="5" hidden="1">#REF!</definedName>
    <definedName name="XRefPaste19" localSheetId="4" hidden="1">#REF!</definedName>
    <definedName name="XRefPaste19" hidden="1">#REF!</definedName>
    <definedName name="XRefPaste19Row" localSheetId="3" hidden="1">#REF!</definedName>
    <definedName name="XRefPaste19Row" localSheetId="6" hidden="1">#REF!</definedName>
    <definedName name="XRefPaste19Row" localSheetId="5" hidden="1">#REF!</definedName>
    <definedName name="XRefPaste19Row" localSheetId="4" hidden="1">#REF!</definedName>
    <definedName name="XRefPaste19Row" hidden="1">#REF!</definedName>
    <definedName name="XRefPaste1Row" localSheetId="3" hidden="1">#REF!</definedName>
    <definedName name="XRefPaste1Row" localSheetId="6" hidden="1">#REF!</definedName>
    <definedName name="XRefPaste1Row" localSheetId="5" hidden="1">#REF!</definedName>
    <definedName name="XRefPaste1Row" localSheetId="4" hidden="1">#REF!</definedName>
    <definedName name="XRefPaste1Row" hidden="1">#REF!</definedName>
    <definedName name="XRefPaste2" localSheetId="3" hidden="1">#REF!</definedName>
    <definedName name="XRefPaste2" localSheetId="6" hidden="1">#REF!</definedName>
    <definedName name="XRefPaste2" localSheetId="5" hidden="1">#REF!</definedName>
    <definedName name="XRefPaste2" localSheetId="4" hidden="1">#REF!</definedName>
    <definedName name="XRefPaste2" hidden="1">#REF!</definedName>
    <definedName name="XRefPaste20" localSheetId="3" hidden="1">#REF!</definedName>
    <definedName name="XRefPaste20" localSheetId="6" hidden="1">#REF!</definedName>
    <definedName name="XRefPaste20" localSheetId="5" hidden="1">#REF!</definedName>
    <definedName name="XRefPaste20" localSheetId="4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6" hidden="1">#REF!</definedName>
    <definedName name="XRefPaste26" localSheetId="5" hidden="1">#REF!</definedName>
    <definedName name="XRefPaste26" localSheetId="4" hidden="1">#REF!</definedName>
    <definedName name="XRefPaste26" hidden="1">#REF!</definedName>
    <definedName name="XRefPaste26Row" localSheetId="3" hidden="1">#REF!</definedName>
    <definedName name="XRefPaste26Row" localSheetId="6" hidden="1">#REF!</definedName>
    <definedName name="XRefPaste26Row" localSheetId="5" hidden="1">#REF!</definedName>
    <definedName name="XRefPaste26Row" localSheetId="4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6" hidden="1">#REF!</definedName>
    <definedName name="XRefPaste27Row" localSheetId="5" hidden="1">#REF!</definedName>
    <definedName name="XRefPaste27Row" localSheetId="4" hidden="1">#REF!</definedName>
    <definedName name="XRefPaste27Row" hidden="1">#REF!</definedName>
    <definedName name="XRefPaste28" localSheetId="3" hidden="1">#REF!</definedName>
    <definedName name="XRefPaste28" localSheetId="6" hidden="1">#REF!</definedName>
    <definedName name="XRefPaste28" localSheetId="5" hidden="1">#REF!</definedName>
    <definedName name="XRefPaste28" localSheetId="4" hidden="1">#REF!</definedName>
    <definedName name="XRefPaste28" hidden="1">#REF!</definedName>
    <definedName name="XRefPaste28Row" localSheetId="3" hidden="1">#REF!</definedName>
    <definedName name="XRefPaste28Row" localSheetId="6" hidden="1">#REF!</definedName>
    <definedName name="XRefPaste28Row" localSheetId="5" hidden="1">#REF!</definedName>
    <definedName name="XRefPaste28Row" localSheetId="4" hidden="1">#REF!</definedName>
    <definedName name="XRefPaste28Row" hidden="1">#REF!</definedName>
    <definedName name="XRefPaste29" localSheetId="3" hidden="1">#REF!</definedName>
    <definedName name="XRefPaste29" localSheetId="6" hidden="1">#REF!</definedName>
    <definedName name="XRefPaste29" localSheetId="5" hidden="1">#REF!</definedName>
    <definedName name="XRefPaste29" localSheetId="4" hidden="1">#REF!</definedName>
    <definedName name="XRefPaste29" hidden="1">#REF!</definedName>
    <definedName name="XRefPaste29Row" localSheetId="3" hidden="1">#REF!</definedName>
    <definedName name="XRefPaste29Row" localSheetId="6" hidden="1">#REF!</definedName>
    <definedName name="XRefPaste29Row" localSheetId="5" hidden="1">#REF!</definedName>
    <definedName name="XRefPaste29Row" localSheetId="4" hidden="1">#REF!</definedName>
    <definedName name="XRefPaste29Row" hidden="1">#REF!</definedName>
    <definedName name="XRefPaste2Row" localSheetId="3" hidden="1">#REF!</definedName>
    <definedName name="XRefPaste2Row" localSheetId="6" hidden="1">#REF!</definedName>
    <definedName name="XRefPaste2Row" localSheetId="5" hidden="1">#REF!</definedName>
    <definedName name="XRefPaste2Row" localSheetId="4" hidden="1">#REF!</definedName>
    <definedName name="XRefPaste2Row" hidden="1">#REF!</definedName>
    <definedName name="XRefPaste3" localSheetId="3" hidden="1">#REF!</definedName>
    <definedName name="XRefPaste3" localSheetId="6" hidden="1">#REF!</definedName>
    <definedName name="XRefPaste3" localSheetId="5" hidden="1">#REF!</definedName>
    <definedName name="XRefPaste3" localSheetId="4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6" hidden="1">#REF!</definedName>
    <definedName name="XRefPaste31" localSheetId="5" hidden="1">#REF!</definedName>
    <definedName name="XRefPaste31" localSheetId="4" hidden="1">#REF!</definedName>
    <definedName name="XRefPaste31" hidden="1">#REF!</definedName>
    <definedName name="XRefPaste31Row" localSheetId="3" hidden="1">#REF!</definedName>
    <definedName name="XRefPaste31Row" localSheetId="6" hidden="1">#REF!</definedName>
    <definedName name="XRefPaste31Row" localSheetId="5" hidden="1">#REF!</definedName>
    <definedName name="XRefPaste31Row" localSheetId="4" hidden="1">#REF!</definedName>
    <definedName name="XRefPaste31Row" hidden="1">#REF!</definedName>
    <definedName name="XRefPaste32" localSheetId="3" hidden="1">#REF!</definedName>
    <definedName name="XRefPaste32" localSheetId="6" hidden="1">#REF!</definedName>
    <definedName name="XRefPaste32" localSheetId="5" hidden="1">#REF!</definedName>
    <definedName name="XRefPaste32" localSheetId="4" hidden="1">#REF!</definedName>
    <definedName name="XRefPaste32" hidden="1">#REF!</definedName>
    <definedName name="XRefPaste32Row" localSheetId="3" hidden="1">#REF!</definedName>
    <definedName name="XRefPaste32Row" localSheetId="6" hidden="1">#REF!</definedName>
    <definedName name="XRefPaste32Row" localSheetId="5" hidden="1">#REF!</definedName>
    <definedName name="XRefPaste32Row" localSheetId="4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6" hidden="1">#REF!</definedName>
    <definedName name="XRefPaste35" localSheetId="5" hidden="1">#REF!</definedName>
    <definedName name="XRefPaste35" localSheetId="4" hidden="1">#REF!</definedName>
    <definedName name="XRefPaste35" hidden="1">#REF!</definedName>
    <definedName name="XRefPaste35Row" localSheetId="3" hidden="1">#REF!</definedName>
    <definedName name="XRefPaste35Row" localSheetId="6" hidden="1">#REF!</definedName>
    <definedName name="XRefPaste35Row" localSheetId="5" hidden="1">#REF!</definedName>
    <definedName name="XRefPaste35Row" localSheetId="4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6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6" hidden="1">#REF!</definedName>
    <definedName name="XRefPaste37Row" localSheetId="5" hidden="1">#REF!</definedName>
    <definedName name="XRefPaste37Row" localSheetId="4" hidden="1">#REF!</definedName>
    <definedName name="XRefPaste37Row" hidden="1">#REF!</definedName>
    <definedName name="XRefPaste38" localSheetId="3" hidden="1">#REF!</definedName>
    <definedName name="XRefPaste38" localSheetId="6" hidden="1">#REF!</definedName>
    <definedName name="XRefPaste38" localSheetId="5" hidden="1">#REF!</definedName>
    <definedName name="XRefPaste38" localSheetId="4" hidden="1">#REF!</definedName>
    <definedName name="XRefPaste38" hidden="1">#REF!</definedName>
    <definedName name="XRefPaste38Row" localSheetId="3" hidden="1">#REF!</definedName>
    <definedName name="XRefPaste38Row" localSheetId="6" hidden="1">#REF!</definedName>
    <definedName name="XRefPaste38Row" localSheetId="5" hidden="1">#REF!</definedName>
    <definedName name="XRefPaste38Row" localSheetId="4" hidden="1">#REF!</definedName>
    <definedName name="XRefPaste38Row" hidden="1">#REF!</definedName>
    <definedName name="XRefPaste39" localSheetId="3" hidden="1">#REF!</definedName>
    <definedName name="XRefPaste39" localSheetId="6" hidden="1">#REF!</definedName>
    <definedName name="XRefPaste39" localSheetId="5" hidden="1">#REF!</definedName>
    <definedName name="XRefPaste39" localSheetId="4" hidden="1">#REF!</definedName>
    <definedName name="XRefPaste39" hidden="1">#REF!</definedName>
    <definedName name="XRefPaste39Row" localSheetId="3" hidden="1">#REF!</definedName>
    <definedName name="XRefPaste39Row" localSheetId="6" hidden="1">#REF!</definedName>
    <definedName name="XRefPaste39Row" localSheetId="5" hidden="1">#REF!</definedName>
    <definedName name="XRefPaste39Row" localSheetId="4" hidden="1">#REF!</definedName>
    <definedName name="XRefPaste39Row" hidden="1">#REF!</definedName>
    <definedName name="XRefPaste3Row" localSheetId="3" hidden="1">#REF!</definedName>
    <definedName name="XRefPaste3Row" localSheetId="6" hidden="1">#REF!</definedName>
    <definedName name="XRefPaste3Row" localSheetId="5" hidden="1">#REF!</definedName>
    <definedName name="XRefPaste3Row" localSheetId="4" hidden="1">#REF!</definedName>
    <definedName name="XRefPaste3Row" hidden="1">#REF!</definedName>
    <definedName name="XRefPaste4" localSheetId="3" hidden="1">#REF!</definedName>
    <definedName name="XRefPaste4" localSheetId="6" hidden="1">#REF!</definedName>
    <definedName name="XRefPaste4" localSheetId="5" hidden="1">#REF!</definedName>
    <definedName name="XRefPaste4" localSheetId="4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6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6" hidden="1">[50]XREF!#REF!</definedName>
    <definedName name="XRefPaste44Row" localSheetId="5" hidden="1">[50]XREF!#REF!</definedName>
    <definedName name="XRefPaste44Row" localSheetId="4" hidden="1">[50]XREF!#REF!</definedName>
    <definedName name="XRefPaste44Row" hidden="1">[50]XREF!#REF!</definedName>
    <definedName name="XRefPaste45" localSheetId="3" hidden="1">#REF!</definedName>
    <definedName name="XRefPaste45" localSheetId="6" hidden="1">#REF!</definedName>
    <definedName name="XRefPaste45" localSheetId="5" hidden="1">#REF!</definedName>
    <definedName name="XRefPaste45" localSheetId="4" hidden="1">#REF!</definedName>
    <definedName name="XRefPaste45" hidden="1">#REF!</definedName>
    <definedName name="XRefPaste45Row" localSheetId="3" hidden="1">[50]XREF!#REF!</definedName>
    <definedName name="XRefPaste45Row" localSheetId="6" hidden="1">[50]XREF!#REF!</definedName>
    <definedName name="XRefPaste45Row" localSheetId="5" hidden="1">[50]XREF!#REF!</definedName>
    <definedName name="XRefPaste45Row" localSheetId="4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6" hidden="1">#REF!</definedName>
    <definedName name="XRefPaste4Row" localSheetId="5" hidden="1">#REF!</definedName>
    <definedName name="XRefPaste4Row" localSheetId="4" hidden="1">#REF!</definedName>
    <definedName name="XRefPaste4Row" hidden="1">#REF!</definedName>
    <definedName name="XRefPaste5" localSheetId="3" hidden="1">#REF!</definedName>
    <definedName name="XRefPaste5" localSheetId="6" hidden="1">#REF!</definedName>
    <definedName name="XRefPaste5" localSheetId="5" hidden="1">#REF!</definedName>
    <definedName name="XRefPaste5" localSheetId="4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6" hidden="1">#REF!</definedName>
    <definedName name="XRefPaste56Row" localSheetId="5" hidden="1">#REF!</definedName>
    <definedName name="XRefPaste56Row" localSheetId="4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6" hidden="1">#REF!</definedName>
    <definedName name="XRefPaste57Row" localSheetId="5" hidden="1">#REF!</definedName>
    <definedName name="XRefPaste57Row" localSheetId="4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6" hidden="1">#REF!</definedName>
    <definedName name="XRefPaste59Row" localSheetId="5" hidden="1">#REF!</definedName>
    <definedName name="XRefPaste59Row" localSheetId="4" hidden="1">#REF!</definedName>
    <definedName name="XRefPaste59Row" hidden="1">#REF!</definedName>
    <definedName name="XRefPaste5Row" localSheetId="3" hidden="1">#REF!</definedName>
    <definedName name="XRefPaste5Row" localSheetId="6" hidden="1">#REF!</definedName>
    <definedName name="XRefPaste5Row" localSheetId="5" hidden="1">#REF!</definedName>
    <definedName name="XRefPaste5Row" localSheetId="4" hidden="1">#REF!</definedName>
    <definedName name="XRefPaste5Row" hidden="1">#REF!</definedName>
    <definedName name="XRefPaste6" localSheetId="3" hidden="1">#REF!</definedName>
    <definedName name="XRefPaste6" localSheetId="6" hidden="1">#REF!</definedName>
    <definedName name="XRefPaste6" localSheetId="5" hidden="1">#REF!</definedName>
    <definedName name="XRefPaste6" localSheetId="4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6" hidden="1">#REF!</definedName>
    <definedName name="XRefPaste62Row" localSheetId="5" hidden="1">#REF!</definedName>
    <definedName name="XRefPaste62Row" localSheetId="4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6" hidden="1">#REF!</definedName>
    <definedName name="XRefPaste63Row" localSheetId="5" hidden="1">#REF!</definedName>
    <definedName name="XRefPaste63Row" localSheetId="4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6" hidden="1">#REF!</definedName>
    <definedName name="XRefPaste64Row" localSheetId="5" hidden="1">#REF!</definedName>
    <definedName name="XRefPaste64Row" localSheetId="4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6" hidden="1">#REF!</definedName>
    <definedName name="XRefPaste65Row" localSheetId="5" hidden="1">#REF!</definedName>
    <definedName name="XRefPaste65Row" localSheetId="4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6" hidden="1">#REF!</definedName>
    <definedName name="XRefPaste67Row" localSheetId="5" hidden="1">#REF!</definedName>
    <definedName name="XRefPaste67Row" localSheetId="4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6" hidden="1">#REF!</definedName>
    <definedName name="XRefPaste68Row" localSheetId="5" hidden="1">#REF!</definedName>
    <definedName name="XRefPaste68Row" localSheetId="4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6" hidden="1">#REF!</definedName>
    <definedName name="XRefPaste69Row" localSheetId="5" hidden="1">#REF!</definedName>
    <definedName name="XRefPaste69Row" localSheetId="4" hidden="1">#REF!</definedName>
    <definedName name="XRefPaste69Row" hidden="1">#REF!</definedName>
    <definedName name="XRefPaste6Row" localSheetId="3" hidden="1">#REF!</definedName>
    <definedName name="XRefPaste6Row" localSheetId="6" hidden="1">#REF!</definedName>
    <definedName name="XRefPaste6Row" localSheetId="5" hidden="1">#REF!</definedName>
    <definedName name="XRefPaste6Row" localSheetId="4" hidden="1">#REF!</definedName>
    <definedName name="XRefPaste6Row" hidden="1">#REF!</definedName>
    <definedName name="XRefPaste7" localSheetId="3" hidden="1">#REF!</definedName>
    <definedName name="XRefPaste7" localSheetId="6" hidden="1">#REF!</definedName>
    <definedName name="XRefPaste7" localSheetId="5" hidden="1">#REF!</definedName>
    <definedName name="XRefPaste7" localSheetId="4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6" hidden="1">#REF!</definedName>
    <definedName name="XRefPaste70Row" localSheetId="5" hidden="1">#REF!</definedName>
    <definedName name="XRefPaste70Row" localSheetId="4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6" hidden="1">#REF!</definedName>
    <definedName name="XRefPaste71Row" localSheetId="5" hidden="1">#REF!</definedName>
    <definedName name="XRefPaste71Row" localSheetId="4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6" hidden="1">#REF!</definedName>
    <definedName name="XRefPaste75Row" localSheetId="5" hidden="1">#REF!</definedName>
    <definedName name="XRefPaste75Row" localSheetId="4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6" hidden="1">#REF!</definedName>
    <definedName name="XRefPaste7Row" localSheetId="5" hidden="1">#REF!</definedName>
    <definedName name="XRefPaste7Row" localSheetId="4" hidden="1">#REF!</definedName>
    <definedName name="XRefPaste7Row" hidden="1">#REF!</definedName>
    <definedName name="XRefPaste8" localSheetId="3" hidden="1">#REF!</definedName>
    <definedName name="XRefPaste8" localSheetId="6" hidden="1">#REF!</definedName>
    <definedName name="XRefPaste8" localSheetId="5" hidden="1">#REF!</definedName>
    <definedName name="XRefPaste8" localSheetId="4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6" hidden="1">#REF!</definedName>
    <definedName name="XRefPaste9" localSheetId="5" hidden="1">#REF!</definedName>
    <definedName name="XRefPaste9" localSheetId="4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6" hidden="1">#REF!</definedName>
    <definedName name="XRefPaste99Row" localSheetId="5" hidden="1">#REF!</definedName>
    <definedName name="XRefPaste99Row" localSheetId="4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5" hidden="1">{#N/A,#N/A,FALSE,"CONTROLE"}</definedName>
    <definedName name="Xuxu" localSheetId="4" hidden="1">{#N/A,#N/A,FALSE,"CONTROLE"}</definedName>
    <definedName name="Xuxu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hidden="1">{#N/A,#N/A,FALSE,"CONTROLE"}</definedName>
    <definedName name="XXW" localSheetId="5" hidden="1">{#N/A,#N/A,FALSE,"SIM95"}</definedName>
    <definedName name="XXW" localSheetId="4" hidden="1">{#N/A,#N/A,FALSE,"SIM95"}</definedName>
    <definedName name="XXW" hidden="1">{#N/A,#N/A,FALSE,"SIM95"}</definedName>
    <definedName name="xxx" localSheetId="5" hidden="1">{"MULTIPLICAÇÃO",#N/A,FALSE,"Obras"}</definedName>
    <definedName name="xxx" localSheetId="4" hidden="1">{"MULTIPLICAÇÃO",#N/A,FALSE,"Obras"}</definedName>
    <definedName name="xxx" hidden="1">{"MULTIPLICAÇÃO",#N/A,FALSE,"Obras"}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5" hidden="1">{#N/A,#N/A,FALSE,"SIM95"}</definedName>
    <definedName name="xxy" localSheetId="4" hidden="1">{#N/A,#N/A,FALSE,"SIM95"}</definedName>
    <definedName name="xxy" hidden="1">{#N/A,#N/A,FALSE,"SIM95"}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hidden="1">{#N/A,#N/A,FALSE,"Extra2";#N/A,#N/A,FALSE,"Comp2";#N/A,#N/A,FALSE,"Ret-PL"}</definedName>
    <definedName name="yeuyu" localSheetId="5" hidden="1">{#N/A,#N/A,FALSE,"CONTROLE"}</definedName>
    <definedName name="yeuyu" localSheetId="4" hidden="1">{#N/A,#N/A,FALSE,"CONTROLE"}</definedName>
    <definedName name="yeuyu" hidden="1">{#N/A,#N/A,FALSE,"CONTROLE"}</definedName>
    <definedName name="yh" localSheetId="5" hidden="1">{#N/A,#N/A,FALSE,"CONTROLE"}</definedName>
    <definedName name="yh" localSheetId="4" hidden="1">{#N/A,#N/A,FALSE,"CONTROLE"}</definedName>
    <definedName name="yh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hidden="1">{#N/A,#N/A,FALSE,"CONTROLE"}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hidden="1">{#N/A,#N/A,FALSE,"CONTROLE";#N/A,#N/A,FALSE,"CONTROLE"}</definedName>
    <definedName name="yoyii" localSheetId="5" hidden="1">{#N/A,#N/A,FALSE,"CONTROLE"}</definedName>
    <definedName name="yoyii" localSheetId="4" hidden="1">{#N/A,#N/A,FALSE,"CONTROLE"}</definedName>
    <definedName name="yoyii" hidden="1">{#N/A,#N/A,FALSE,"CONTROLE"}</definedName>
    <definedName name="yr" localSheetId="5" hidden="1">{"MATRIZES",#N/A,FALSE,"Obras"}</definedName>
    <definedName name="yr" localSheetId="4" hidden="1">{"MATRIZES",#N/A,FALSE,"Obras"}</definedName>
    <definedName name="yr" hidden="1">{"MATRIZES",#N/A,FALSE,"Obras"}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hidden="1">{#N/A,#N/A,FALSE,"CONTROLE";#N/A,#N/A,FALSE,"CONTROLE"}</definedName>
    <definedName name="ythy" localSheetId="5" hidden="1">{#N/A,#N/A,FALSE,"CONTROLE"}</definedName>
    <definedName name="ythy" localSheetId="4" hidden="1">{#N/A,#N/A,FALSE,"CONTROLE"}</definedName>
    <definedName name="ythy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hidden="1">{#N/A,#N/A,FALSE,"CONTROLE"}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hidden="1">{#N/A,#N/A,FALSE,"CONTROLE";#N/A,#N/A,FALSE,"CONTROLE"}</definedName>
    <definedName name="ytwer" localSheetId="5" hidden="1">{#N/A,#N/A,FALSE,"CONTROLE"}</definedName>
    <definedName name="ytwer" localSheetId="4" hidden="1">{#N/A,#N/A,FALSE,"CONTROLE"}</definedName>
    <definedName name="ytwer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hidden="1">{#N/A,#N/A,FALSE,"CONTROLE"}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5" hidden="1">{#N/A,#N/A,FALSE,"SIM95"}</definedName>
    <definedName name="YYY" localSheetId="4" hidden="1">{#N/A,#N/A,FALSE,"SIM95"}</definedName>
    <definedName name="YYY" hidden="1">{#N/A,#N/A,FALSE,"SIM95"}</definedName>
    <definedName name="YYZ" localSheetId="5" hidden="1">{#N/A,#N/A,FALSE,"SIM95"}</definedName>
    <definedName name="YYZ" localSheetId="4" hidden="1">{#N/A,#N/A,FALSE,"SIM95"}</definedName>
    <definedName name="YYZ" hidden="1">{#N/A,#N/A,FALSE,"SIM95"}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hidden="1">{#N/A,#N/A,FALSE,"CONTROLE";#N/A,#N/A,FALSE,"CONTROLE"}</definedName>
    <definedName name="zxcz" localSheetId="5" hidden="1">{#N/A,#N/A,FALSE,"CONTROLE"}</definedName>
    <definedName name="zxcz" localSheetId="4" hidden="1">{#N/A,#N/A,FALSE,"CONTROLE"}</definedName>
    <definedName name="zxcz" hidden="1">{#N/A,#N/A,FALSE,"CONTROLE"}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8" i="6" l="1"/>
  <c r="Q90" i="6"/>
  <c r="Q75" i="6"/>
  <c r="Q57" i="6"/>
  <c r="T28" i="5"/>
  <c r="T30" i="5" s="1"/>
  <c r="T20" i="5"/>
  <c r="T8" i="5"/>
  <c r="T16" i="5" s="1"/>
  <c r="V79" i="4"/>
  <c r="V70" i="4"/>
  <c r="V60" i="4"/>
  <c r="V36" i="4"/>
  <c r="V18" i="4"/>
  <c r="U18" i="2"/>
  <c r="U15" i="2"/>
  <c r="U9" i="2"/>
  <c r="U5" i="2"/>
  <c r="Q101" i="1"/>
  <c r="Q98" i="1"/>
  <c r="Q11" i="1"/>
  <c r="Q94" i="6" l="1"/>
  <c r="V81" i="4"/>
  <c r="V39" i="4"/>
  <c r="V86" i="4" l="1"/>
  <c r="Q114" i="1" l="1"/>
  <c r="Q117" i="1" s="1"/>
  <c r="Q92" i="1"/>
  <c r="Q90" i="1"/>
  <c r="Q70" i="1"/>
  <c r="Q67" i="1"/>
  <c r="Q52" i="1"/>
  <c r="Q49" i="1"/>
  <c r="Q34" i="1"/>
  <c r="Q31" i="1"/>
  <c r="Q7" i="1"/>
  <c r="Q6" i="1"/>
  <c r="Q30" i="1" l="1"/>
  <c r="U4" i="2"/>
  <c r="Q97" i="1"/>
  <c r="Q100" i="1" s="1"/>
  <c r="Q76" i="1"/>
  <c r="Q77" i="1" s="1"/>
  <c r="Q57" i="1"/>
  <c r="Q61" i="1" s="1"/>
  <c r="Q62" i="1" s="1"/>
  <c r="Q40" i="1"/>
  <c r="Q43" i="1" s="1"/>
  <c r="Q44" i="1" s="1"/>
  <c r="Q18" i="1"/>
  <c r="Q23" i="1" s="1"/>
  <c r="Q58" i="1"/>
  <c r="Q48" i="1"/>
  <c r="Q66" i="1"/>
  <c r="Q89" i="1"/>
  <c r="Q105" i="1"/>
  <c r="U10" i="6"/>
  <c r="T10" i="6"/>
  <c r="S10" i="6"/>
  <c r="P57" i="6"/>
  <c r="P75" i="6"/>
  <c r="P90" i="6"/>
  <c r="P98" i="6"/>
  <c r="S28" i="5"/>
  <c r="S30" i="5" s="1"/>
  <c r="S20" i="5"/>
  <c r="S8" i="5"/>
  <c r="S16" i="5" s="1"/>
  <c r="U81" i="4"/>
  <c r="U86" i="4" s="1"/>
  <c r="U79" i="4"/>
  <c r="U70" i="4"/>
  <c r="U60" i="4"/>
  <c r="U39" i="4"/>
  <c r="U36" i="4"/>
  <c r="U18" i="4"/>
  <c r="T18" i="2"/>
  <c r="T15" i="2"/>
  <c r="T9" i="2"/>
  <c r="T5" i="2"/>
  <c r="P117" i="1"/>
  <c r="P114" i="1"/>
  <c r="P100" i="1"/>
  <c r="P97" i="1"/>
  <c r="P92" i="1"/>
  <c r="P90" i="1"/>
  <c r="P85" i="1"/>
  <c r="P84" i="1"/>
  <c r="P82" i="1"/>
  <c r="P81" i="1"/>
  <c r="P77" i="1"/>
  <c r="P76" i="1"/>
  <c r="P70" i="1"/>
  <c r="P67" i="1"/>
  <c r="P62" i="1"/>
  <c r="P61" i="1"/>
  <c r="P58" i="1"/>
  <c r="P57" i="1"/>
  <c r="P52" i="1"/>
  <c r="P49" i="1"/>
  <c r="P43" i="1"/>
  <c r="P44" i="1" s="1"/>
  <c r="P41" i="1"/>
  <c r="P40" i="1"/>
  <c r="P34" i="1"/>
  <c r="P31" i="1"/>
  <c r="P7" i="1"/>
  <c r="Q81" i="1" l="1"/>
  <c r="Q84" i="1" s="1"/>
  <c r="Q85" i="1" s="1"/>
  <c r="Q41" i="1"/>
  <c r="Q19" i="1"/>
  <c r="Q24" i="1"/>
  <c r="Q26" i="1"/>
  <c r="Q27" i="1" s="1"/>
  <c r="P94" i="6"/>
  <c r="Q82" i="1" l="1"/>
  <c r="P11" i="1"/>
  <c r="P18" i="1" s="1"/>
  <c r="P6" i="1"/>
  <c r="P89" i="1" l="1"/>
  <c r="P66" i="1"/>
  <c r="P30" i="1"/>
  <c r="T4" i="2"/>
  <c r="P105" i="1"/>
  <c r="P48" i="1"/>
  <c r="P23" i="1"/>
  <c r="P19" i="1"/>
  <c r="O98" i="6"/>
  <c r="O90" i="6"/>
  <c r="O75" i="6"/>
  <c r="O57" i="6"/>
  <c r="R20" i="5"/>
  <c r="R8" i="5"/>
  <c r="R16" i="5" s="1"/>
  <c r="R28" i="5" s="1"/>
  <c r="R30" i="5" s="1"/>
  <c r="T79" i="4"/>
  <c r="T70" i="4"/>
  <c r="T60" i="4"/>
  <c r="T36" i="4"/>
  <c r="T18" i="4"/>
  <c r="S5" i="2"/>
  <c r="P26" i="1" l="1"/>
  <c r="P27" i="1" s="1"/>
  <c r="P24" i="1"/>
  <c r="O94" i="6"/>
  <c r="T81" i="4"/>
  <c r="T39" i="4"/>
  <c r="S18" i="2"/>
  <c r="S15" i="2"/>
  <c r="S9" i="2"/>
  <c r="T86" i="4" l="1"/>
  <c r="O114" i="1" l="1"/>
  <c r="O117" i="1" s="1"/>
  <c r="O92" i="1"/>
  <c r="O90" i="1"/>
  <c r="O70" i="1"/>
  <c r="O67" i="1"/>
  <c r="O52" i="1"/>
  <c r="O49" i="1"/>
  <c r="O34" i="1"/>
  <c r="O31" i="1"/>
  <c r="O11" i="1"/>
  <c r="O7" i="1"/>
  <c r="O18" i="1" s="1"/>
  <c r="O6" i="1"/>
  <c r="O66" i="1" l="1"/>
  <c r="S4" i="2"/>
  <c r="O97" i="1"/>
  <c r="O100" i="1" s="1"/>
  <c r="O76" i="1"/>
  <c r="O81" i="1" s="1"/>
  <c r="O57" i="1"/>
  <c r="O58" i="1" s="1"/>
  <c r="O40" i="1"/>
  <c r="O43" i="1" s="1"/>
  <c r="O44" i="1" s="1"/>
  <c r="O23" i="1"/>
  <c r="O19" i="1"/>
  <c r="O48" i="1"/>
  <c r="O105" i="1"/>
  <c r="O30" i="1"/>
  <c r="O89" i="1"/>
  <c r="L70" i="1"/>
  <c r="M70" i="1"/>
  <c r="K70" i="1"/>
  <c r="N70" i="1"/>
  <c r="N67" i="1"/>
  <c r="N76" i="1" s="1"/>
  <c r="M67" i="1"/>
  <c r="L67" i="1"/>
  <c r="K67" i="1"/>
  <c r="L101" i="1"/>
  <c r="K101" i="1"/>
  <c r="L92" i="1"/>
  <c r="L90" i="1"/>
  <c r="N92" i="1"/>
  <c r="M92" i="1"/>
  <c r="K92" i="1"/>
  <c r="N90" i="1"/>
  <c r="M90" i="1"/>
  <c r="K90" i="1"/>
  <c r="L117" i="1"/>
  <c r="M117" i="1"/>
  <c r="N117" i="1"/>
  <c r="K117" i="1"/>
  <c r="L114" i="1"/>
  <c r="M114" i="1"/>
  <c r="N114" i="1"/>
  <c r="K114" i="1"/>
  <c r="S96" i="6"/>
  <c r="T96" i="6"/>
  <c r="T97" i="6"/>
  <c r="S97" i="6"/>
  <c r="S98" i="6" s="1"/>
  <c r="U67" i="6"/>
  <c r="U83" i="6"/>
  <c r="K98" i="6"/>
  <c r="L98" i="6"/>
  <c r="U66" i="6"/>
  <c r="U61" i="6"/>
  <c r="U55" i="6"/>
  <c r="U45" i="6"/>
  <c r="U35" i="6"/>
  <c r="U31" i="6"/>
  <c r="U27" i="6"/>
  <c r="U22" i="6"/>
  <c r="U14" i="6"/>
  <c r="U12" i="6"/>
  <c r="U9" i="6"/>
  <c r="U6" i="6"/>
  <c r="U5" i="6"/>
  <c r="U8" i="6"/>
  <c r="U26" i="6"/>
  <c r="U28" i="6"/>
  <c r="U29" i="6"/>
  <c r="U34" i="6"/>
  <c r="U39" i="6"/>
  <c r="U44" i="6"/>
  <c r="U49" i="6"/>
  <c r="U72" i="6"/>
  <c r="U52" i="6"/>
  <c r="U42" i="6"/>
  <c r="U23" i="6"/>
  <c r="U15" i="6"/>
  <c r="N98" i="6"/>
  <c r="U97" i="6"/>
  <c r="U96" i="6"/>
  <c r="T90" i="6"/>
  <c r="S90" i="6"/>
  <c r="T89" i="6"/>
  <c r="S89" i="6"/>
  <c r="S81" i="6"/>
  <c r="T81" i="6"/>
  <c r="S82" i="6"/>
  <c r="T82" i="6"/>
  <c r="S83" i="6"/>
  <c r="T83" i="6"/>
  <c r="S84" i="6"/>
  <c r="T84" i="6"/>
  <c r="S85" i="6"/>
  <c r="T85" i="6"/>
  <c r="S86" i="6"/>
  <c r="T86" i="6"/>
  <c r="S87" i="6"/>
  <c r="T87" i="6"/>
  <c r="S88" i="6"/>
  <c r="T88" i="6"/>
  <c r="T80" i="6"/>
  <c r="S80" i="6"/>
  <c r="T79" i="6"/>
  <c r="S79" i="6"/>
  <c r="T78" i="6"/>
  <c r="S78" i="6"/>
  <c r="S69" i="6"/>
  <c r="T69" i="6"/>
  <c r="S70" i="6"/>
  <c r="T70" i="6"/>
  <c r="S71" i="6"/>
  <c r="T71" i="6"/>
  <c r="S72" i="6"/>
  <c r="T72" i="6"/>
  <c r="S73" i="6"/>
  <c r="T73" i="6"/>
  <c r="S74" i="6"/>
  <c r="T74" i="6"/>
  <c r="U65" i="6"/>
  <c r="U73" i="6"/>
  <c r="U54" i="6"/>
  <c r="T94" i="6"/>
  <c r="S94" i="6"/>
  <c r="T92" i="6"/>
  <c r="S92" i="6"/>
  <c r="T75" i="6"/>
  <c r="S75" i="6"/>
  <c r="T68" i="6"/>
  <c r="S68" i="6"/>
  <c r="T67" i="6"/>
  <c r="S67" i="6"/>
  <c r="T66" i="6"/>
  <c r="S66" i="6"/>
  <c r="T65" i="6"/>
  <c r="S65" i="6"/>
  <c r="T64" i="6"/>
  <c r="S64" i="6"/>
  <c r="T63" i="6"/>
  <c r="S63" i="6"/>
  <c r="U62" i="6"/>
  <c r="T62" i="6"/>
  <c r="S62" i="6"/>
  <c r="T61" i="6"/>
  <c r="S61" i="6"/>
  <c r="T60" i="6"/>
  <c r="S60" i="6"/>
  <c r="T57" i="6"/>
  <c r="S57" i="6"/>
  <c r="T56" i="6"/>
  <c r="S56" i="6"/>
  <c r="T55" i="6"/>
  <c r="S55" i="6"/>
  <c r="T54" i="6"/>
  <c r="S54" i="6"/>
  <c r="T53" i="6"/>
  <c r="S53" i="6"/>
  <c r="T52" i="6"/>
  <c r="S52" i="6"/>
  <c r="T51" i="6"/>
  <c r="S51" i="6"/>
  <c r="T49" i="6"/>
  <c r="S49" i="6"/>
  <c r="T48" i="6"/>
  <c r="S48" i="6"/>
  <c r="S40" i="6"/>
  <c r="T40" i="6"/>
  <c r="S41" i="6"/>
  <c r="T41" i="6"/>
  <c r="S42" i="6"/>
  <c r="T42" i="6"/>
  <c r="S43" i="6"/>
  <c r="T43" i="6"/>
  <c r="S44" i="6"/>
  <c r="T44" i="6"/>
  <c r="S45" i="6"/>
  <c r="T45" i="6"/>
  <c r="T39" i="6"/>
  <c r="S39" i="6"/>
  <c r="T38" i="6"/>
  <c r="S38" i="6"/>
  <c r="T35" i="6"/>
  <c r="S35" i="6"/>
  <c r="T34" i="6"/>
  <c r="S34" i="6"/>
  <c r="T33" i="6"/>
  <c r="S33" i="6"/>
  <c r="T32" i="6"/>
  <c r="S32" i="6"/>
  <c r="T31" i="6"/>
  <c r="S31" i="6"/>
  <c r="T30" i="6"/>
  <c r="S30" i="6"/>
  <c r="T29" i="6"/>
  <c r="S29" i="6"/>
  <c r="T28" i="6"/>
  <c r="S28" i="6"/>
  <c r="T27" i="6"/>
  <c r="S27" i="6"/>
  <c r="T26" i="6"/>
  <c r="S26" i="6"/>
  <c r="T24" i="6"/>
  <c r="S24" i="6"/>
  <c r="T23" i="6"/>
  <c r="S23" i="6"/>
  <c r="T22" i="6"/>
  <c r="S22" i="6"/>
  <c r="T21" i="6"/>
  <c r="S21" i="6"/>
  <c r="T20" i="6"/>
  <c r="S20" i="6"/>
  <c r="T19" i="6"/>
  <c r="S19" i="6"/>
  <c r="T18" i="6"/>
  <c r="S18" i="6"/>
  <c r="T17" i="6"/>
  <c r="S17" i="6"/>
  <c r="T16" i="6"/>
  <c r="S16" i="6"/>
  <c r="T15" i="6"/>
  <c r="S15" i="6"/>
  <c r="T14" i="6"/>
  <c r="S14" i="6"/>
  <c r="T13" i="6"/>
  <c r="S13" i="6"/>
  <c r="T12" i="6"/>
  <c r="S12" i="6"/>
  <c r="T11" i="6"/>
  <c r="S11" i="6"/>
  <c r="T9" i="6"/>
  <c r="S9" i="6"/>
  <c r="T8" i="6"/>
  <c r="S8" i="6"/>
  <c r="T7" i="6"/>
  <c r="S7" i="6"/>
  <c r="T6" i="6"/>
  <c r="S6" i="6"/>
  <c r="T5" i="6"/>
  <c r="S5" i="6"/>
  <c r="U7" i="6"/>
  <c r="U17" i="6"/>
  <c r="U18" i="6"/>
  <c r="U20" i="6"/>
  <c r="U32" i="6"/>
  <c r="Y86" i="4"/>
  <c r="Z86" i="4"/>
  <c r="X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D86" i="4"/>
  <c r="AA78" i="4"/>
  <c r="AA77" i="4"/>
  <c r="AA76" i="4"/>
  <c r="AA75" i="4"/>
  <c r="AA74" i="4"/>
  <c r="AA67" i="4"/>
  <c r="AA68" i="4"/>
  <c r="AA63" i="4"/>
  <c r="AA64" i="4"/>
  <c r="AA65" i="4"/>
  <c r="AA66" i="4"/>
  <c r="AA62" i="4"/>
  <c r="AA59" i="4"/>
  <c r="AA58" i="4"/>
  <c r="AA57" i="4"/>
  <c r="AA55" i="4"/>
  <c r="AA54" i="4"/>
  <c r="AA53" i="4"/>
  <c r="AA52" i="4"/>
  <c r="AA51" i="4"/>
  <c r="AA50" i="4"/>
  <c r="AA49" i="4"/>
  <c r="AA48" i="4"/>
  <c r="AA47" i="4"/>
  <c r="AA46" i="4"/>
  <c r="AA34" i="4"/>
  <c r="AA33" i="4"/>
  <c r="AA32" i="4"/>
  <c r="AA31" i="4"/>
  <c r="AA30" i="4"/>
  <c r="AA29" i="4"/>
  <c r="AA28" i="4"/>
  <c r="AA27" i="4"/>
  <c r="AA26" i="4"/>
  <c r="AA24" i="4"/>
  <c r="AA22" i="4"/>
  <c r="AA21" i="4"/>
  <c r="AA17" i="4"/>
  <c r="AA16" i="4"/>
  <c r="AA14" i="4"/>
  <c r="AA13" i="4"/>
  <c r="AA12" i="4"/>
  <c r="AA11" i="4"/>
  <c r="AA10" i="4"/>
  <c r="AA9" i="4"/>
  <c r="AA8" i="4"/>
  <c r="AA7" i="4"/>
  <c r="AA23" i="4"/>
  <c r="AA56" i="4"/>
  <c r="AA38" i="4"/>
  <c r="AA37" i="4"/>
  <c r="AA25" i="4"/>
  <c r="AA15" i="4"/>
  <c r="Y26" i="5"/>
  <c r="Y25" i="5"/>
  <c r="Q20" i="5"/>
  <c r="Y20" i="5" s="1"/>
  <c r="Y11" i="5"/>
  <c r="Y19" i="5"/>
  <c r="Y15" i="5"/>
  <c r="Y14" i="5"/>
  <c r="Y12" i="5"/>
  <c r="Y6" i="5"/>
  <c r="Y4" i="5"/>
  <c r="Q8" i="5"/>
  <c r="Y8" i="5" s="1"/>
  <c r="O77" i="1" l="1"/>
  <c r="O61" i="1"/>
  <c r="O62" i="1" s="1"/>
  <c r="O41" i="1"/>
  <c r="O84" i="1"/>
  <c r="O85" i="1" s="1"/>
  <c r="O82" i="1"/>
  <c r="O26" i="1"/>
  <c r="O27" i="1" s="1"/>
  <c r="O24" i="1"/>
  <c r="L76" i="1"/>
  <c r="L77" i="1" s="1"/>
  <c r="M76" i="1"/>
  <c r="M81" i="1"/>
  <c r="M77" i="1"/>
  <c r="N81" i="1"/>
  <c r="N77" i="1"/>
  <c r="K76" i="1"/>
  <c r="K81" i="1" s="1"/>
  <c r="M97" i="1"/>
  <c r="M100" i="1" s="1"/>
  <c r="N97" i="1"/>
  <c r="N100" i="1" s="1"/>
  <c r="L97" i="1"/>
  <c r="K97" i="1"/>
  <c r="K98" i="1" s="1"/>
  <c r="U98" i="6"/>
  <c r="U56" i="6"/>
  <c r="U48" i="6"/>
  <c r="U38" i="6"/>
  <c r="U24" i="6"/>
  <c r="U19" i="6"/>
  <c r="U16" i="6"/>
  <c r="M57" i="6"/>
  <c r="K57" i="6"/>
  <c r="L57" i="6"/>
  <c r="U69" i="6"/>
  <c r="U88" i="6"/>
  <c r="U80" i="6"/>
  <c r="K75" i="6"/>
  <c r="U41" i="6"/>
  <c r="U51" i="6"/>
  <c r="U85" i="6"/>
  <c r="U74" i="6"/>
  <c r="U71" i="6"/>
  <c r="L75" i="6"/>
  <c r="M75" i="6"/>
  <c r="M98" i="6"/>
  <c r="L90" i="6"/>
  <c r="U87" i="6"/>
  <c r="U79" i="6"/>
  <c r="U89" i="6"/>
  <c r="U86" i="6"/>
  <c r="K90" i="6"/>
  <c r="U81" i="6"/>
  <c r="M90" i="6"/>
  <c r="T98" i="6"/>
  <c r="U11" i="6"/>
  <c r="U60" i="6"/>
  <c r="U21" i="6"/>
  <c r="U30" i="6"/>
  <c r="U40" i="6"/>
  <c r="U70" i="6"/>
  <c r="U82" i="6"/>
  <c r="U13" i="6"/>
  <c r="U63" i="6"/>
  <c r="U84" i="6"/>
  <c r="U33" i="6"/>
  <c r="U43" i="6"/>
  <c r="U53" i="6"/>
  <c r="U64" i="6"/>
  <c r="N90" i="6"/>
  <c r="U78" i="6"/>
  <c r="U92" i="6"/>
  <c r="N75" i="6"/>
  <c r="U68" i="6"/>
  <c r="N57" i="6"/>
  <c r="S70" i="4"/>
  <c r="AA70" i="4" s="1"/>
  <c r="S60" i="4"/>
  <c r="S79" i="4"/>
  <c r="AA79" i="4" s="1"/>
  <c r="S36" i="4"/>
  <c r="S18" i="4"/>
  <c r="AA18" i="4" s="1"/>
  <c r="AA6" i="4"/>
  <c r="AA35" i="4"/>
  <c r="Y18" i="5"/>
  <c r="Q16" i="5"/>
  <c r="N94" i="6" l="1"/>
  <c r="M94" i="6"/>
  <c r="K94" i="6"/>
  <c r="L94" i="6"/>
  <c r="U94" i="6" s="1"/>
  <c r="L81" i="1"/>
  <c r="L82" i="1" s="1"/>
  <c r="N84" i="1"/>
  <c r="N85" i="1" s="1"/>
  <c r="N82" i="1"/>
  <c r="M84" i="1"/>
  <c r="M85" i="1" s="1"/>
  <c r="M82" i="1"/>
  <c r="K77" i="1"/>
  <c r="K82" i="1"/>
  <c r="K84" i="1"/>
  <c r="K85" i="1" s="1"/>
  <c r="L98" i="1"/>
  <c r="L100" i="1"/>
  <c r="K100" i="1"/>
  <c r="U75" i="6"/>
  <c r="U90" i="6"/>
  <c r="U57" i="6"/>
  <c r="AA60" i="4"/>
  <c r="S81" i="4"/>
  <c r="AA81" i="4" s="1"/>
  <c r="S39" i="4"/>
  <c r="AA36" i="4"/>
  <c r="Q22" i="5"/>
  <c r="Y16" i="5"/>
  <c r="L84" i="1" l="1"/>
  <c r="L85" i="1" s="1"/>
  <c r="AA39" i="4"/>
  <c r="AA86" i="4" s="1"/>
  <c r="S86" i="4"/>
  <c r="Q28" i="5"/>
  <c r="Y22" i="5"/>
  <c r="Y28" i="5" l="1"/>
  <c r="Q30" i="5"/>
  <c r="P18" i="2"/>
  <c r="P9" i="2"/>
  <c r="Q9" i="2"/>
  <c r="R5" i="2"/>
  <c r="Q5" i="2"/>
  <c r="P5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C18" i="2"/>
  <c r="D15" i="2"/>
  <c r="E15" i="2"/>
  <c r="F15" i="2"/>
  <c r="G15" i="2"/>
  <c r="H15" i="2"/>
  <c r="I15" i="2"/>
  <c r="J15" i="2"/>
  <c r="K15" i="2"/>
  <c r="L15" i="2"/>
  <c r="M15" i="2"/>
  <c r="N15" i="2"/>
  <c r="P15" i="2"/>
  <c r="Q15" i="2"/>
  <c r="R15" i="2"/>
  <c r="C15" i="2"/>
  <c r="D9" i="2"/>
  <c r="E9" i="2"/>
  <c r="F9" i="2"/>
  <c r="G9" i="2"/>
  <c r="H9" i="2"/>
  <c r="I9" i="2"/>
  <c r="J9" i="2"/>
  <c r="K9" i="2"/>
  <c r="L9" i="2"/>
  <c r="M9" i="2"/>
  <c r="N9" i="2"/>
  <c r="C9" i="2"/>
  <c r="O5" i="2"/>
  <c r="N5" i="2"/>
  <c r="M5" i="2"/>
  <c r="L5" i="2"/>
  <c r="K5" i="2"/>
  <c r="J5" i="2"/>
  <c r="I5" i="2"/>
  <c r="H5" i="2"/>
  <c r="G5" i="2"/>
  <c r="F5" i="2"/>
  <c r="E5" i="2"/>
  <c r="D5" i="2"/>
  <c r="L62" i="1"/>
  <c r="M62" i="1"/>
  <c r="N62" i="1"/>
  <c r="K62" i="1"/>
  <c r="L61" i="1"/>
  <c r="M61" i="1"/>
  <c r="N61" i="1"/>
  <c r="K61" i="1"/>
  <c r="L58" i="1"/>
  <c r="M58" i="1"/>
  <c r="N58" i="1"/>
  <c r="K58" i="1"/>
  <c r="L57" i="1"/>
  <c r="M57" i="1"/>
  <c r="N57" i="1"/>
  <c r="K57" i="1"/>
  <c r="K52" i="1"/>
  <c r="L49" i="1"/>
  <c r="M49" i="1"/>
  <c r="K49" i="1"/>
  <c r="L52" i="1"/>
  <c r="M52" i="1"/>
  <c r="N52" i="1"/>
  <c r="N49" i="1"/>
  <c r="L44" i="1"/>
  <c r="M44" i="1"/>
  <c r="N44" i="1"/>
  <c r="K44" i="1"/>
  <c r="K41" i="1"/>
  <c r="L43" i="1"/>
  <c r="M43" i="1"/>
  <c r="N43" i="1"/>
  <c r="K43" i="1"/>
  <c r="L41" i="1"/>
  <c r="M41" i="1"/>
  <c r="N41" i="1"/>
  <c r="L40" i="1"/>
  <c r="M40" i="1"/>
  <c r="N40" i="1"/>
  <c r="K40" i="1"/>
  <c r="K34" i="1"/>
  <c r="L34" i="1"/>
  <c r="L31" i="1"/>
  <c r="N31" i="1"/>
  <c r="K31" i="1"/>
  <c r="M31" i="1"/>
  <c r="L11" i="1"/>
  <c r="M11" i="1"/>
  <c r="N11" i="1"/>
  <c r="L7" i="1"/>
  <c r="L18" i="1" s="1"/>
  <c r="L23" i="1" s="1"/>
  <c r="M7" i="1"/>
  <c r="N7" i="1"/>
  <c r="K7" i="1"/>
  <c r="N18" i="1" l="1"/>
  <c r="N23" i="1" s="1"/>
  <c r="M18" i="1"/>
  <c r="M23" i="1" s="1"/>
  <c r="L24" i="1"/>
  <c r="L26" i="1"/>
  <c r="L27" i="1" s="1"/>
  <c r="N24" i="1"/>
  <c r="N26" i="1"/>
  <c r="N27" i="1" s="1"/>
  <c r="M26" i="1"/>
  <c r="M27" i="1" s="1"/>
  <c r="M24" i="1"/>
  <c r="N19" i="1"/>
  <c r="L19" i="1"/>
  <c r="M19" i="1"/>
  <c r="O15" i="2"/>
  <c r="R9" i="2"/>
  <c r="O9" i="2"/>
  <c r="K11" i="1"/>
  <c r="K18" i="1" s="1"/>
  <c r="K19" i="1" l="1"/>
  <c r="K23" i="1"/>
  <c r="Y30" i="5"/>
  <c r="K24" i="1" l="1"/>
  <c r="K26" i="1"/>
  <c r="K27" i="1" s="1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U117" i="1" l="1"/>
  <c r="U116" i="1"/>
  <c r="U114" i="1"/>
  <c r="U113" i="1"/>
  <c r="U112" i="1"/>
  <c r="U111" i="1"/>
  <c r="U110" i="1"/>
  <c r="U109" i="1"/>
  <c r="U108" i="1"/>
  <c r="U107" i="1"/>
  <c r="U106" i="1"/>
  <c r="U100" i="1"/>
  <c r="U99" i="1"/>
  <c r="U97" i="1"/>
  <c r="U96" i="1"/>
  <c r="U95" i="1"/>
  <c r="U94" i="1"/>
  <c r="U93" i="1"/>
  <c r="U92" i="1"/>
  <c r="U91" i="1"/>
  <c r="U90" i="1"/>
  <c r="U84" i="1"/>
  <c r="U83" i="1"/>
  <c r="U81" i="1"/>
  <c r="U80" i="1"/>
  <c r="U79" i="1"/>
  <c r="U78" i="1"/>
  <c r="U76" i="1"/>
  <c r="U75" i="1"/>
  <c r="U74" i="1"/>
  <c r="U73" i="1"/>
  <c r="U72" i="1"/>
  <c r="U71" i="1"/>
  <c r="U70" i="1"/>
  <c r="U69" i="1"/>
  <c r="U68" i="1"/>
  <c r="U67" i="1"/>
  <c r="U61" i="1"/>
  <c r="U60" i="1"/>
  <c r="U59" i="1"/>
  <c r="U57" i="1"/>
  <c r="U56" i="1"/>
  <c r="U55" i="1"/>
  <c r="U54" i="1"/>
  <c r="U53" i="1"/>
  <c r="U52" i="1"/>
  <c r="U51" i="1"/>
  <c r="U50" i="1"/>
  <c r="U49" i="1"/>
  <c r="U43" i="1"/>
  <c r="U42" i="1"/>
  <c r="U40" i="1"/>
  <c r="U39" i="1"/>
  <c r="U38" i="1"/>
  <c r="U37" i="1"/>
  <c r="U36" i="1"/>
  <c r="U33" i="1"/>
  <c r="U32" i="1"/>
  <c r="U31" i="1"/>
  <c r="U26" i="1"/>
  <c r="U25" i="1"/>
  <c r="U23" i="1"/>
  <c r="U22" i="1"/>
  <c r="U21" i="1"/>
  <c r="U20" i="1"/>
  <c r="U18" i="1"/>
  <c r="U17" i="1"/>
  <c r="U16" i="1"/>
  <c r="U15" i="1"/>
  <c r="U14" i="1"/>
  <c r="U13" i="1"/>
  <c r="U12" i="1"/>
  <c r="U11" i="1"/>
  <c r="U10" i="1"/>
  <c r="U9" i="1"/>
  <c r="U8" i="1"/>
  <c r="U7" i="1"/>
  <c r="N6" i="1"/>
  <c r="N105" i="1" l="1"/>
  <c r="R4" i="2"/>
  <c r="U24" i="1"/>
  <c r="U101" i="1"/>
  <c r="U98" i="1"/>
  <c r="U77" i="1"/>
  <c r="U85" i="1"/>
  <c r="U82" i="1"/>
  <c r="U58" i="1"/>
  <c r="U62" i="1"/>
  <c r="U44" i="1"/>
  <c r="U41" i="1"/>
  <c r="U19" i="1"/>
  <c r="U27" i="1"/>
  <c r="N30" i="1"/>
  <c r="N48" i="1"/>
  <c r="N66" i="1"/>
  <c r="N89" i="1"/>
  <c r="M6" i="1"/>
  <c r="M89" i="1" s="1"/>
  <c r="Q4" i="2" l="1"/>
  <c r="M30" i="1"/>
  <c r="M105" i="1"/>
  <c r="M48" i="1"/>
  <c r="M66" i="1"/>
  <c r="U105" i="1" l="1"/>
  <c r="U89" i="1"/>
  <c r="U66" i="1"/>
  <c r="U48" i="1"/>
  <c r="U30" i="1"/>
  <c r="K6" i="1" l="1"/>
  <c r="K66" i="1" s="1"/>
  <c r="K89" i="1" l="1"/>
  <c r="K105" i="1"/>
  <c r="K48" i="1"/>
  <c r="K30" i="1"/>
  <c r="L6" i="1"/>
  <c r="L89" i="1" s="1"/>
  <c r="P4" i="2" l="1"/>
  <c r="L48" i="1"/>
  <c r="L66" i="1"/>
  <c r="L105" i="1"/>
  <c r="L30" i="1"/>
  <c r="B20" i="2" l="1"/>
  <c r="B19" i="2"/>
  <c r="B18" i="2"/>
  <c r="B17" i="2"/>
  <c r="B16" i="2"/>
  <c r="B15" i="2"/>
  <c r="B14" i="2"/>
  <c r="O4" i="2"/>
  <c r="J6" i="1" l="1"/>
  <c r="J30" i="1" s="1"/>
  <c r="I6" i="1"/>
  <c r="I48" i="1" s="1"/>
  <c r="H6" i="1"/>
  <c r="H66" i="1" s="1"/>
  <c r="G6" i="1"/>
  <c r="G89" i="1" s="1"/>
  <c r="F6" i="1"/>
  <c r="F89" i="1" s="1"/>
  <c r="E6" i="1"/>
  <c r="E66" i="1" s="1"/>
  <c r="D6" i="1"/>
  <c r="D48" i="1" s="1"/>
  <c r="C6" i="1"/>
  <c r="C105" i="1" s="1"/>
  <c r="T105" i="1"/>
  <c r="S105" i="1"/>
  <c r="T89" i="1"/>
  <c r="S89" i="1"/>
  <c r="T66" i="1"/>
  <c r="S66" i="1"/>
  <c r="T48" i="1"/>
  <c r="S48" i="1"/>
  <c r="T30" i="1"/>
  <c r="S30" i="1"/>
  <c r="B13" i="2"/>
  <c r="B12" i="2"/>
  <c r="B11" i="2"/>
  <c r="B10" i="2"/>
  <c r="B9" i="2"/>
  <c r="B8" i="2"/>
  <c r="B7" i="2"/>
  <c r="B6" i="2"/>
  <c r="B5" i="2"/>
  <c r="B4" i="2"/>
  <c r="B6" i="1"/>
  <c r="K4" i="2" l="1"/>
  <c r="M4" i="2"/>
  <c r="N4" i="2"/>
  <c r="L4" i="2"/>
  <c r="G4" i="2"/>
  <c r="H4" i="2"/>
  <c r="I4" i="2"/>
  <c r="J4" i="2"/>
  <c r="J89" i="1"/>
  <c r="D105" i="1"/>
  <c r="D30" i="1"/>
  <c r="J48" i="1"/>
  <c r="J66" i="1"/>
  <c r="J105" i="1"/>
  <c r="I66" i="1"/>
  <c r="I89" i="1"/>
  <c r="I30" i="1"/>
  <c r="I105" i="1"/>
  <c r="H30" i="1"/>
  <c r="H89" i="1"/>
  <c r="H48" i="1"/>
  <c r="H105" i="1"/>
  <c r="G30" i="1"/>
  <c r="G66" i="1"/>
  <c r="G105" i="1"/>
  <c r="G48" i="1"/>
  <c r="F66" i="1"/>
  <c r="F30" i="1"/>
  <c r="F48" i="1"/>
  <c r="F105" i="1"/>
  <c r="E48" i="1"/>
  <c r="E30" i="1"/>
  <c r="E105" i="1"/>
  <c r="E89" i="1"/>
  <c r="D89" i="1"/>
  <c r="D66" i="1"/>
  <c r="C30" i="1"/>
  <c r="C48" i="1"/>
  <c r="C66" i="1"/>
  <c r="C89" i="1"/>
  <c r="F4" i="2" l="1"/>
  <c r="E4" i="2"/>
  <c r="D4" i="2"/>
  <c r="C4" i="2"/>
  <c r="X5" i="2"/>
  <c r="Y5" i="2"/>
  <c r="W5" i="2"/>
  <c r="B118" i="1" l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76" i="3"/>
  <c r="C57" i="3"/>
  <c r="C18" i="3"/>
  <c r="C5" i="2" l="1"/>
  <c r="U35" i="1" l="1"/>
  <c r="M34" i="1"/>
  <c r="U34" i="1" s="1"/>
  <c r="N34" i="1"/>
</calcChain>
</file>

<file path=xl/sharedStrings.xml><?xml version="1.0" encoding="utf-8"?>
<sst xmlns="http://schemas.openxmlformats.org/spreadsheetml/2006/main" count="543" uniqueCount="230">
  <si>
    <t>Consolidated</t>
  </si>
  <si>
    <t>Consolidado</t>
  </si>
  <si>
    <t>1Q19</t>
  </si>
  <si>
    <t>2Q19</t>
  </si>
  <si>
    <t>3Q19</t>
  </si>
  <si>
    <t>4Q19</t>
  </si>
  <si>
    <t>1Q20</t>
  </si>
  <si>
    <t>Net Revenue</t>
  </si>
  <si>
    <t>Receita Líquida</t>
  </si>
  <si>
    <t>Operating Net Revenue</t>
  </si>
  <si>
    <t>Receita Líquida Operacional</t>
  </si>
  <si>
    <t>OTM</t>
  </si>
  <si>
    <t>Hedge Accounting</t>
  </si>
  <si>
    <t>Operating Costs</t>
  </si>
  <si>
    <t>Custos Operacionais</t>
  </si>
  <si>
    <t>Operating Expenses</t>
  </si>
  <si>
    <t>Despesas Operacionais</t>
  </si>
  <si>
    <t>AFRMM &amp; Other Tax Credits</t>
  </si>
  <si>
    <t>AFRMM e Outros Créditos Fiscais</t>
  </si>
  <si>
    <t>Equity Accounting</t>
  </si>
  <si>
    <t>Equivalência Patrimonial</t>
  </si>
  <si>
    <t>Others</t>
  </si>
  <si>
    <t>Outros</t>
  </si>
  <si>
    <t>EBITDA</t>
  </si>
  <si>
    <t>Margin %</t>
  </si>
  <si>
    <t>Margem %</t>
  </si>
  <si>
    <t>Adjusted EBITDA</t>
  </si>
  <si>
    <t>EBITDA Ajustado</t>
  </si>
  <si>
    <t>Coastal Navigation</t>
  </si>
  <si>
    <t>Navegação Costeira</t>
  </si>
  <si>
    <t>South Corridor</t>
  </si>
  <si>
    <t>Corredor Sul</t>
  </si>
  <si>
    <t>Holding</t>
  </si>
  <si>
    <t>Non-recurring</t>
  </si>
  <si>
    <t>Não Recorrentes</t>
  </si>
  <si>
    <t>Volume (kt)</t>
  </si>
  <si>
    <t>Grains</t>
  </si>
  <si>
    <t>Fertilizers</t>
  </si>
  <si>
    <t>Bauxite</t>
  </si>
  <si>
    <t>Grãos</t>
  </si>
  <si>
    <t>Fertilizantes</t>
  </si>
  <si>
    <t>Bauxita</t>
  </si>
  <si>
    <t>Hidrovias do Brasil</t>
  </si>
  <si>
    <t>2Q20</t>
  </si>
  <si>
    <t>N/A</t>
  </si>
  <si>
    <t>1Q18</t>
  </si>
  <si>
    <t>2Q18</t>
  </si>
  <si>
    <t>3Q18</t>
  </si>
  <si>
    <t>4Q18</t>
  </si>
  <si>
    <t>Iron Ore</t>
  </si>
  <si>
    <t>Minério de Ferro</t>
  </si>
  <si>
    <t>JVs EBITDA</t>
  </si>
  <si>
    <t>EBITDA JVs</t>
  </si>
  <si>
    <t>EBITDA Including JVs impact</t>
  </si>
  <si>
    <t>EBITDA incluindo impacto das JVs</t>
  </si>
  <si>
    <t>Road Transportation (OTM)</t>
  </si>
  <si>
    <t>Transporte Rodoviário (OTM)</t>
  </si>
  <si>
    <t>Select Language / Escolha Idioma</t>
  </si>
  <si>
    <t>ENGLISH</t>
  </si>
  <si>
    <t>PORTUGUÊS</t>
  </si>
  <si>
    <t>RodoTUP</t>
  </si>
  <si>
    <t>Check</t>
  </si>
  <si>
    <t>Santos Terminal</t>
  </si>
  <si>
    <t>Salt</t>
  </si>
  <si>
    <t>Terminal de Santos</t>
  </si>
  <si>
    <t>Sal</t>
  </si>
  <si>
    <t>3T20</t>
  </si>
  <si>
    <t>4T20</t>
  </si>
  <si>
    <t>North Corridor</t>
  </si>
  <si>
    <t>Corredor Norte</t>
  </si>
  <si>
    <t>Joint-Ventures (% HBSA)</t>
  </si>
  <si>
    <t>1T21</t>
  </si>
  <si>
    <t>2T21</t>
  </si>
  <si>
    <t>3T21</t>
  </si>
  <si>
    <t xml:space="preserve">                   -</t>
  </si>
  <si>
    <t>4T21</t>
  </si>
  <si>
    <t>1T22</t>
  </si>
  <si>
    <t>2T22</t>
  </si>
  <si>
    <t xml:space="preserve">                  -</t>
  </si>
  <si>
    <t>3T22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</si>
  <si>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</si>
  <si>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</si>
  <si>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</si>
  <si>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</si>
  <si>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</si>
  <si>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</si>
  <si>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</si>
  <si>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</si>
  <si>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</si>
  <si>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ASSETS</t>
  </si>
  <si>
    <t>Cash and cash equivalents</t>
  </si>
  <si>
    <t>Securities</t>
  </si>
  <si>
    <t>Trade accounts receivable</t>
  </si>
  <si>
    <t>Inventories</t>
  </si>
  <si>
    <t>Recoverable taxes</t>
  </si>
  <si>
    <t>Income tax and social contribution</t>
  </si>
  <si>
    <t>Advances to suppliers</t>
  </si>
  <si>
    <t>Prepayments</t>
  </si>
  <si>
    <t>Related party credits</t>
  </si>
  <si>
    <t>Dividends receivable</t>
  </si>
  <si>
    <t>Other receivables</t>
  </si>
  <si>
    <t>Total current assets</t>
  </si>
  <si>
    <t>Linked securities</t>
  </si>
  <si>
    <t>Judicial deposits</t>
  </si>
  <si>
    <t>Guarantees and security deposits</t>
  </si>
  <si>
    <t>Deferred tax assets</t>
  </si>
  <si>
    <t>Investments</t>
  </si>
  <si>
    <t>Property, plant and equipment</t>
  </si>
  <si>
    <t>Right-of-use asset</t>
  </si>
  <si>
    <t>Intangible assets</t>
  </si>
  <si>
    <t>Total non-current assets</t>
  </si>
  <si>
    <t>Total assets</t>
  </si>
  <si>
    <t xml:space="preserve"> LIABILITIES AND SHAREHOLDERS’ EQUITY</t>
  </si>
  <si>
    <t>Suppliers</t>
  </si>
  <si>
    <t>Loans, financing and debentures</t>
  </si>
  <si>
    <t>Social and labor charges</t>
  </si>
  <si>
    <t>Lawsuits</t>
  </si>
  <si>
    <t>Taxes payable</t>
  </si>
  <si>
    <t>Accounts payable with related parties</t>
  </si>
  <si>
    <t>Advances from clients</t>
  </si>
  <si>
    <t xml:space="preserve">Lease liabilities </t>
  </si>
  <si>
    <t>Obligation with concession - grant</t>
  </si>
  <si>
    <t xml:space="preserve">Other accounts payable </t>
  </si>
  <si>
    <t>Total current liabilities</t>
  </si>
  <si>
    <t>Drawn risk payable</t>
  </si>
  <si>
    <t>Provision for loss on investments</t>
  </si>
  <si>
    <t>Dividends payable</t>
  </si>
  <si>
    <t>Derivative financial instrument</t>
  </si>
  <si>
    <t>Deferred taxes</t>
  </si>
  <si>
    <t>Total non-current liabilities</t>
  </si>
  <si>
    <t>SHAREHOLDERS' EQUITY</t>
  </si>
  <si>
    <t>Capital</t>
  </si>
  <si>
    <t>Capital reserves</t>
  </si>
  <si>
    <t>Accumulated loss</t>
  </si>
  <si>
    <t>Equity valuation adjustment</t>
  </si>
  <si>
    <t>Total shareholders' equity</t>
  </si>
  <si>
    <t>Additional dividends proposed</t>
  </si>
  <si>
    <t>Total liabilities and shareholders' equity</t>
  </si>
  <si>
    <t>Net operating revenue</t>
  </si>
  <si>
    <t>Cost of services rendered</t>
  </si>
  <si>
    <t>Gross income</t>
  </si>
  <si>
    <t>OPERATING EXPENSES</t>
  </si>
  <si>
    <t>General and administrative expenses</t>
  </si>
  <si>
    <t>Provision for expected credit losses</t>
  </si>
  <si>
    <t>Equity in net income of subsidiaries</t>
  </si>
  <si>
    <t>Other operating revenues (expenses)</t>
  </si>
  <si>
    <t>Operating income (loss) before income (loss) financial and taxes</t>
  </si>
  <si>
    <t>Financial revenues</t>
  </si>
  <si>
    <t>Financial expenses</t>
  </si>
  <si>
    <t>Financial income (loss)</t>
  </si>
  <si>
    <t>Operating income (loss) before income tax and social contribution</t>
  </si>
  <si>
    <t>Current</t>
  </si>
  <si>
    <t>Deferred</t>
  </si>
  <si>
    <t>Net income (loss) for the period</t>
  </si>
  <si>
    <t>Basic earnings (loss) per share - R$</t>
  </si>
  <si>
    <t># Shares</t>
  </si>
  <si>
    <t>Cash Flow</t>
  </si>
  <si>
    <t xml:space="preserve"> Cash flow from operating activities </t>
  </si>
  <si>
    <t xml:space="preserve"> (Increase) decrease in operating assets: </t>
  </si>
  <si>
    <t xml:space="preserve"> Increase (decrease) in operating liabilities: </t>
  </si>
  <si>
    <t xml:space="preserve"> Net cash (invested in) from operating activities </t>
  </si>
  <si>
    <t xml:space="preserve"> Cash flows from investment activities </t>
  </si>
  <si>
    <t xml:space="preserve"> Net cash (invested in) generated by investment activities </t>
  </si>
  <si>
    <t xml:space="preserve"> Cash flows from financing activities </t>
  </si>
  <si>
    <t xml:space="preserve"> Net cash generated by (invested in) financing activities </t>
  </si>
  <si>
    <t xml:space="preserve"> Effect of changes in exchange rate on balance of cash and cash equivalents in foreign currency  </t>
  </si>
  <si>
    <t xml:space="preserve"> Increase (decrease) in cash and cash equivalents   </t>
  </si>
  <si>
    <t xml:space="preserve">  Cash and cash equivalents at the beginning of the period </t>
  </si>
  <si>
    <t xml:space="preserve">  Cash and cash equivalents at the end of the period </t>
  </si>
  <si>
    <t xml:space="preserve">  Increase (decrease) in cash and cash equivalents   </t>
  </si>
  <si>
    <t>Loss with derivative financial instruments</t>
  </si>
  <si>
    <t>Constitution of provision for losses</t>
  </si>
  <si>
    <t>Write-offs of property, plant and equipment and intangible assets</t>
  </si>
  <si>
    <t>Hedge Accounting Adjustment</t>
  </si>
  <si>
    <t>Arrears - Risk withdrawn</t>
  </si>
  <si>
    <t>Income from bonds and securities</t>
  </si>
  <si>
    <t>Earn-out reversal</t>
  </si>
  <si>
    <t>Provision for loss of prescribed taxes</t>
  </si>
  <si>
    <t>Write-off of assets due to loss</t>
  </si>
  <si>
    <t>Other adjustments</t>
  </si>
  <si>
    <t>Cashed out risk payment</t>
  </si>
  <si>
    <t>Accounts payable with bank intermediation</t>
  </si>
  <si>
    <t>Advances to suppliers.</t>
  </si>
  <si>
    <t>Intangible write-off</t>
  </si>
  <si>
    <t>Acquisition of the right-of-use asset</t>
  </si>
  <si>
    <t>Linked financial investments</t>
  </si>
  <si>
    <t>Acquisition of controllers</t>
  </si>
  <si>
    <t>Acquisition of jointly controlled investment</t>
  </si>
  <si>
    <t>Equity valuation net of effects of derivative instruments</t>
  </si>
  <si>
    <t>Settlement of derivative financial instruments - Hedge</t>
  </si>
  <si>
    <t>Payment of dividends</t>
  </si>
  <si>
    <t>Provision for bonus</t>
  </si>
  <si>
    <t>Current and deferred income tax and social contribution</t>
  </si>
  <si>
    <t>Adjustment to present value of lease and concession</t>
  </si>
  <si>
    <t>Derivative financial instruments</t>
  </si>
  <si>
    <t>Reversal of provision for estimated losses</t>
  </si>
  <si>
    <t>(Formation) Reversal of provision for lawsuits</t>
  </si>
  <si>
    <t>Interest incurred on loans</t>
  </si>
  <si>
    <t>Reversal of loan funding costs</t>
  </si>
  <si>
    <t>Inflation adjustments and exchange-rate changes on debt</t>
  </si>
  <si>
    <t>Bargain purchase income (loss)</t>
  </si>
  <si>
    <t>Accrued interest - lease</t>
  </si>
  <si>
    <t>Long-term incentive plan with restricted shares</t>
  </si>
  <si>
    <t>Yield from interest earning bank deposits</t>
  </si>
  <si>
    <t>Depreciation and amortization</t>
  </si>
  <si>
    <t>Amortization from right-of-use asset</t>
  </si>
  <si>
    <t>Gain on bond repurchase - Bond</t>
  </si>
  <si>
    <t>Revenue realized from hedge</t>
  </si>
  <si>
    <t>Surplus of acquired assets</t>
  </si>
  <si>
    <t>Write-off of lease</t>
  </si>
  <si>
    <t>Accounts receivable</t>
  </si>
  <si>
    <t>Other accounts payable</t>
  </si>
  <si>
    <t>Payment of interest on loans and financing</t>
  </si>
  <si>
    <t>Income taxes and social contribution paid</t>
  </si>
  <si>
    <t>Acquisition of fixed assets</t>
  </si>
  <si>
    <t>Acquisition of intangible assets</t>
  </si>
  <si>
    <t>Acquisition of subsidiaries</t>
  </si>
  <si>
    <t>Investments of securities</t>
  </si>
  <si>
    <t>Redemptions of securities</t>
  </si>
  <si>
    <t>Dividends received</t>
  </si>
  <si>
    <t>Loan granted between related parties</t>
  </si>
  <si>
    <t>Capital transfer in subsidiaries</t>
  </si>
  <si>
    <t>Borrowings</t>
  </si>
  <si>
    <t>Concession lease</t>
  </si>
  <si>
    <t>Lease paid</t>
  </si>
  <si>
    <t>Amortization of principal - loans</t>
  </si>
  <si>
    <t>Pledged financial investments</t>
  </si>
  <si>
    <t>Bond repurchase</t>
  </si>
  <si>
    <t>Other accounts payable with related parties</t>
  </si>
  <si>
    <t>Funding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</si>
</sst>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#,##0.0;\(#,##0.0\);&quot;-&quot;"/>
    <numFmt numFmtId="165" formatCode="#,##0.0"/>
    <numFmt numFmtId="166" formatCode="0%;\(0%\)"/>
    <numFmt numFmtId="167" formatCode="#,##0;\(#,##0\);&quot;-&quot;"/>
    <numFmt numFmtId="168" formatCode="_(* #,##0_);_(* \(#,##0\);_(* &quot;-&quot;_);_(@_)"/>
    <numFmt numFmtId="169" formatCode="_-* #,##0_-;\-* #,##0_-;_-* &quot;-&quot;??_-;_-@_-"/>
    <numFmt numFmtId="170" formatCode="_(* #,##0.0_);_(* \(#,##0.0\);_(* &quot;-&quot;_);_(@_)"/>
    <numFmt numFmtId="171" formatCode="#,##0;\(#,##0\);_-* &quot;-&quot;??_-;_-@_-"/>
    <numFmt numFmtId="172" formatCode="_-* #,##0.000_-;\-* #,##0.000_-;_-* &quot;-&quot;???_-;_-@_-"/>
    <numFmt numFmtId="173" formatCode="0_ ;\-0\ "/>
    <numFmt numFmtId="174" formatCode="_(* #,##0.000_);_(* \(#,##0.000\);_(* &quot;-&quot;_);_(@_)"/>
    <numFmt numFmtId="175" formatCode="_-* #,##0.0_-;\-* #,##0.0_-;_-* &quot;-&quot;?_-;_-@_-"/>
    <numFmt numFmtId="176" formatCode="#,##0.000"/>
    <numFmt numFmtId="177" formatCode="_-* #,##0.0000_-;\-* #,##0.00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00FF"/>
      <name val="Arial"/>
      <family val="2"/>
    </font>
    <font>
      <sz val="11"/>
      <color theme="0" tint="-0.14999847407452621"/>
      <name val="Arial"/>
      <family val="2"/>
    </font>
    <font>
      <b/>
      <sz val="9"/>
      <name val="Segoe UI"/>
      <family val="2"/>
    </font>
    <font>
      <i/>
      <sz val="9"/>
      <name val="Segoe UI"/>
      <family val="2"/>
    </font>
    <font>
      <i/>
      <sz val="11"/>
      <color theme="0"/>
      <name val="Segoe UI"/>
      <family val="2"/>
    </font>
    <font>
      <sz val="11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</cellStyleXfs>
  <cellXfs count="131">
    <xf numFmtId="0" fontId="0" fillId="0" borderId="0" xfId="0"/>
    <xf numFmtId="0" fontId="1" fillId="0" borderId="0" xfId="0" applyFont="1"/>
    <xf numFmtId="14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164" fontId="4" fillId="0" borderId="0" xfId="0" applyNumberFormat="1" applyFont="1"/>
    <xf numFmtId="0" fontId="1" fillId="2" borderId="0" xfId="0" applyFont="1" applyFill="1" applyAlignment="1">
      <alignment horizontal="left" indent="2"/>
    </xf>
    <xf numFmtId="164" fontId="5" fillId="2" borderId="0" xfId="0" applyNumberFormat="1" applyFont="1" applyFill="1"/>
    <xf numFmtId="0" fontId="6" fillId="2" borderId="0" xfId="0" applyFont="1" applyFill="1" applyAlignment="1">
      <alignment horizontal="left" indent="2"/>
    </xf>
    <xf numFmtId="164" fontId="5" fillId="0" borderId="0" xfId="0" applyNumberFormat="1" applyFont="1"/>
    <xf numFmtId="0" fontId="7" fillId="0" borderId="2" xfId="0" applyFont="1" applyBorder="1" applyAlignment="1">
      <alignment vertical="center"/>
    </xf>
    <xf numFmtId="167" fontId="5" fillId="2" borderId="0" xfId="0" applyNumberFormat="1" applyFont="1" applyFill="1"/>
    <xf numFmtId="0" fontId="7" fillId="0" borderId="2" xfId="0" applyFont="1" applyFill="1" applyBorder="1" applyAlignment="1">
      <alignment vertical="center"/>
    </xf>
    <xf numFmtId="168" fontId="9" fillId="0" borderId="0" xfId="0" applyNumberFormat="1" applyFont="1" applyFill="1"/>
    <xf numFmtId="0" fontId="9" fillId="0" borderId="4" xfId="0" applyFont="1" applyFill="1" applyBorder="1"/>
    <xf numFmtId="169" fontId="9" fillId="0" borderId="4" xfId="1" applyNumberFormat="1" applyFont="1" applyFill="1" applyBorder="1"/>
    <xf numFmtId="0" fontId="10" fillId="0" borderId="0" xfId="0" applyFont="1"/>
    <xf numFmtId="0" fontId="9" fillId="0" borderId="0" xfId="0" applyFont="1" applyFill="1" applyBorder="1"/>
    <xf numFmtId="0" fontId="9" fillId="0" borderId="0" xfId="0" applyFont="1" applyFill="1"/>
    <xf numFmtId="0" fontId="11" fillId="0" borderId="0" xfId="0" applyFont="1" applyFill="1"/>
    <xf numFmtId="38" fontId="9" fillId="0" borderId="4" xfId="0" applyNumberFormat="1" applyFont="1" applyFill="1" applyBorder="1" applyAlignment="1"/>
    <xf numFmtId="38" fontId="9" fillId="0" borderId="0" xfId="0" applyNumberFormat="1" applyFont="1" applyFill="1" applyBorder="1" applyAlignment="1">
      <alignment horizontal="center"/>
    </xf>
    <xf numFmtId="169" fontId="12" fillId="4" borderId="0" xfId="1" applyNumberFormat="1" applyFont="1" applyFill="1" applyBorder="1" applyAlignment="1">
      <alignment horizontal="center"/>
    </xf>
    <xf numFmtId="0" fontId="13" fillId="0" borderId="0" xfId="0" applyFont="1" applyFill="1" applyBorder="1"/>
    <xf numFmtId="14" fontId="14" fillId="0" borderId="0" xfId="0" quotePrefix="1" applyNumberFormat="1" applyFont="1" applyFill="1" applyBorder="1" applyAlignment="1" applyProtection="1"/>
    <xf numFmtId="14" fontId="14" fillId="0" borderId="0" xfId="0" quotePrefix="1" applyNumberFormat="1" applyFont="1" applyFill="1" applyBorder="1" applyAlignment="1" applyProtection="1">
      <alignment horizontal="center"/>
    </xf>
    <xf numFmtId="38" fontId="9" fillId="0" borderId="0" xfId="0" applyNumberFormat="1" applyFont="1" applyFill="1" applyBorder="1" applyAlignment="1" applyProtection="1">
      <alignment horizontal="left"/>
    </xf>
    <xf numFmtId="38" fontId="9" fillId="0" borderId="0" xfId="0" applyNumberFormat="1" applyFont="1" applyFill="1" applyBorder="1" applyAlignment="1">
      <alignment horizontal="right"/>
    </xf>
    <xf numFmtId="169" fontId="9" fillId="0" borderId="0" xfId="1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vertical="top"/>
    </xf>
    <xf numFmtId="168" fontId="9" fillId="0" borderId="0" xfId="1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168" fontId="15" fillId="0" borderId="0" xfId="1" applyNumberFormat="1" applyFont="1" applyFill="1" applyBorder="1" applyAlignment="1">
      <alignment horizontal="left" vertical="center"/>
    </xf>
    <xf numFmtId="168" fontId="15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/>
    </xf>
    <xf numFmtId="169" fontId="15" fillId="0" borderId="0" xfId="1" applyNumberFormat="1" applyFont="1" applyFill="1" applyBorder="1" applyAlignment="1">
      <alignment horizontal="left" vertical="center"/>
    </xf>
    <xf numFmtId="169" fontId="9" fillId="0" borderId="0" xfId="1" applyNumberFormat="1" applyFont="1" applyFill="1"/>
    <xf numFmtId="169" fontId="9" fillId="0" borderId="0" xfId="1" applyNumberFormat="1" applyFont="1" applyFill="1" applyBorder="1" applyAlignment="1" applyProtection="1">
      <alignment horizontal="left" vertical="center"/>
    </xf>
    <xf numFmtId="168" fontId="9" fillId="0" borderId="0" xfId="0" applyNumberFormat="1" applyFont="1" applyFill="1" applyBorder="1" applyAlignment="1">
      <alignment horizontal="left" vertical="center"/>
    </xf>
    <xf numFmtId="169" fontId="9" fillId="0" borderId="0" xfId="1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0" fontId="9" fillId="0" borderId="0" xfId="0" applyFont="1" applyFill="1" applyBorder="1" applyAlignment="1">
      <alignment vertical="top"/>
    </xf>
    <xf numFmtId="169" fontId="16" fillId="0" borderId="0" xfId="1" applyNumberFormat="1" applyFont="1" applyFill="1" applyBorder="1" applyAlignment="1">
      <alignment horizontal="left" vertical="center"/>
    </xf>
    <xf numFmtId="38" fontId="9" fillId="0" borderId="0" xfId="0" applyNumberFormat="1" applyFont="1" applyFill="1" applyBorder="1"/>
    <xf numFmtId="169" fontId="11" fillId="0" borderId="0" xfId="1" applyNumberFormat="1" applyFont="1" applyFill="1" applyBorder="1"/>
    <xf numFmtId="169" fontId="11" fillId="0" borderId="0" xfId="1" applyNumberFormat="1" applyFont="1" applyFill="1"/>
    <xf numFmtId="0" fontId="10" fillId="0" borderId="0" xfId="0" applyFont="1" applyFill="1"/>
    <xf numFmtId="1" fontId="9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/>
    <xf numFmtId="38" fontId="9" fillId="0" borderId="0" xfId="0" applyNumberFormat="1" applyFont="1" applyFill="1" applyBorder="1" applyAlignment="1">
      <alignment horizontal="left" wrapText="1"/>
    </xf>
    <xf numFmtId="170" fontId="9" fillId="0" borderId="0" xfId="0" applyNumberFormat="1" applyFont="1" applyFill="1" applyBorder="1" applyAlignment="1">
      <alignment horizontal="left" vertical="center"/>
    </xf>
    <xf numFmtId="170" fontId="15" fillId="0" borderId="0" xfId="0" applyNumberFormat="1" applyFont="1" applyFill="1" applyBorder="1" applyAlignment="1">
      <alignment horizontal="left" vertical="center"/>
    </xf>
    <xf numFmtId="170" fontId="9" fillId="0" borderId="0" xfId="3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wrapText="1"/>
    </xf>
    <xf numFmtId="170" fontId="16" fillId="0" borderId="0" xfId="0" applyNumberFormat="1" applyFont="1" applyFill="1" applyBorder="1" applyAlignment="1">
      <alignment horizontal="left" vertical="center" indent="2"/>
    </xf>
    <xf numFmtId="0" fontId="9" fillId="0" borderId="0" xfId="3" applyFont="1" applyFill="1" applyBorder="1" applyAlignment="1">
      <alignment vertical="top" wrapText="1"/>
    </xf>
    <xf numFmtId="3" fontId="10" fillId="0" borderId="0" xfId="0" applyNumberFormat="1" applyFont="1" applyFill="1"/>
    <xf numFmtId="0" fontId="0" fillId="6" borderId="0" xfId="0" applyFill="1"/>
    <xf numFmtId="0" fontId="9" fillId="0" borderId="4" xfId="3" applyFont="1" applyFill="1" applyBorder="1" applyAlignment="1">
      <alignment horizontal="left" vertical="center"/>
    </xf>
    <xf numFmtId="0" fontId="10" fillId="0" borderId="0" xfId="0" applyFont="1" applyFill="1" applyAlignment="1"/>
    <xf numFmtId="170" fontId="15" fillId="0" borderId="0" xfId="3" applyNumberFormat="1" applyFont="1" applyFill="1" applyBorder="1" applyAlignment="1">
      <alignment horizontal="left" vertical="center"/>
    </xf>
    <xf numFmtId="170" fontId="9" fillId="0" borderId="0" xfId="0" quotePrefix="1" applyNumberFormat="1" applyFont="1" applyFill="1" applyBorder="1" applyAlignment="1" applyProtection="1">
      <alignment horizontal="left" vertical="center"/>
    </xf>
    <xf numFmtId="170" fontId="10" fillId="0" borderId="0" xfId="0" applyNumberFormat="1" applyFont="1" applyFill="1" applyBorder="1"/>
    <xf numFmtId="2" fontId="9" fillId="0" borderId="0" xfId="3" applyNumberFormat="1" applyFont="1" applyFill="1" applyBorder="1" applyAlignment="1">
      <alignment horizontal="left" vertical="center"/>
    </xf>
    <xf numFmtId="172" fontId="10" fillId="0" borderId="0" xfId="0" applyNumberFormat="1" applyFont="1" applyFill="1"/>
    <xf numFmtId="173" fontId="12" fillId="4" borderId="0" xfId="1" applyNumberFormat="1" applyFont="1" applyFill="1" applyBorder="1" applyAlignment="1">
      <alignment horizontal="center"/>
    </xf>
    <xf numFmtId="169" fontId="18" fillId="4" borderId="0" xfId="1" applyNumberFormat="1" applyFont="1" applyFill="1" applyBorder="1" applyAlignment="1">
      <alignment horizontal="center"/>
    </xf>
    <xf numFmtId="173" fontId="18" fillId="4" borderId="0" xfId="1" applyNumberFormat="1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71" fontId="20" fillId="0" borderId="0" xfId="0" applyNumberFormat="1" applyFont="1" applyFill="1" applyBorder="1" applyAlignment="1">
      <alignment vertical="center"/>
    </xf>
    <xf numFmtId="171" fontId="19" fillId="0" borderId="0" xfId="0" applyNumberFormat="1" applyFont="1" applyFill="1" applyBorder="1" applyAlignment="1">
      <alignment horizontal="right" vertical="center"/>
    </xf>
    <xf numFmtId="171" fontId="21" fillId="0" borderId="0" xfId="0" applyNumberFormat="1" applyFont="1" applyFill="1" applyBorder="1" applyAlignment="1">
      <alignment vertical="center"/>
    </xf>
    <xf numFmtId="171" fontId="19" fillId="0" borderId="0" xfId="0" applyNumberFormat="1" applyFont="1" applyFill="1" applyBorder="1" applyAlignment="1">
      <alignment vertical="center"/>
    </xf>
    <xf numFmtId="171" fontId="22" fillId="0" borderId="0" xfId="0" applyNumberFormat="1" applyFont="1" applyFill="1" applyBorder="1" applyAlignment="1">
      <alignment horizontal="right" vertical="center"/>
    </xf>
    <xf numFmtId="0" fontId="23" fillId="0" borderId="0" xfId="0" applyFont="1"/>
    <xf numFmtId="171" fontId="22" fillId="0" borderId="5" xfId="0" applyNumberFormat="1" applyFont="1" applyFill="1" applyBorder="1" applyAlignment="1">
      <alignment horizontal="right" vertical="center"/>
    </xf>
    <xf numFmtId="171" fontId="19" fillId="0" borderId="0" xfId="0" quotePrefix="1" applyNumberFormat="1" applyFont="1" applyFill="1" applyBorder="1" applyAlignment="1">
      <alignment vertical="center"/>
    </xf>
    <xf numFmtId="171" fontId="22" fillId="0" borderId="0" xfId="0" applyNumberFormat="1" applyFont="1" applyFill="1" applyAlignment="1">
      <alignment horizontal="right" vertical="center"/>
    </xf>
    <xf numFmtId="0" fontId="19" fillId="0" borderId="0" xfId="0" applyFont="1" applyBorder="1"/>
    <xf numFmtId="3" fontId="24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19" fillId="0" borderId="0" xfId="0" applyFont="1" applyFill="1" applyBorder="1" applyAlignment="1">
      <alignment horizontal="right"/>
    </xf>
    <xf numFmtId="171" fontId="21" fillId="0" borderId="0" xfId="0" applyNumberFormat="1" applyFont="1" applyFill="1" applyBorder="1" applyAlignment="1">
      <alignment horizontal="left" vertical="center" indent="1"/>
    </xf>
    <xf numFmtId="171" fontId="19" fillId="0" borderId="0" xfId="0" applyNumberFormat="1" applyFont="1" applyFill="1" applyBorder="1" applyAlignment="1">
      <alignment horizontal="left" vertical="center" indent="1"/>
    </xf>
    <xf numFmtId="171" fontId="21" fillId="5" borderId="0" xfId="0" applyNumberFormat="1" applyFont="1" applyFill="1" applyBorder="1" applyAlignment="1">
      <alignment horizontal="left" vertical="center" indent="1"/>
    </xf>
    <xf numFmtId="171" fontId="21" fillId="0" borderId="0" xfId="0" applyNumberFormat="1" applyFont="1" applyFill="1" applyBorder="1" applyAlignment="1">
      <alignment horizontal="left" vertical="center" wrapText="1" indent="1"/>
    </xf>
    <xf numFmtId="171" fontId="21" fillId="5" borderId="0" xfId="0" applyNumberFormat="1" applyFont="1" applyFill="1" applyBorder="1" applyAlignment="1">
      <alignment horizontal="left" vertical="center" wrapText="1" indent="1"/>
    </xf>
    <xf numFmtId="174" fontId="9" fillId="0" borderId="0" xfId="0" applyNumberFormat="1" applyFont="1" applyFill="1" applyBorder="1" applyAlignment="1">
      <alignment horizontal="left" vertical="center"/>
    </xf>
    <xf numFmtId="169" fontId="9" fillId="0" borderId="0" xfId="1" applyNumberFormat="1" applyFont="1" applyFill="1" applyBorder="1"/>
    <xf numFmtId="43" fontId="10" fillId="0" borderId="0" xfId="0" applyNumberFormat="1" applyFont="1" applyFill="1"/>
    <xf numFmtId="164" fontId="4" fillId="0" borderId="6" xfId="0" applyNumberFormat="1" applyFont="1" applyBorder="1"/>
    <xf numFmtId="164" fontId="4" fillId="0" borderId="0" xfId="0" applyNumberFormat="1" applyFont="1" applyBorder="1"/>
    <xf numFmtId="164" fontId="5" fillId="0" borderId="0" xfId="0" applyNumberFormat="1" applyFont="1" applyBorder="1"/>
    <xf numFmtId="164" fontId="5" fillId="2" borderId="0" xfId="0" applyNumberFormat="1" applyFont="1" applyFill="1" applyBorder="1"/>
    <xf numFmtId="2" fontId="25" fillId="0" borderId="0" xfId="3" applyNumberFormat="1" applyFont="1" applyFill="1" applyBorder="1" applyAlignment="1">
      <alignment horizontal="left" vertical="center"/>
    </xf>
    <xf numFmtId="3" fontId="25" fillId="0" borderId="0" xfId="0" applyNumberFormat="1" applyFont="1" applyFill="1"/>
    <xf numFmtId="2" fontId="25" fillId="0" borderId="0" xfId="0" applyNumberFormat="1" applyFont="1" applyFill="1" applyBorder="1" applyAlignment="1">
      <alignment horizontal="right"/>
    </xf>
    <xf numFmtId="2" fontId="25" fillId="0" borderId="0" xfId="0" applyNumberFormat="1" applyFont="1" applyFill="1"/>
    <xf numFmtId="0" fontId="26" fillId="0" borderId="0" xfId="0" applyFont="1" applyFill="1" applyAlignment="1">
      <alignment horizontal="center"/>
    </xf>
    <xf numFmtId="175" fontId="26" fillId="0" borderId="0" xfId="0" applyNumberFormat="1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175" fontId="10" fillId="0" borderId="0" xfId="0" applyNumberFormat="1" applyFont="1" applyFill="1"/>
    <xf numFmtId="177" fontId="10" fillId="0" borderId="0" xfId="0" applyNumberFormat="1" applyFont="1" applyFill="1"/>
    <xf numFmtId="173" fontId="12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3" borderId="0" xfId="0" applyFont="1" applyFill="1"/>
    <xf numFmtId="0" fontId="5" fillId="3" borderId="0" xfId="0" applyFont="1" applyFill="1"/>
    <xf numFmtId="0" fontId="5" fillId="0" borderId="0" xfId="0" applyNumberFormat="1" applyFont="1"/>
    <xf numFmtId="0" fontId="4" fillId="0" borderId="0" xfId="0" applyFont="1"/>
    <xf numFmtId="0" fontId="27" fillId="0" borderId="3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indent="2"/>
    </xf>
    <xf numFmtId="176" fontId="5" fillId="0" borderId="0" xfId="0" applyNumberFormat="1" applyFont="1"/>
    <xf numFmtId="0" fontId="28" fillId="0" borderId="2" xfId="0" applyFont="1" applyBorder="1" applyAlignment="1">
      <alignment vertical="center"/>
    </xf>
    <xf numFmtId="166" fontId="28" fillId="0" borderId="2" xfId="0" applyNumberFormat="1" applyFont="1" applyBorder="1" applyAlignment="1">
      <alignment horizontal="right" vertical="center"/>
    </xf>
    <xf numFmtId="165" fontId="5" fillId="0" borderId="0" xfId="0" applyNumberFormat="1" applyFont="1"/>
    <xf numFmtId="165" fontId="4" fillId="0" borderId="0" xfId="0" applyNumberFormat="1" applyFont="1"/>
    <xf numFmtId="0" fontId="28" fillId="0" borderId="2" xfId="0" applyFont="1" applyFill="1" applyBorder="1" applyAlignment="1">
      <alignment vertical="center"/>
    </xf>
    <xf numFmtId="166" fontId="28" fillId="0" borderId="2" xfId="0" applyNumberFormat="1" applyFont="1" applyFill="1" applyBorder="1" applyAlignment="1">
      <alignment horizontal="right" vertical="center"/>
    </xf>
    <xf numFmtId="165" fontId="5" fillId="0" borderId="0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Border="1"/>
    <xf numFmtId="165" fontId="4" fillId="0" borderId="0" xfId="0" applyNumberFormat="1" applyFont="1" applyBorder="1"/>
    <xf numFmtId="1" fontId="4" fillId="0" borderId="1" xfId="0" applyNumberFormat="1" applyFont="1" applyBorder="1" applyAlignment="1">
      <alignment horizontal="center" vertical="center"/>
    </xf>
    <xf numFmtId="167" fontId="4" fillId="0" borderId="0" xfId="0" applyNumberFormat="1" applyFont="1"/>
    <xf numFmtId="0" fontId="29" fillId="0" borderId="0" xfId="0" applyNumberFormat="1" applyFont="1" applyAlignment="1">
      <alignment horizontal="center"/>
    </xf>
    <xf numFmtId="0" fontId="30" fillId="3" borderId="0" xfId="0" applyFont="1" applyFill="1"/>
  </cellXfs>
  <cellStyles count="4">
    <cellStyle name="Comma 2 7" xfId="2"/>
    <cellStyle name="Normal" xfId="0" builtinId="0"/>
    <cellStyle name="Normal 2 11" xfId="3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_Finance_Europe\2_TB\20_Revue_de_performance\2012\07%20-%202012\Sent\04%20-%20Poland\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A&#199;&#195;O%20FINANCEIRA\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ligada\ELDORADO\2002\10_02\Diversos\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j\Corporate%20Development\Localiza\Modelos\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bfe001\CONFIG~1\Temp\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ramos/Configura&#231;&#245;es%20locais/Temporary%20Internet%20Files/OLK66/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\Microsoft%20Office%202011\Microsoft%20Excel.app\Contents\MacOS\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  <sheetName val="Imob_custo"/>
      <sheetName val="Imob_dep"/>
      <sheetName val="france"/>
      <sheetName val="italy"/>
      <sheetName val="uk"/>
      <sheetName val="netherlands"/>
      <sheetName val="DFS Históricas"/>
      <sheetName val="Plan1"/>
      <sheetName val="H05 - CSLL"/>
      <sheetName val="Receita Preparatórios"/>
      <sheetName val="Receita IE Digital"/>
      <sheetName val="Receita EdCorp"/>
      <sheetName val="Receita  Canais"/>
      <sheetName val="Receita Cursos Livres"/>
      <sheetName val="Apoio"/>
      <sheetName val="Resumo"/>
      <sheetName val="Resumo Reunião"/>
      <sheetName val="Resumo_Meta Desafio"/>
      <sheetName val="Resumo Historico (Oficial)"/>
      <sheetName val="EDTECH"/>
      <sheetName val="Edtech Preparatórios"/>
      <sheetName val="Casa_Concurso"/>
      <sheetName val="MBA Certificações"/>
      <sheetName val="Edtech IE Digital"/>
      <sheetName val="POS"/>
      <sheetName val="Extensão"/>
      <sheetName val="Novos Negócios"/>
      <sheetName val="Edtech EdCorp"/>
      <sheetName val="Ciatech"/>
      <sheetName val="WebAula"/>
      <sheetName val="Edtech Canais"/>
      <sheetName val="Cresça"/>
      <sheetName val="Edtech Cursos Livres"/>
      <sheetName val="Portal"/>
      <sheetName val="UPFY"/>
      <sheetName val="Cursos"/>
      <sheetName val="Gestão"/>
      <sheetName val="Base Despesa BP19"/>
      <sheetName val="Base Despesa 19"/>
      <sheetName val="Contas - 2018"/>
      <sheetName val="CC - 2019"/>
      <sheetName val="Eliminação Cresça e Portal"/>
      <sheetName val="Critérios"/>
      <sheetName val="Edtech 1 - Corporativo"/>
      <sheetName val="Edtech 2 - Edcorp"/>
      <sheetName val="Edtech 3 - IE Digital"/>
      <sheetName val="Edtech 4 - Preparatórios"/>
      <sheetName val="Edtech 5 - Canais"/>
      <sheetName val="Edtech 6 - Cursos Livres"/>
      <sheetName val="Gráficos Macro"/>
      <sheetName val="Balancetes"/>
      <sheetName val="UpFront"/>
      <sheetName val="Base Case"/>
      <sheetName val="Base Df's"/>
      <sheetName val="Tabelas e Gráficos"/>
      <sheetName val="Análise de Variação BS"/>
      <sheetName val="Análise de Variação IS"/>
      <sheetName val="IF"/>
      <sheetName val="icatu"/>
      <sheetName val="Tabela suspensa"/>
      <sheetName val="CPFL FS 字段匹配"/>
      <sheetName val="CHILE CLP"/>
      <sheetName val="ARGENTINA ARS"/>
      <sheetName val="PERU SOLES"/>
      <sheetName val="COLOMBIA COL"/>
      <sheetName val="Plano de Contas"/>
      <sheetName val="BKB"/>
      <sheetName val="GlobalVariables"/>
      <sheetName val="Consolidated"/>
      <sheetName val="M13_Diferido"/>
      <sheetName val="A07_Diferido"/>
      <sheetName val="Copertina"/>
      <sheetName val="Previsión"/>
      <sheetName val="BaseProcv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Calendário de Reuniões"/>
      <sheetName val="21 - CMD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>
        <row r="35">
          <cell r="M3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  <sheetName val="ELETROPAULO capacidade nova"/>
      <sheetName val="Classes_Custos"/>
      <sheetName val="Neutralidade"/>
      <sheetName val="vinc"/>
      <sheetName val="CA e atividade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n"/>
      <sheetName val="Lookups"/>
      <sheetName val="São_Paulo"/>
      <sheetName val="CVA_Projetada12meses"/>
      <sheetName val="Parque Gerador"/>
      <sheetName val="TOTCO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 "/>
      <sheetName val="P&amp;L CCI Detail"/>
      <sheetName val="Cash CCI Detail"/>
      <sheetName val="Budget"/>
      <sheetName val="Current Year"/>
      <sheetName val="Previous Year"/>
      <sheetName val="revenues cp"/>
      <sheetName val="2010-2015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Formule"/>
      <sheetName val="Patrimonio 30.09.04"/>
      <sheetName val="ANEXO 1847 (2)"/>
      <sheetName val="1846 (ANEXOS)"/>
      <sheetName val="Sheet1"/>
      <sheetName val="OR AT2018"/>
      <sheetName val="Sheet2"/>
      <sheetName val="Service Offerings to Top-20"/>
      <sheetName val="Logistics Out. by Region"/>
      <sheetName val="Revenue by Segment"/>
      <sheetName val="Facilities Overview"/>
      <sheetName val="Control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O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  <sheetName val="SIMULA BASE"/>
      <sheetName val="MACETE-1"/>
      <sheetName val="Base Config"/>
      <sheetName val="GDO DDD"/>
      <sheetName val="REDE DDD"/>
      <sheetName val="GDO KA"/>
      <sheetName val="AUX"/>
      <sheetName val="INDICADORES_PCTS"/>
      <sheetName val="AUXILIAR"/>
      <sheetName val="Inputs"/>
      <sheetName val="LOJA_CUSTCOLD_BU"/>
      <sheetName val="Sheet1"/>
      <sheetName val="SIMULA_BASE"/>
      <sheetName val="Base_Config"/>
      <sheetName val="GDO_DDD"/>
      <sheetName val="REDE_DDD"/>
      <sheetName val="GDO_KA"/>
      <sheetName val="MEX95IB"/>
      <sheetName val="Cash Flow"/>
      <sheetName val="Sales Forecasts"/>
      <sheetName val="Financial_Position"/>
      <sheetName val="Cash_Flow"/>
      <sheetName val="Sales_Forecasts"/>
      <sheetName val="C"/>
      <sheetName val="은행"/>
      <sheetName val="평가&amp;선급.미지급"/>
      <sheetName val="#REF"/>
      <sheetName val="building"/>
      <sheetName val="주주명부&lt;끝&gt;"/>
      <sheetName val="DataSheet"/>
      <sheetName val="PickList"/>
      <sheetName val="4. International Time Off"/>
      <sheetName val="análise"/>
      <sheetName val="Dropdown"/>
      <sheetName val="F3. Source - FX Rates"/>
      <sheetName val="F1. Source - Entity Data Now"/>
      <sheetName val="5.3 Dropdown"/>
      <sheetName val="F1.  Entity Data "/>
      <sheetName val="Info &amp; Print"/>
      <sheetName val="RAPS A PAGAR"/>
      <sheetName val="ENTRE 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/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1">
          <cell r="A1" t="str">
            <v>Contrato</v>
          </cell>
        </row>
      </sheetData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  <sheetName val="Validacao_Dados"/>
      <sheetName val="Consol. Energia Ger"/>
      <sheetName val="Aquisição"/>
      <sheetName val="ABRIL 2000"/>
      <sheetName val="FF3"/>
      <sheetName val="AA-10(Op.63)"/>
      <sheetName val="Inventário PA"/>
      <sheetName val="DRE_Cemar_Orçam"/>
      <sheetName val="  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UXILIAR"/>
      <sheetName val="AVC Garabi II Set18"/>
      <sheetName val="Listas e Tabelas"/>
      <sheetName val="Siglas e Legendas"/>
      <sheetName val="FATORES"/>
      <sheetName val="CSCCincSKR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Avaliação"/>
      <sheetName val="#REF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Receivables"/>
      <sheetName val="Cash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OCRE"/>
      <sheetName val="PROCV"/>
      <sheetName val="GASTOS LE2000"/>
      <sheetName val="SELIC"/>
      <sheetName val="Balancete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VALIDADOR"/>
      <sheetName val="Bancos"/>
      <sheetName val="Margem Carteiras"/>
      <sheetName val="Result Ind Carteiras"/>
      <sheetName val="Result Ind Resumido"/>
      <sheetName val="Módulo1"/>
      <sheetName val="Módulo2"/>
      <sheetName val="Módulo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 refreshError="1"/>
      <sheetData sheetId="259" refreshError="1"/>
      <sheetData sheetId="26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  <sheetName val="ACUMULADO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  <sheetName val="ACUMULAD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  <sheetName val="DRE"/>
      <sheetName val="CUS Image"/>
      <sheetName val="Ownership Summary"/>
      <sheetName val="Transinputs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  <sheetName val="Classif"/>
      <sheetName val="INFO"/>
      <sheetName val="A4"/>
      <sheetName val="DropDowns"/>
      <sheetName val="tutti"/>
      <sheetName val="OUT02.REPORT"/>
      <sheetName val="Particip"/>
      <sheetName val="Proventi e Oneri"/>
      <sheetName val="BAL_L1_OUT12"/>
      <sheetName val="DE_PARA"/>
      <sheetName val="1.6 TRS Data"/>
      <sheetName val="Base"/>
      <sheetName val="DRE"/>
      <sheetName val="Volume"/>
      <sheetName val="Informe"/>
      <sheetName val="BancoSegment"/>
      <sheetName val="Critérios"/>
      <sheetName val="EVOL REAL"/>
      <sheetName val="GRAFICO COMPARATIVA PARQUE"/>
      <sheetName val="Resumo Fatur."/>
      <sheetName val="Tabla Inversiones"/>
      <sheetName val="P P Financieros"/>
      <sheetName val="Tipo"/>
      <sheetName val="sum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 refreshError="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  <sheetName val="EDC"/>
      <sheetName val="BASE DE DADOS"/>
      <sheetName val="Banco de Dados 2001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CRITERIA1"/>
      <sheetName val="ASSUMPTION"/>
      <sheetName val="Macroeconomics"/>
      <sheetName val="VEHICULOS"/>
      <sheetName val="EEFF"/>
      <sheetName val="Ind.TC"/>
      <sheetName val="Três Marias (TM)"/>
      <sheetName val="CMM"/>
      <sheetName val="Morro Agudo (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  <sheetName val=""/>
      <sheetName val="WL"/>
      <sheetName val="Fev"/>
      <sheetName val="ce"/>
      <sheetName val="H.MUNDIAL - 27.01.06 - Ajustado"/>
      <sheetName val="n"/>
      <sheetName val="Plano de Contas"/>
      <sheetName val="EUR GM"/>
      <sheetName val="R$ Trator"/>
      <sheetName val="U_P&amp;L"/>
      <sheetName val="#¡REF"/>
      <sheetName val="Board Owners"/>
      <sheetName val="O productivity"/>
      <sheetName val=" Produção_Calcário"/>
      <sheetName val="Conciliação Custos - Guarani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ção ativo_ passivo"/>
      <sheetName val="DRE consolidada 09_03"/>
      <sheetName val="DRE Consolidada 09_02"/>
      <sheetName val="Resultado trimestral"/>
      <sheetName val="XREF"/>
      <sheetName val="Tickmarks"/>
      <sheetName val="Accounts receivable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  <sheetName val="DMPL03"/>
      <sheetName val="DOAR"/>
      <sheetName val="Ratings &amp; Targets"/>
      <sheetName val="Forecast"/>
      <sheetName val="Impostos a recuperar"/>
      <sheetName val="Precios"/>
      <sheetName val="13. salário"/>
      <sheetName val="Mercado DTT 12'01"/>
      <sheetName val="ce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mpl"/>
      <sheetName val="DFC2"/>
      <sheetName val="D.V.A."/>
      <sheetName val="Energy Yield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>
        <row r="252">
          <cell r="G252">
            <v>1003</v>
          </cell>
        </row>
      </sheetData>
      <sheetData sheetId="52"/>
      <sheetData sheetId="53"/>
      <sheetData sheetId="54"/>
      <sheetData sheetId="5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 Cèdres"/>
      <sheetName val="DADPS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  <sheetName val="Mov. Aplicação"/>
      <sheetName val="Contingências "/>
      <sheetName val="Compra Energia CP"/>
      <sheetName val="Movimentação"/>
      <sheetName val="Teste"/>
      <sheetName val="Partes Relacionadas"/>
      <sheetName val="201904 ATIVO"/>
      <sheetName val="201904 PASSIVO"/>
      <sheetName val="201904 RESULTADO"/>
      <sheetName val="042019 Balancete"/>
      <sheetName val="Julho"/>
      <sheetName val="STATO "/>
      <sheetName val="OutrosCreditos"/>
      <sheetName val="DMPL"/>
      <sheetName val="Sispec99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XLR_NoRangeSheet"/>
      <sheetName val="Razao manual"/>
      <sheetName val="Razao SIS"/>
      <sheetName val="Calculo global Depr.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  <sheetName val="Teste"/>
      <sheetName val="Movimentação"/>
      <sheetName val="Mapa de Resultado"/>
      <sheetName val="Deposito Judicial"/>
      <sheetName val="RGR Semesa"/>
      <sheetName val="Prov Activo Fijo Jun-200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  <sheetName val="Mov_Ações"/>
      <sheetName val="Apropriações ao Custo - Out"/>
      <sheetName val="Apropriações ao Custo - Dez"/>
      <sheetName val="DRE_ano"/>
      <sheetName val="Depreciação"/>
      <sheetName val="Adiantamento_Clientes"/>
      <sheetName val="Movimentação_Qtd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  <sheetName val="1 - Chart Data"/>
      <sheetName val="2 - BOVESPA_HYPE3  Vol... Data"/>
      <sheetName val="IMPUT2"/>
      <sheetName val="Aux"/>
      <sheetName val="Aux Tributos"/>
      <sheetName val="Aux Investimento"/>
      <sheetName val="Aux M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</sheetNames>
    <sheetDataSet>
      <sheetData sheetId="0"/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121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4" sqref="F4"/>
    </sheetView>
  </sheetViews>
  <sheetFormatPr defaultColWidth="8.85546875" defaultRowHeight="16.5" x14ac:dyDescent="0.3"/>
  <cols>
    <col min="1" max="1" width="3" style="105" customWidth="1"/>
    <col min="2" max="2" width="37.42578125" style="106" customWidth="1"/>
    <col min="3" max="21" width="9.85546875" style="106" customWidth="1"/>
    <col min="22" max="16384" width="8.85546875" style="106"/>
  </cols>
  <sheetData>
    <row r="1" spans="2:21" x14ac:dyDescent="0.3">
      <c r="C1" s="129">
        <v>2019</v>
      </c>
      <c r="D1" s="129">
        <v>2019</v>
      </c>
      <c r="E1" s="129">
        <v>2019</v>
      </c>
      <c r="F1" s="129">
        <v>2019</v>
      </c>
      <c r="G1" s="129">
        <v>2020</v>
      </c>
      <c r="H1" s="129">
        <v>2020</v>
      </c>
      <c r="I1" s="129">
        <v>2020</v>
      </c>
      <c r="J1" s="129">
        <v>2020</v>
      </c>
      <c r="K1" s="129">
        <v>2021</v>
      </c>
      <c r="L1" s="129">
        <v>2021</v>
      </c>
      <c r="M1" s="129">
        <v>2021</v>
      </c>
      <c r="N1" s="129">
        <v>2021</v>
      </c>
      <c r="O1" s="129">
        <v>2022</v>
      </c>
      <c r="P1" s="129">
        <v>2022</v>
      </c>
      <c r="Q1" s="129">
        <v>2022</v>
      </c>
    </row>
    <row r="2" spans="2:21" x14ac:dyDescent="0.3">
      <c r="B2" s="107" t="s">
        <v>42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08"/>
      <c r="S2" s="108"/>
      <c r="T2" s="108"/>
      <c r="U2" s="108"/>
    </row>
    <row r="3" spans="2:21" x14ac:dyDescent="0.3">
      <c r="B3" s="105"/>
      <c r="C3" s="129">
        <v>1</v>
      </c>
      <c r="D3" s="129">
        <v>2</v>
      </c>
      <c r="E3" s="129">
        <v>3</v>
      </c>
      <c r="F3" s="129">
        <v>4</v>
      </c>
      <c r="G3" s="129">
        <v>1</v>
      </c>
      <c r="H3" s="129">
        <v>2</v>
      </c>
      <c r="I3" s="129">
        <v>3</v>
      </c>
      <c r="J3" s="129">
        <v>4</v>
      </c>
      <c r="K3" s="129">
        <v>1</v>
      </c>
      <c r="L3" s="129">
        <v>2</v>
      </c>
      <c r="M3" s="129">
        <v>3</v>
      </c>
      <c r="N3" s="129">
        <v>4</v>
      </c>
      <c r="O3" s="129">
        <v>1</v>
      </c>
      <c r="P3" s="129">
        <v>2</v>
      </c>
      <c r="Q3" s="129">
        <v>3</v>
      </c>
      <c r="R3" s="109"/>
      <c r="S3" s="109"/>
      <c r="T3" s="109"/>
      <c r="U3" s="109"/>
    </row>
    <row r="4" spans="2:21" x14ac:dyDescent="0.3">
      <c r="B4" s="110" t="s">
        <v>57</v>
      </c>
      <c r="C4" s="111" t="s">
        <v>58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2:21" x14ac:dyDescent="0.3">
      <c r="B5" s="105"/>
      <c r="R5" s="109"/>
      <c r="S5" s="109"/>
      <c r="T5" s="109"/>
      <c r="U5" s="109"/>
    </row>
    <row r="6" spans="2:21" ht="17.25" thickBot="1" x14ac:dyDescent="0.35">
      <c r="B6" s="112" t="str">
        <f>INDEX(Control!$B$3:$C$116,ROW(B6)-4,MATCH($C$4,Control!$B$3:$C$3,0))</f>
        <v>Consolidated</v>
      </c>
      <c r="C6" s="113" t="str">
        <f t="shared" ref="C6:J6" si="0">CONCATENATE(C3,IF($C$4="Português","T","Q"),RIGHT(C1,2))</f>
        <v>1Q19</v>
      </c>
      <c r="D6" s="113" t="str">
        <f t="shared" si="0"/>
        <v>2Q19</v>
      </c>
      <c r="E6" s="113" t="str">
        <f t="shared" si="0"/>
        <v>3Q19</v>
      </c>
      <c r="F6" s="113" t="str">
        <f t="shared" si="0"/>
        <v>4Q19</v>
      </c>
      <c r="G6" s="113" t="str">
        <f t="shared" si="0"/>
        <v>1Q20</v>
      </c>
      <c r="H6" s="113" t="str">
        <f t="shared" si="0"/>
        <v>2Q20</v>
      </c>
      <c r="I6" s="113" t="str">
        <f t="shared" si="0"/>
        <v>3Q20</v>
      </c>
      <c r="J6" s="113" t="str">
        <f t="shared" si="0"/>
        <v>4Q20</v>
      </c>
      <c r="K6" s="113" t="str">
        <f t="shared" ref="K6:P6" si="1">CONCATENATE(K3,IF($C$4="Português","T","Q"),RIGHT(K1,2))</f>
        <v>1Q21</v>
      </c>
      <c r="L6" s="113" t="str">
        <f t="shared" si="1"/>
        <v>2Q21</v>
      </c>
      <c r="M6" s="113" t="str">
        <f t="shared" si="1"/>
        <v>3Q21</v>
      </c>
      <c r="N6" s="113" t="str">
        <f t="shared" si="1"/>
        <v>4Q21</v>
      </c>
      <c r="O6" s="113" t="str">
        <f t="shared" si="1"/>
        <v>1Q22</v>
      </c>
      <c r="P6" s="113" t="str">
        <f t="shared" si="1"/>
        <v>2Q22</v>
      </c>
      <c r="Q6" s="113" t="str">
        <f t="shared" ref="Q6" si="2">CONCATENATE(Q3,IF($C$4="Português","T","Q"),RIGHT(Q1,2))</f>
        <v>3Q22</v>
      </c>
      <c r="S6" s="114">
        <v>2019</v>
      </c>
      <c r="T6" s="114">
        <v>2020</v>
      </c>
      <c r="U6" s="114">
        <v>2021</v>
      </c>
    </row>
    <row r="7" spans="2:21" x14ac:dyDescent="0.3">
      <c r="B7" s="110" t="str">
        <f>INDEX(Control!$B$3:$C$116,ROW(B7)-4,MATCH($C$4,Control!$B$3:$C$3,0))</f>
        <v>Net Revenue</v>
      </c>
      <c r="C7" s="4">
        <v>191.07216957197809</v>
      </c>
      <c r="D7" s="4">
        <v>253.67503958067272</v>
      </c>
      <c r="E7" s="4">
        <v>272</v>
      </c>
      <c r="F7" s="4">
        <v>221.20000000000002</v>
      </c>
      <c r="G7" s="4">
        <v>213.5224031567883</v>
      </c>
      <c r="H7" s="4">
        <v>426.19422485005992</v>
      </c>
      <c r="I7" s="4">
        <v>464.73879434284771</v>
      </c>
      <c r="J7" s="4">
        <v>357.64801685927256</v>
      </c>
      <c r="K7" s="92">
        <f>SUM(K8:K10)</f>
        <v>199.57843601684081</v>
      </c>
      <c r="L7" s="4">
        <f t="shared" ref="L7:N7" si="3">SUM(L8:L10)</f>
        <v>466.90123473214476</v>
      </c>
      <c r="M7" s="4">
        <f t="shared" si="3"/>
        <v>266.81083488115928</v>
      </c>
      <c r="N7" s="4">
        <f t="shared" si="3"/>
        <v>182.12649436985515</v>
      </c>
      <c r="O7" s="4">
        <f t="shared" ref="O7:P7" si="4">SUM(O8:O10)</f>
        <v>456.68899999999996</v>
      </c>
      <c r="P7" s="4">
        <f t="shared" si="4"/>
        <v>412.28700000000003</v>
      </c>
      <c r="Q7" s="4">
        <f t="shared" ref="Q7" si="5">SUM(Q8:Q10)</f>
        <v>453.31297435680153</v>
      </c>
      <c r="S7" s="4">
        <v>937.94720915265088</v>
      </c>
      <c r="T7" s="4">
        <v>1462.1034392089684</v>
      </c>
      <c r="U7" s="4">
        <f>SUM(K7:N7)</f>
        <v>1115.4169999999999</v>
      </c>
    </row>
    <row r="8" spans="2:21" x14ac:dyDescent="0.3">
      <c r="B8" s="115" t="str">
        <f>INDEX(Control!$B$3:$C$116,ROW(B8)-4,MATCH($C$4,Control!$B$3:$C$3,0))</f>
        <v>Operating Net Revenue</v>
      </c>
      <c r="C8" s="6">
        <v>195.71934657345975</v>
      </c>
      <c r="D8" s="6">
        <v>236.83260372441345</v>
      </c>
      <c r="E8" s="6">
        <v>267.38156703999999</v>
      </c>
      <c r="F8" s="6">
        <v>220.30533942000002</v>
      </c>
      <c r="G8" s="6">
        <v>237.88087720522179</v>
      </c>
      <c r="H8" s="6">
        <v>349.02041065396855</v>
      </c>
      <c r="I8" s="6">
        <v>364.75576544647748</v>
      </c>
      <c r="J8" s="6">
        <v>296.6637441027097</v>
      </c>
      <c r="K8" s="6">
        <v>272.1295281080429</v>
      </c>
      <c r="L8" s="6">
        <v>411.76451965320416</v>
      </c>
      <c r="M8" s="6">
        <v>338.61121854352712</v>
      </c>
      <c r="N8" s="6">
        <v>224.20773369522581</v>
      </c>
      <c r="O8" s="6">
        <v>360.30799999999999</v>
      </c>
      <c r="P8" s="6">
        <v>503.02800000000002</v>
      </c>
      <c r="Q8" s="6">
        <v>500.84997435680151</v>
      </c>
      <c r="S8" s="6">
        <v>920.23885675787312</v>
      </c>
      <c r="T8" s="6">
        <v>1248.3207974083775</v>
      </c>
      <c r="U8" s="6">
        <f t="shared" ref="U8:U26" si="6">SUM(K8:N8)</f>
        <v>1246.713</v>
      </c>
    </row>
    <row r="9" spans="2:21" x14ac:dyDescent="0.3">
      <c r="B9" s="115" t="str">
        <f>INDEX(Control!$B$3:$C$116,ROW(B9)-4,MATCH($C$4,Control!$B$3:$C$3,0))</f>
        <v>Road Transportation (OTM)</v>
      </c>
      <c r="C9" s="6">
        <v>6.56180399999991E-2</v>
      </c>
      <c r="D9" s="6">
        <v>20.873934580000011</v>
      </c>
      <c r="E9" s="6">
        <v>23.618432959999996</v>
      </c>
      <c r="F9" s="6">
        <v>-0.10533941999999999</v>
      </c>
      <c r="G9" s="6">
        <v>64.611120739999961</v>
      </c>
      <c r="H9" s="6">
        <v>115.77294795999939</v>
      </c>
      <c r="I9" s="6">
        <v>131.9128545799997</v>
      </c>
      <c r="J9" s="6">
        <v>40.578297330000083</v>
      </c>
      <c r="K9" s="6">
        <v>1.3569538900000027</v>
      </c>
      <c r="L9" s="6">
        <v>0</v>
      </c>
      <c r="M9" s="6">
        <v>0.67648451999999992</v>
      </c>
      <c r="N9" s="6">
        <v>-1.4384100000026656E-3</v>
      </c>
      <c r="O9" s="6">
        <v>0</v>
      </c>
      <c r="P9" s="6">
        <v>0</v>
      </c>
      <c r="Q9" s="6">
        <v>0</v>
      </c>
      <c r="S9" s="6">
        <v>44.452646160000008</v>
      </c>
      <c r="T9" s="6">
        <v>352.87522060999913</v>
      </c>
      <c r="U9" s="6">
        <f t="shared" si="6"/>
        <v>2.032</v>
      </c>
    </row>
    <row r="10" spans="2:21" x14ac:dyDescent="0.3">
      <c r="B10" s="115" t="str">
        <f>INDEX(Control!$B$3:$C$116,ROW(B10)-4,MATCH($C$4,Control!$B$3:$C$3,0))</f>
        <v>Hedge Accounting</v>
      </c>
      <c r="C10" s="6">
        <v>-4.7127950414816651</v>
      </c>
      <c r="D10" s="6">
        <v>-4.0314987237407642</v>
      </c>
      <c r="E10" s="6">
        <v>-19</v>
      </c>
      <c r="F10" s="6">
        <v>1</v>
      </c>
      <c r="G10" s="6">
        <v>-88.969594788433497</v>
      </c>
      <c r="H10" s="6">
        <v>-38.599133763907993</v>
      </c>
      <c r="I10" s="6">
        <v>-31.92982568362946</v>
      </c>
      <c r="J10" s="6">
        <v>20.405975426562762</v>
      </c>
      <c r="K10" s="6">
        <v>-73.908045981202093</v>
      </c>
      <c r="L10" s="6">
        <v>55.136715078940583</v>
      </c>
      <c r="M10" s="6">
        <v>-72.476868182367824</v>
      </c>
      <c r="N10" s="6">
        <v>-42.079800915370654</v>
      </c>
      <c r="O10" s="6">
        <v>96.381</v>
      </c>
      <c r="P10" s="6">
        <v>-90.741</v>
      </c>
      <c r="Q10" s="6">
        <v>-47.537000000000006</v>
      </c>
      <c r="S10" s="6">
        <v>-26.74429376522243</v>
      </c>
      <c r="T10" s="6">
        <v>-139.09257880940822</v>
      </c>
      <c r="U10" s="6">
        <f t="shared" si="6"/>
        <v>-133.32799999999997</v>
      </c>
    </row>
    <row r="11" spans="2:21" x14ac:dyDescent="0.3">
      <c r="B11" s="106" t="str">
        <f>INDEX(Control!$B$3:$C$116,ROW(B11)-4,MATCH($C$4,Control!$B$3:$C$3,0))</f>
        <v>Operating Costs</v>
      </c>
      <c r="C11" s="8">
        <v>-94.542877469528918</v>
      </c>
      <c r="D11" s="8">
        <v>-109.19713662447678</v>
      </c>
      <c r="E11" s="8">
        <v>-149.130698833959</v>
      </c>
      <c r="F11" s="8">
        <v>-122.10213601518454</v>
      </c>
      <c r="G11" s="8">
        <v>-186.2762448677893</v>
      </c>
      <c r="H11" s="8">
        <v>-275.66082644051698</v>
      </c>
      <c r="I11" s="8">
        <v>-279.95983799828014</v>
      </c>
      <c r="J11" s="8">
        <v>-154.91886642115264</v>
      </c>
      <c r="K11" s="8">
        <f>SUM(K12:K13)</f>
        <v>-129.22878376754466</v>
      </c>
      <c r="L11" s="8">
        <f t="shared" ref="L11:N11" si="7">SUM(L12:L13)</f>
        <v>-178.45027484118532</v>
      </c>
      <c r="M11" s="8">
        <f t="shared" si="7"/>
        <v>-164.68312059576567</v>
      </c>
      <c r="N11" s="8">
        <f t="shared" si="7"/>
        <v>-167.58882079550435</v>
      </c>
      <c r="O11" s="8">
        <f t="shared" ref="O11:P11" si="8">SUM(O12:O13)</f>
        <v>-180.13000000000002</v>
      </c>
      <c r="P11" s="8">
        <f t="shared" si="8"/>
        <v>-215.273</v>
      </c>
      <c r="Q11" s="8">
        <f t="shared" ref="Q11" si="9">SUM(Q12:Q13)</f>
        <v>-241.15483344812174</v>
      </c>
      <c r="S11" s="8">
        <v>-474.97284894314924</v>
      </c>
      <c r="T11" s="8">
        <v>-896.81577572773904</v>
      </c>
      <c r="U11" s="8">
        <f t="shared" si="6"/>
        <v>-639.95100000000002</v>
      </c>
    </row>
    <row r="12" spans="2:21" x14ac:dyDescent="0.3">
      <c r="B12" s="115" t="str">
        <f>INDEX(Control!$B$3:$C$116,ROW(B12)-4,MATCH($C$4,Control!$B$3:$C$3,0))</f>
        <v>Operating Costs</v>
      </c>
      <c r="C12" s="6">
        <v>-94.194263459528912</v>
      </c>
      <c r="D12" s="6">
        <v>-93.646868704476788</v>
      </c>
      <c r="E12" s="6">
        <v>-127.46237785395901</v>
      </c>
      <c r="F12" s="6">
        <v>-122.18278166518454</v>
      </c>
      <c r="G12" s="6">
        <v>-121.42223682778929</v>
      </c>
      <c r="H12" s="6">
        <v>-158.12359966051702</v>
      </c>
      <c r="I12" s="6">
        <v>-148.22051498828017</v>
      </c>
      <c r="J12" s="6">
        <v>-116.47703657115271</v>
      </c>
      <c r="K12" s="6">
        <v>-128.06095590754467</v>
      </c>
      <c r="L12" s="6">
        <v>-178.45027484118532</v>
      </c>
      <c r="M12" s="6">
        <v>-164.79599560576568</v>
      </c>
      <c r="N12" s="6">
        <v>-167.58977364550435</v>
      </c>
      <c r="O12" s="6">
        <v>-180.10700000000003</v>
      </c>
      <c r="P12" s="6">
        <v>-215.245</v>
      </c>
      <c r="Q12" s="6">
        <v>-241.20603014812173</v>
      </c>
      <c r="S12" s="6">
        <v>-437.48629168314926</v>
      </c>
      <c r="T12" s="6">
        <v>-544.24338804773913</v>
      </c>
      <c r="U12" s="6">
        <f t="shared" si="6"/>
        <v>-638.89700000000005</v>
      </c>
    </row>
    <row r="13" spans="2:21" x14ac:dyDescent="0.3">
      <c r="B13" s="115" t="str">
        <f>INDEX(Control!$B$3:$C$116,ROW(B13)-4,MATCH($C$4,Control!$B$3:$C$3,0))</f>
        <v>Road Transportation (OTM)</v>
      </c>
      <c r="C13" s="6">
        <v>-0.34861401000000003</v>
      </c>
      <c r="D13" s="6">
        <v>-15.55026792</v>
      </c>
      <c r="E13" s="6">
        <v>-21.668320980000001</v>
      </c>
      <c r="F13" s="6">
        <v>8.064564999999857E-2</v>
      </c>
      <c r="G13" s="6">
        <v>-64.854008040000011</v>
      </c>
      <c r="H13" s="6">
        <v>-117.53722677999998</v>
      </c>
      <c r="I13" s="6">
        <v>-131.73932300999999</v>
      </c>
      <c r="J13" s="6">
        <v>-38.44182984999992</v>
      </c>
      <c r="K13" s="6">
        <v>-1.1678278600000005</v>
      </c>
      <c r="L13" s="6">
        <v>0</v>
      </c>
      <c r="M13" s="6">
        <v>0.11287501000000021</v>
      </c>
      <c r="N13" s="6">
        <v>9.5285000000022713E-4</v>
      </c>
      <c r="O13" s="6">
        <v>-2.3E-2</v>
      </c>
      <c r="P13" s="6">
        <v>-2.8000000000000001E-2</v>
      </c>
      <c r="Q13" s="6">
        <v>5.1196700000000012E-2</v>
      </c>
      <c r="R13" s="116"/>
      <c r="S13" s="6">
        <v>-37.486557259999998</v>
      </c>
      <c r="T13" s="6">
        <v>-352.57238767999991</v>
      </c>
      <c r="U13" s="6">
        <f t="shared" si="6"/>
        <v>-1.054</v>
      </c>
    </row>
    <row r="14" spans="2:21" x14ac:dyDescent="0.3">
      <c r="B14" s="106" t="str">
        <f>INDEX(Control!$B$3:$C$116,ROW(B14)-4,MATCH($C$4,Control!$B$3:$C$3,0))</f>
        <v>Operating Expenses</v>
      </c>
      <c r="C14" s="8">
        <v>-18.092301353464009</v>
      </c>
      <c r="D14" s="8">
        <v>-23.054312457162208</v>
      </c>
      <c r="E14" s="8">
        <v>-21.9</v>
      </c>
      <c r="F14" s="8">
        <v>-6.2000000000000011</v>
      </c>
      <c r="G14" s="8">
        <v>-30.576947576968191</v>
      </c>
      <c r="H14" s="8">
        <v>-29.207277179754001</v>
      </c>
      <c r="I14" s="8">
        <v>-53.817532785705353</v>
      </c>
      <c r="J14" s="8">
        <v>-53.777879328020781</v>
      </c>
      <c r="K14" s="8">
        <v>-28.390136561650245</v>
      </c>
      <c r="L14" s="8">
        <v>-31.087214821820762</v>
      </c>
      <c r="M14" s="8">
        <v>-44.018314077074145</v>
      </c>
      <c r="N14" s="8">
        <v>-39.766334539454839</v>
      </c>
      <c r="O14" s="8">
        <v>-35.000999999999998</v>
      </c>
      <c r="P14" s="8">
        <v>-42.274000000000001</v>
      </c>
      <c r="Q14" s="8">
        <v>-53.047679686020956</v>
      </c>
      <c r="S14" s="8">
        <v>-69.246613810626215</v>
      </c>
      <c r="T14" s="8">
        <v>-167.37963687044834</v>
      </c>
      <c r="U14" s="8">
        <f t="shared" si="6"/>
        <v>-143.262</v>
      </c>
    </row>
    <row r="15" spans="2:21" x14ac:dyDescent="0.3">
      <c r="B15" s="106" t="str">
        <f>INDEX(Control!$B$3:$C$116,ROW(B15)-4,MATCH($C$4,Control!$B$3:$C$3,0))</f>
        <v>AFRMM &amp; Other Tax Credits</v>
      </c>
      <c r="C15" s="8">
        <v>-0.63783154454978463</v>
      </c>
      <c r="D15" s="8">
        <v>22.300502234917641</v>
      </c>
      <c r="E15" s="8">
        <v>13.7</v>
      </c>
      <c r="F15" s="8">
        <v>27.599999999999998</v>
      </c>
      <c r="G15" s="8">
        <v>10.457557545499998</v>
      </c>
      <c r="H15" s="8">
        <v>9.1040318737999986</v>
      </c>
      <c r="I15" s="8">
        <v>5.2918121277891439</v>
      </c>
      <c r="J15" s="8">
        <v>9.0169576299999949</v>
      </c>
      <c r="K15" s="8">
        <v>20.996012818151993</v>
      </c>
      <c r="L15" s="8">
        <v>3.9310603900000016</v>
      </c>
      <c r="M15" s="8">
        <v>4.4536056599999991</v>
      </c>
      <c r="N15" s="8">
        <v>49.422321131848001</v>
      </c>
      <c r="O15" s="8">
        <v>3.8759999999999999</v>
      </c>
      <c r="P15" s="8">
        <v>4.6340000000000003</v>
      </c>
      <c r="Q15" s="8">
        <v>3.5172852612139587</v>
      </c>
      <c r="S15" s="8">
        <v>62.962670690367858</v>
      </c>
      <c r="T15" s="8">
        <v>33.870359177089135</v>
      </c>
      <c r="U15" s="8">
        <f t="shared" si="6"/>
        <v>78.802999999999997</v>
      </c>
    </row>
    <row r="16" spans="2:21" x14ac:dyDescent="0.3">
      <c r="B16" s="106" t="str">
        <f>INDEX(Control!$B$3:$C$116,ROW(B16)-4,MATCH($C$4,Control!$B$3:$C$3,0))</f>
        <v>Equity Accounting</v>
      </c>
      <c r="C16" s="8">
        <v>-4.471213355345097</v>
      </c>
      <c r="D16" s="8">
        <v>1.1219512932273594</v>
      </c>
      <c r="E16" s="8">
        <v>0.54884239443332428</v>
      </c>
      <c r="F16" s="8">
        <v>-3.9044276055370668</v>
      </c>
      <c r="G16" s="8">
        <v>-2.2952569799956555</v>
      </c>
      <c r="H16" s="8">
        <v>1.8202890779513992</v>
      </c>
      <c r="I16" s="8">
        <v>-1.8185403064436614</v>
      </c>
      <c r="J16" s="8">
        <v>-3.0688321274950328</v>
      </c>
      <c r="K16" s="8">
        <v>-2.8318134868448199</v>
      </c>
      <c r="L16" s="8">
        <v>4.453687405019239</v>
      </c>
      <c r="M16" s="8">
        <v>-0.18851924947659682</v>
      </c>
      <c r="N16" s="8">
        <v>-2.1043546686978649</v>
      </c>
      <c r="O16" s="8">
        <v>1.3040000000000049</v>
      </c>
      <c r="P16" s="8">
        <v>12.267000000000003</v>
      </c>
      <c r="Q16" s="8">
        <v>4.1735569338658696</v>
      </c>
      <c r="S16" s="8">
        <v>-6.7048472732214801</v>
      </c>
      <c r="T16" s="8">
        <v>-5.3623403359829505</v>
      </c>
      <c r="U16" s="8">
        <f t="shared" si="6"/>
        <v>-0.67100000000004267</v>
      </c>
    </row>
    <row r="17" spans="1:21" x14ac:dyDescent="0.3">
      <c r="B17" s="106" t="str">
        <f>INDEX(Control!$B$3:$C$116,ROW(B17)-4,MATCH($C$4,Control!$B$3:$C$3,0))</f>
        <v>Others</v>
      </c>
      <c r="C17" s="8">
        <v>-2.5784987159090909E-3</v>
      </c>
      <c r="D17" s="8">
        <v>-6.3663279893210439E-2</v>
      </c>
      <c r="E17" s="8">
        <v>-0.23201273540860987</v>
      </c>
      <c r="F17" s="8">
        <v>-0.42975226271705252</v>
      </c>
      <c r="G17" s="8">
        <v>0</v>
      </c>
      <c r="H17" s="8">
        <v>0</v>
      </c>
      <c r="I17" s="8">
        <v>0</v>
      </c>
      <c r="J17" s="8">
        <v>0</v>
      </c>
      <c r="K17" s="8">
        <v>-0.39235271815199319</v>
      </c>
      <c r="L17" s="8">
        <v>7.3174551130398724</v>
      </c>
      <c r="M17" s="8">
        <v>39.998478469392765</v>
      </c>
      <c r="N17" s="8">
        <v>-29.637580864280643</v>
      </c>
      <c r="O17" s="8">
        <v>0</v>
      </c>
      <c r="P17" s="8">
        <v>0</v>
      </c>
      <c r="Q17" s="8">
        <v>0</v>
      </c>
      <c r="S17" s="8">
        <v>-0.72800677673478198</v>
      </c>
      <c r="T17" s="8">
        <v>0</v>
      </c>
      <c r="U17" s="8">
        <f t="shared" si="6"/>
        <v>17.286000000000001</v>
      </c>
    </row>
    <row r="18" spans="1:21" x14ac:dyDescent="0.3">
      <c r="B18" s="110" t="str">
        <f>INDEX(Control!$B$3:$C$116,ROW(B18)-4,MATCH($C$4,Control!$B$3:$C$3,0))</f>
        <v>EBITDA</v>
      </c>
      <c r="C18" s="4">
        <v>73.325367350374378</v>
      </c>
      <c r="D18" s="4">
        <v>144.78238074728552</v>
      </c>
      <c r="E18" s="4">
        <v>114.9861308250657</v>
      </c>
      <c r="F18" s="4">
        <v>116.16368411656134</v>
      </c>
      <c r="G18" s="4">
        <v>4.8315112775351503</v>
      </c>
      <c r="H18" s="4">
        <v>132.25044218154034</v>
      </c>
      <c r="I18" s="4">
        <v>134.43469538020773</v>
      </c>
      <c r="J18" s="4">
        <v>154.89939661260411</v>
      </c>
      <c r="K18" s="4">
        <f>SUM(K7,K11,K14,K15,K16,K17)</f>
        <v>59.731362300801088</v>
      </c>
      <c r="L18" s="4">
        <f t="shared" ref="L18:N18" si="10">SUM(L7,L11,L14,L15,L16,L17)</f>
        <v>273.06594797719788</v>
      </c>
      <c r="M18" s="4">
        <f t="shared" si="10"/>
        <v>102.37296508823563</v>
      </c>
      <c r="N18" s="4">
        <f t="shared" si="10"/>
        <v>-7.5482753662345417</v>
      </c>
      <c r="O18" s="4">
        <f t="shared" ref="O18:P18" si="11">SUM(O7,O11,O14,O15,O16,O17)</f>
        <v>246.73799999999997</v>
      </c>
      <c r="P18" s="4">
        <f t="shared" si="11"/>
        <v>171.64100000000002</v>
      </c>
      <c r="Q18" s="4">
        <f t="shared" ref="Q18" si="12">SUM(Q7,Q11,Q14,Q15,Q16,Q17)</f>
        <v>166.80130341773869</v>
      </c>
      <c r="S18" s="4">
        <v>449.25756303928694</v>
      </c>
      <c r="T18" s="4">
        <v>426.41604545188733</v>
      </c>
      <c r="U18" s="4">
        <f t="shared" si="6"/>
        <v>427.62200000000007</v>
      </c>
    </row>
    <row r="19" spans="1:21" ht="17.25" thickBot="1" x14ac:dyDescent="0.35">
      <c r="B19" s="117" t="str">
        <f>INDEX(Control!$B$3:$C$116,ROW(B19)-4,MATCH($C$4,Control!$B$3:$C$3,0))</f>
        <v>Margin %</v>
      </c>
      <c r="C19" s="118">
        <v>0.37464547391002562</v>
      </c>
      <c r="D19" s="118">
        <v>0.61132791039091594</v>
      </c>
      <c r="E19" s="118">
        <v>0.4300450928536293</v>
      </c>
      <c r="F19" s="118">
        <v>0.52728492383519432</v>
      </c>
      <c r="G19" s="118">
        <v>2.0310633348501424E-2</v>
      </c>
      <c r="H19" s="118">
        <v>0.37891893466556659</v>
      </c>
      <c r="I19" s="118">
        <v>0.36856085116476117</v>
      </c>
      <c r="J19" s="118">
        <v>0.52213794132853486</v>
      </c>
      <c r="K19" s="118">
        <f>K18/K8</f>
        <v>0.21949607128663412</v>
      </c>
      <c r="L19" s="118">
        <f t="shared" ref="L19:N19" si="13">L18/L8</f>
        <v>0.66316045930129963</v>
      </c>
      <c r="M19" s="118">
        <f t="shared" si="13"/>
        <v>0.30233187644689924</v>
      </c>
      <c r="N19" s="118">
        <f t="shared" si="13"/>
        <v>-3.3666436218900468E-2</v>
      </c>
      <c r="O19" s="118">
        <f t="shared" ref="O19:P19" si="14">O18/O8</f>
        <v>0.68479745106964041</v>
      </c>
      <c r="P19" s="118">
        <f t="shared" si="14"/>
        <v>0.34121559833647436</v>
      </c>
      <c r="Q19" s="118">
        <f t="shared" ref="Q19" si="15">Q18/Q8</f>
        <v>0.33303646193043585</v>
      </c>
      <c r="S19" s="118">
        <v>0.4881966890879641</v>
      </c>
      <c r="T19" s="118">
        <v>0.34159171771964714</v>
      </c>
      <c r="U19" s="118">
        <f>U18/U8</f>
        <v>0.34299955162094248</v>
      </c>
    </row>
    <row r="20" spans="1:21" ht="17.25" thickTop="1" x14ac:dyDescent="0.3">
      <c r="B20" s="106" t="str">
        <f>INDEX(Control!$B$3:$C$116,ROW(B20)-4,MATCH($C$4,Control!$B$3:$C$3,0))</f>
        <v>Hedge Accounting</v>
      </c>
      <c r="C20" s="8">
        <v>4.7127950414816651</v>
      </c>
      <c r="D20" s="8">
        <v>4.0314987237407642</v>
      </c>
      <c r="E20" s="8">
        <v>19</v>
      </c>
      <c r="F20" s="8">
        <v>-1</v>
      </c>
      <c r="G20" s="8">
        <v>88.969594788433497</v>
      </c>
      <c r="H20" s="8">
        <v>38.599133763907993</v>
      </c>
      <c r="I20" s="8">
        <v>31.92982568362946</v>
      </c>
      <c r="J20" s="8">
        <v>-20.405975426562762</v>
      </c>
      <c r="K20" s="8">
        <v>73.908045981202093</v>
      </c>
      <c r="L20" s="8">
        <v>-55.136715078940583</v>
      </c>
      <c r="M20" s="8">
        <v>72.476868182367824</v>
      </c>
      <c r="N20" s="8">
        <v>42.079800915370654</v>
      </c>
      <c r="O20" s="8">
        <v>-96.381</v>
      </c>
      <c r="P20" s="8">
        <v>90.741</v>
      </c>
      <c r="Q20" s="8">
        <v>47.537000000000006</v>
      </c>
      <c r="S20" s="8">
        <v>26.74429376522243</v>
      </c>
      <c r="T20" s="8">
        <v>139.09257880940822</v>
      </c>
      <c r="U20" s="8">
        <f t="shared" si="6"/>
        <v>133.32799999999997</v>
      </c>
    </row>
    <row r="21" spans="1:21" x14ac:dyDescent="0.3">
      <c r="B21" s="106" t="str">
        <f>INDEX(Control!$B$3:$C$116,ROW(B21)-4,MATCH($C$4,Control!$B$3:$C$3,0))</f>
        <v>Equity Accounting</v>
      </c>
      <c r="C21" s="8">
        <v>4.471213355345097</v>
      </c>
      <c r="D21" s="8">
        <v>-1.1219512932273594</v>
      </c>
      <c r="E21" s="8">
        <v>-0.54884239443332428</v>
      </c>
      <c r="F21" s="8">
        <v>3.9044276055370668</v>
      </c>
      <c r="G21" s="8">
        <v>2.2952569799956555</v>
      </c>
      <c r="H21" s="8">
        <v>-1.8202890779513992</v>
      </c>
      <c r="I21" s="8">
        <v>1.8185403064436614</v>
      </c>
      <c r="J21" s="8">
        <v>3.0688321274950328</v>
      </c>
      <c r="K21" s="8">
        <v>2.8318134868448199</v>
      </c>
      <c r="L21" s="8">
        <v>-4.453687405019239</v>
      </c>
      <c r="M21" s="8">
        <v>0.18851924947659682</v>
      </c>
      <c r="N21" s="8">
        <v>2.1043546686978649</v>
      </c>
      <c r="O21" s="8">
        <v>-1.3040000000000049</v>
      </c>
      <c r="P21" s="8">
        <v>-12.267000000000003</v>
      </c>
      <c r="Q21" s="8">
        <v>-4.1735569338658696</v>
      </c>
      <c r="S21" s="8">
        <v>6.7048472732214801</v>
      </c>
      <c r="T21" s="8">
        <v>5.3623403359829505</v>
      </c>
      <c r="U21" s="8">
        <f t="shared" si="6"/>
        <v>0.67100000000004267</v>
      </c>
    </row>
    <row r="22" spans="1:21" x14ac:dyDescent="0.3">
      <c r="B22" s="106" t="str">
        <f>INDEX(Control!$B$3:$C$116,ROW(B22)-4,MATCH($C$4,Control!$B$3:$C$3,0))</f>
        <v>Non-recurring</v>
      </c>
      <c r="C22" s="8">
        <v>-1.630140809046523</v>
      </c>
      <c r="D22" s="8">
        <v>-19.642826283722428</v>
      </c>
      <c r="E22" s="8">
        <v>-0.94510811678603091</v>
      </c>
      <c r="F22" s="8">
        <v>-15.374129324955405</v>
      </c>
      <c r="G22" s="8">
        <v>7.0802660960929273</v>
      </c>
      <c r="H22" s="8">
        <v>8.124926423599959</v>
      </c>
      <c r="I22" s="8">
        <v>29.909879770000003</v>
      </c>
      <c r="J22" s="8">
        <v>4.6053653499999996</v>
      </c>
      <c r="K22" s="8">
        <v>0.16183062999999959</v>
      </c>
      <c r="L22" s="8">
        <v>0.91313669999999991</v>
      </c>
      <c r="M22" s="8">
        <v>0.79336070999999619</v>
      </c>
      <c r="N22" s="8">
        <v>48.214838501918919</v>
      </c>
      <c r="O22" s="8">
        <v>1.827977950000002</v>
      </c>
      <c r="P22" s="8">
        <v>1.106010230000001</v>
      </c>
      <c r="Q22" s="8">
        <v>2.4227422499999998</v>
      </c>
      <c r="S22" s="8">
        <v>-37.592204534510387</v>
      </c>
      <c r="T22" s="8">
        <v>49.720437639692889</v>
      </c>
      <c r="U22" s="8">
        <f t="shared" si="6"/>
        <v>50.083166541918914</v>
      </c>
    </row>
    <row r="23" spans="1:21" x14ac:dyDescent="0.3">
      <c r="B23" s="110" t="str">
        <f>INDEX(Control!$B$3:$C$116,ROW(B23)-4,MATCH($C$4,Control!$B$3:$C$3,0))</f>
        <v>Adjusted EBITDA</v>
      </c>
      <c r="C23" s="4">
        <v>80.879234938154625</v>
      </c>
      <c r="D23" s="4">
        <v>128.0491018940765</v>
      </c>
      <c r="E23" s="4">
        <v>132.49218031384635</v>
      </c>
      <c r="F23" s="4">
        <v>103.693982397143</v>
      </c>
      <c r="G23" s="4">
        <v>103.17662914205724</v>
      </c>
      <c r="H23" s="4">
        <v>177.15421329109688</v>
      </c>
      <c r="I23" s="4">
        <v>198.09294114028086</v>
      </c>
      <c r="J23" s="4">
        <v>142.16761866353639</v>
      </c>
      <c r="K23" s="4">
        <f>K18+SUM(K20:K22)</f>
        <v>136.63305239884801</v>
      </c>
      <c r="L23" s="4">
        <f t="shared" ref="L23:N23" si="16">L18+SUM(L20:L22)</f>
        <v>214.38868219323805</v>
      </c>
      <c r="M23" s="4">
        <f t="shared" si="16"/>
        <v>175.83171323008006</v>
      </c>
      <c r="N23" s="4">
        <f t="shared" si="16"/>
        <v>84.850718719752905</v>
      </c>
      <c r="O23" s="4">
        <f t="shared" ref="O23:P23" si="17">O18+SUM(O20:O22)</f>
        <v>150.88097794999999</v>
      </c>
      <c r="P23" s="4">
        <f t="shared" si="17"/>
        <v>251.22101022999999</v>
      </c>
      <c r="Q23" s="4">
        <f t="shared" ref="Q23" si="18">Q18+SUM(Q20:Q22)</f>
        <v>212.58748873387282</v>
      </c>
      <c r="S23" s="4">
        <v>445.11449954322052</v>
      </c>
      <c r="T23" s="4">
        <v>620.59140223697136</v>
      </c>
      <c r="U23" s="4">
        <f t="shared" si="6"/>
        <v>611.70416654191899</v>
      </c>
    </row>
    <row r="24" spans="1:21" ht="17.25" thickBot="1" x14ac:dyDescent="0.35">
      <c r="B24" s="117" t="str">
        <f>INDEX(Control!$B$3:$C$116,ROW(B24)-4,MATCH($C$4,Control!$B$3:$C$3,0))</f>
        <v>Margin %</v>
      </c>
      <c r="C24" s="118">
        <v>0.41324087962759498</v>
      </c>
      <c r="D24" s="118">
        <v>0.54067345407847156</v>
      </c>
      <c r="E24" s="118">
        <v>0.49551725566043098</v>
      </c>
      <c r="F24" s="118">
        <v>0.47068301962239839</v>
      </c>
      <c r="G24" s="118">
        <v>0.4337323384470535</v>
      </c>
      <c r="H24" s="118">
        <v>0.5075755110114003</v>
      </c>
      <c r="I24" s="118">
        <v>0.54308378346756536</v>
      </c>
      <c r="J24" s="118">
        <v>0.47922141309696309</v>
      </c>
      <c r="K24" s="118">
        <f>K23/K8</f>
        <v>0.50208830092337842</v>
      </c>
      <c r="L24" s="118">
        <f t="shared" ref="L24:N24" si="19">L23/L8</f>
        <v>0.52065846366219271</v>
      </c>
      <c r="M24" s="118">
        <f t="shared" si="19"/>
        <v>0.51927314749460252</v>
      </c>
      <c r="N24" s="118">
        <f t="shared" si="19"/>
        <v>0.37844688638213408</v>
      </c>
      <c r="O24" s="118">
        <f t="shared" ref="O24:P24" si="20">O23/O8</f>
        <v>0.41875555899397182</v>
      </c>
      <c r="P24" s="118">
        <f t="shared" si="20"/>
        <v>0.49941754779058023</v>
      </c>
      <c r="Q24" s="118">
        <f t="shared" ref="Q24" si="21">Q23/Q8</f>
        <v>0.42445342840813882</v>
      </c>
      <c r="S24" s="118">
        <v>0.48369452808308872</v>
      </c>
      <c r="T24" s="118">
        <v>0.49714096210314934</v>
      </c>
      <c r="U24" s="118">
        <f>U23/U8</f>
        <v>0.49065355582392983</v>
      </c>
    </row>
    <row r="25" spans="1:21" ht="17.25" thickTop="1" x14ac:dyDescent="0.3">
      <c r="B25" s="106" t="str">
        <f>INDEX(Control!$B$3:$C$116,ROW(B25)-4,MATCH($C$4,Control!$B$3:$C$3,0))</f>
        <v>JVs EBITDA</v>
      </c>
      <c r="C25" s="119">
        <v>1.0196810636826248</v>
      </c>
      <c r="D25" s="119">
        <v>6.7258377262303117</v>
      </c>
      <c r="E25" s="119">
        <v>5.439838109816387</v>
      </c>
      <c r="F25" s="119">
        <v>2.7141657039745191</v>
      </c>
      <c r="G25" s="119">
        <v>1.1678373576068588</v>
      </c>
      <c r="H25" s="119">
        <v>10.112350264303581</v>
      </c>
      <c r="I25" s="119">
        <v>3.9096253856970669</v>
      </c>
      <c r="J25" s="119">
        <v>1.6221843921398116</v>
      </c>
      <c r="K25" s="119">
        <v>1.8014492772745676</v>
      </c>
      <c r="L25" s="119">
        <v>9.5300425719969279</v>
      </c>
      <c r="M25" s="119">
        <v>4.4068167344816249</v>
      </c>
      <c r="N25" s="119">
        <v>2.7991423704100526</v>
      </c>
      <c r="O25" s="119">
        <v>5.9167185151557469</v>
      </c>
      <c r="P25" s="119">
        <v>16.532050383567416</v>
      </c>
      <c r="Q25" s="119">
        <v>9.1379893026679415</v>
      </c>
      <c r="S25" s="8">
        <v>15.899522603703844</v>
      </c>
      <c r="T25" s="8">
        <v>16.81199739974732</v>
      </c>
      <c r="U25" s="8">
        <f t="shared" si="6"/>
        <v>18.537450954163173</v>
      </c>
    </row>
    <row r="26" spans="1:21" x14ac:dyDescent="0.3">
      <c r="B26" s="110" t="str">
        <f>INDEX(Control!$B$3:$C$116,ROW(B26)-4,MATCH($C$4,Control!$B$3:$C$3,0))</f>
        <v>EBITDA Including JVs impact</v>
      </c>
      <c r="C26" s="120">
        <v>81.89891600183725</v>
      </c>
      <c r="D26" s="120">
        <v>134.77493962030681</v>
      </c>
      <c r="E26" s="120">
        <v>137.93201842366273</v>
      </c>
      <c r="F26" s="120">
        <v>106.40814810111752</v>
      </c>
      <c r="G26" s="120">
        <v>104.34446649966409</v>
      </c>
      <c r="H26" s="120">
        <v>187.26656355540047</v>
      </c>
      <c r="I26" s="120">
        <v>202.00256652597793</v>
      </c>
      <c r="J26" s="120">
        <v>143.7898030556762</v>
      </c>
      <c r="K26" s="120">
        <f>K23+K25</f>
        <v>138.43450167612258</v>
      </c>
      <c r="L26" s="120">
        <f t="shared" ref="L26:N26" si="22">L23+L25</f>
        <v>223.91872476523497</v>
      </c>
      <c r="M26" s="120">
        <f t="shared" si="22"/>
        <v>180.23852996456168</v>
      </c>
      <c r="N26" s="120">
        <f t="shared" si="22"/>
        <v>87.649861090162958</v>
      </c>
      <c r="O26" s="120">
        <f t="shared" ref="O26:P26" si="23">O23+O25</f>
        <v>156.79769646515572</v>
      </c>
      <c r="P26" s="120">
        <f t="shared" si="23"/>
        <v>267.75306061356741</v>
      </c>
      <c r="Q26" s="120">
        <f t="shared" ref="Q26" si="24">Q23+Q25</f>
        <v>221.72547803654075</v>
      </c>
      <c r="S26" s="4">
        <v>461.01402214692428</v>
      </c>
      <c r="T26" s="4">
        <v>637.40339963671875</v>
      </c>
      <c r="U26" s="4">
        <f t="shared" si="6"/>
        <v>630.2416174960822</v>
      </c>
    </row>
    <row r="27" spans="1:21" ht="17.25" thickBot="1" x14ac:dyDescent="0.35">
      <c r="B27" s="121" t="str">
        <f>INDEX(Control!$B$3:$C$116,ROW(B27)-4,MATCH($C$4,Control!$B$3:$C$3,0))</f>
        <v>Margin %</v>
      </c>
      <c r="C27" s="122">
        <v>0.41845079413801312</v>
      </c>
      <c r="D27" s="122">
        <v>0.56907257489401908</v>
      </c>
      <c r="E27" s="122">
        <v>0.51586210654165343</v>
      </c>
      <c r="F27" s="122">
        <v>0.48300303742641587</v>
      </c>
      <c r="G27" s="122">
        <v>0.43864167530223652</v>
      </c>
      <c r="H27" s="122">
        <v>0.53654903220277084</v>
      </c>
      <c r="I27" s="122">
        <v>0.55380225800877392</v>
      </c>
      <c r="J27" s="122">
        <v>0.48468950424185941</v>
      </c>
      <c r="K27" s="122">
        <f>K26/K8</f>
        <v>0.50870812380624963</v>
      </c>
      <c r="L27" s="122">
        <f t="shared" ref="L27:N27" si="25">L26/L8</f>
        <v>0.54380286323314975</v>
      </c>
      <c r="M27" s="122">
        <f t="shared" si="25"/>
        <v>0.5322875324090679</v>
      </c>
      <c r="N27" s="122">
        <f t="shared" si="25"/>
        <v>0.39093147968441083</v>
      </c>
      <c r="O27" s="122">
        <f t="shared" ref="O27:P27" si="26">O26/O8</f>
        <v>0.43517683888549719</v>
      </c>
      <c r="P27" s="122">
        <f t="shared" si="26"/>
        <v>0.53228261769437768</v>
      </c>
      <c r="Q27" s="122">
        <f t="shared" ref="Q27" si="27">Q26/Q8</f>
        <v>0.4426983915119167</v>
      </c>
      <c r="S27" s="122">
        <v>0.50097213213875746</v>
      </c>
      <c r="T27" s="122">
        <v>0.51060865200677874</v>
      </c>
      <c r="U27" s="122">
        <f>U26/U8</f>
        <v>0.50552261626860573</v>
      </c>
    </row>
    <row r="28" spans="1:21" ht="17.25" thickTop="1" x14ac:dyDescent="0.3">
      <c r="C28" s="119"/>
      <c r="D28" s="119"/>
      <c r="E28" s="119"/>
      <c r="F28" s="119"/>
      <c r="G28" s="119"/>
      <c r="H28" s="119"/>
      <c r="I28" s="119"/>
      <c r="J28" s="119"/>
      <c r="K28" s="123"/>
      <c r="L28" s="119"/>
      <c r="M28" s="119"/>
      <c r="N28" s="119"/>
      <c r="O28" s="119"/>
      <c r="P28" s="119"/>
      <c r="Q28" s="119"/>
      <c r="S28" s="119"/>
      <c r="T28" s="119"/>
      <c r="U28" s="119"/>
    </row>
    <row r="29" spans="1:21" x14ac:dyDescent="0.3">
      <c r="C29" s="119"/>
      <c r="D29" s="119"/>
      <c r="E29" s="119"/>
      <c r="F29" s="119"/>
      <c r="G29" s="119"/>
      <c r="H29" s="119"/>
      <c r="I29" s="119"/>
      <c r="J29" s="119"/>
      <c r="K29" s="123"/>
      <c r="L29" s="119"/>
      <c r="M29" s="119"/>
      <c r="N29" s="119"/>
      <c r="O29" s="119"/>
      <c r="P29" s="119"/>
      <c r="Q29" s="119"/>
      <c r="S29" s="119"/>
      <c r="T29" s="119"/>
      <c r="U29" s="119"/>
    </row>
    <row r="30" spans="1:21" s="110" customFormat="1" ht="17.25" thickBot="1" x14ac:dyDescent="0.35">
      <c r="A30" s="124"/>
      <c r="B30" s="112" t="str">
        <f>INDEX(Control!$B$3:$C$116,ROW(B30)-4,MATCH($C$4,Control!$B$3:$C$3,0))</f>
        <v>North Corridor</v>
      </c>
      <c r="C30" s="113" t="str">
        <f>C$6</f>
        <v>1Q19</v>
      </c>
      <c r="D30" s="113" t="str">
        <f t="shared" ref="D30:U30" si="28">D$6</f>
        <v>2Q19</v>
      </c>
      <c r="E30" s="113" t="str">
        <f t="shared" si="28"/>
        <v>3Q19</v>
      </c>
      <c r="F30" s="113" t="str">
        <f t="shared" si="28"/>
        <v>4Q19</v>
      </c>
      <c r="G30" s="113" t="str">
        <f t="shared" si="28"/>
        <v>1Q20</v>
      </c>
      <c r="H30" s="113" t="str">
        <f t="shared" si="28"/>
        <v>2Q20</v>
      </c>
      <c r="I30" s="113" t="str">
        <f t="shared" si="28"/>
        <v>3Q20</v>
      </c>
      <c r="J30" s="113" t="str">
        <f t="shared" si="28"/>
        <v>4Q20</v>
      </c>
      <c r="K30" s="113" t="str">
        <f t="shared" si="28"/>
        <v>1Q21</v>
      </c>
      <c r="L30" s="113" t="str">
        <f t="shared" si="28"/>
        <v>2Q21</v>
      </c>
      <c r="M30" s="113" t="str">
        <f t="shared" si="28"/>
        <v>3Q21</v>
      </c>
      <c r="N30" s="113" t="str">
        <f t="shared" si="28"/>
        <v>4Q21</v>
      </c>
      <c r="O30" s="113" t="str">
        <f t="shared" si="28"/>
        <v>1Q22</v>
      </c>
      <c r="P30" s="113" t="str">
        <f t="shared" si="28"/>
        <v>2Q22</v>
      </c>
      <c r="Q30" s="113" t="str">
        <f t="shared" si="28"/>
        <v>3Q22</v>
      </c>
      <c r="S30" s="114">
        <f t="shared" si="28"/>
        <v>2019</v>
      </c>
      <c r="T30" s="114">
        <f t="shared" si="28"/>
        <v>2020</v>
      </c>
      <c r="U30" s="114">
        <f t="shared" si="28"/>
        <v>2021</v>
      </c>
    </row>
    <row r="31" spans="1:21" x14ac:dyDescent="0.3">
      <c r="B31" s="110" t="str">
        <f>INDEX(Control!$B$3:$C$116,ROW(B31)-4,MATCH($C$4,Control!$B$3:$C$3,0))</f>
        <v>Net Revenue</v>
      </c>
      <c r="C31" s="4">
        <v>73.98419351000004</v>
      </c>
      <c r="D31" s="4">
        <v>121.89780614134921</v>
      </c>
      <c r="E31" s="4">
        <v>155.63171071000002</v>
      </c>
      <c r="F31" s="4">
        <v>73.479376619999996</v>
      </c>
      <c r="G31" s="4">
        <v>163.18449955</v>
      </c>
      <c r="H31" s="4">
        <v>275.76613575999994</v>
      </c>
      <c r="I31" s="4">
        <v>288.66147377000016</v>
      </c>
      <c r="J31" s="4">
        <v>128.55368470999997</v>
      </c>
      <c r="K31" s="91">
        <f>SUM(K32:K33)</f>
        <v>124.05432827000004</v>
      </c>
      <c r="L31" s="91">
        <f t="shared" ref="L31:N31" si="29">SUM(L32:L33)</f>
        <v>176.35792845999993</v>
      </c>
      <c r="M31" s="91">
        <f t="shared" si="29"/>
        <v>162.88642482999998</v>
      </c>
      <c r="N31" s="91">
        <f t="shared" si="29"/>
        <v>105.71831844000006</v>
      </c>
      <c r="O31" s="91">
        <f t="shared" ref="O31:P31" si="30">SUM(O32:O33)</f>
        <v>175.82300000000001</v>
      </c>
      <c r="P31" s="91">
        <f t="shared" si="30"/>
        <v>200.35300000000001</v>
      </c>
      <c r="Q31" s="91">
        <f t="shared" ref="Q31" si="31">SUM(Q32:Q33)</f>
        <v>217.67500000000001</v>
      </c>
      <c r="S31" s="4">
        <v>424.99308698134922</v>
      </c>
      <c r="T31" s="4">
        <v>856.16579379000007</v>
      </c>
      <c r="U31" s="4">
        <f t="shared" ref="U31:U43" si="32">SUM(K31:N31)</f>
        <v>569.01700000000005</v>
      </c>
    </row>
    <row r="32" spans="1:21" x14ac:dyDescent="0.3">
      <c r="B32" s="115" t="str">
        <f>INDEX(Control!$B$3:$C$116,ROW(B32)-4,MATCH($C$4,Control!$B$3:$C$3,0))</f>
        <v>Operating Net Revenue</v>
      </c>
      <c r="C32" s="6">
        <v>73.918575470000036</v>
      </c>
      <c r="D32" s="6">
        <v>101.0238715613492</v>
      </c>
      <c r="E32" s="6">
        <v>132.01327775000001</v>
      </c>
      <c r="F32" s="6">
        <v>73.584716040000004</v>
      </c>
      <c r="G32" s="6">
        <v>98.573378810000037</v>
      </c>
      <c r="H32" s="6">
        <v>159.99318780000056</v>
      </c>
      <c r="I32" s="6">
        <v>156.74861919000045</v>
      </c>
      <c r="J32" s="6">
        <v>87.975387379999887</v>
      </c>
      <c r="K32" s="94">
        <v>122.69737438000004</v>
      </c>
      <c r="L32" s="94">
        <v>176.35792845999993</v>
      </c>
      <c r="M32" s="94">
        <v>162.20994030999998</v>
      </c>
      <c r="N32" s="94">
        <v>105.71975685000007</v>
      </c>
      <c r="O32" s="94">
        <v>175.82300000000001</v>
      </c>
      <c r="P32" s="94">
        <v>200.35300000000001</v>
      </c>
      <c r="Q32" s="94">
        <v>217.67500000000001</v>
      </c>
      <c r="S32" s="6">
        <v>380.54044082134919</v>
      </c>
      <c r="T32" s="6">
        <v>503.29057318000093</v>
      </c>
      <c r="U32" s="6">
        <f t="shared" si="32"/>
        <v>566.98500000000001</v>
      </c>
    </row>
    <row r="33" spans="1:21" x14ac:dyDescent="0.3">
      <c r="B33" s="115" t="str">
        <f>INDEX(Control!$B$3:$C$116,ROW(B33)-4,MATCH($C$4,Control!$B$3:$C$3,0))</f>
        <v>OTM</v>
      </c>
      <c r="C33" s="6">
        <v>6.56180399999991E-2</v>
      </c>
      <c r="D33" s="6">
        <v>20.873934580000011</v>
      </c>
      <c r="E33" s="6">
        <v>23.618432959999996</v>
      </c>
      <c r="F33" s="6">
        <v>-0.10533941999999999</v>
      </c>
      <c r="G33" s="6">
        <v>64.611120739999961</v>
      </c>
      <c r="H33" s="6">
        <v>115.77294795999939</v>
      </c>
      <c r="I33" s="6">
        <v>131.9128545799997</v>
      </c>
      <c r="J33" s="6">
        <v>40.578297330000083</v>
      </c>
      <c r="K33" s="94">
        <v>1.3569538900000027</v>
      </c>
      <c r="L33" s="94">
        <v>0</v>
      </c>
      <c r="M33" s="94">
        <v>0.67648451999999992</v>
      </c>
      <c r="N33" s="94">
        <v>-1.4384100000026656E-3</v>
      </c>
      <c r="O33" s="94">
        <v>0</v>
      </c>
      <c r="P33" s="94">
        <v>0</v>
      </c>
      <c r="Q33" s="94">
        <v>0</v>
      </c>
      <c r="S33" s="6">
        <v>44.452646160000008</v>
      </c>
      <c r="T33" s="6">
        <v>352.87522060999913</v>
      </c>
      <c r="U33" s="6">
        <f t="shared" si="32"/>
        <v>2.032</v>
      </c>
    </row>
    <row r="34" spans="1:21" x14ac:dyDescent="0.3">
      <c r="B34" s="106" t="str">
        <f>INDEX(Control!$B$3:$C$116,ROW(B34)-4,MATCH($C$4,Control!$B$3:$C$3,0))</f>
        <v>Operating Costs</v>
      </c>
      <c r="C34" s="8">
        <v>-39.799035010000004</v>
      </c>
      <c r="D34" s="8">
        <v>-58.231138547680004</v>
      </c>
      <c r="E34" s="8">
        <v>-83.395229922320013</v>
      </c>
      <c r="F34" s="8">
        <v>-60.323080349999991</v>
      </c>
      <c r="G34" s="8">
        <v>-118.11460991</v>
      </c>
      <c r="H34" s="8">
        <v>-169.45217458000002</v>
      </c>
      <c r="I34" s="8">
        <v>-184.84014013000001</v>
      </c>
      <c r="J34" s="8">
        <v>-92.049477779999961</v>
      </c>
      <c r="K34" s="93">
        <f>SUM(K35:K36)</f>
        <v>-49.71926092999999</v>
      </c>
      <c r="L34" s="8">
        <f t="shared" ref="L34" si="33">SUM(L35:L36)</f>
        <v>-57.913607990000003</v>
      </c>
      <c r="M34" s="8">
        <f t="shared" ref="M34" si="34">SUM(M35:M36)</f>
        <v>-53.562092749999877</v>
      </c>
      <c r="N34" s="8">
        <f t="shared" ref="N34:P34" si="35">SUM(N35:N36)</f>
        <v>-53.265038330000124</v>
      </c>
      <c r="O34" s="8">
        <f t="shared" si="35"/>
        <v>-62.404000000000003</v>
      </c>
      <c r="P34" s="8">
        <f t="shared" si="35"/>
        <v>-64.585000000000008</v>
      </c>
      <c r="Q34" s="8">
        <f t="shared" ref="Q34" si="36">SUM(Q35:Q36)</f>
        <v>-74.905999999999992</v>
      </c>
      <c r="S34" s="8">
        <v>-241.74848383</v>
      </c>
      <c r="T34" s="8">
        <v>-564.4564024</v>
      </c>
      <c r="U34" s="8">
        <f t="shared" si="32"/>
        <v>-214.46</v>
      </c>
    </row>
    <row r="35" spans="1:21" x14ac:dyDescent="0.3">
      <c r="B35" s="115" t="str">
        <f>INDEX(Control!$B$3:$C$116,ROW(B35)-4,MATCH($C$4,Control!$B$3:$C$3,0))</f>
        <v>Operating Costs</v>
      </c>
      <c r="C35" s="6">
        <v>-39.450421000000006</v>
      </c>
      <c r="D35" s="6">
        <v>-42.680870627680008</v>
      </c>
      <c r="E35" s="6">
        <v>-61.73646620232001</v>
      </c>
      <c r="F35" s="6">
        <v>-60.403725999999992</v>
      </c>
      <c r="G35" s="6">
        <v>-52.202047939999986</v>
      </c>
      <c r="H35" s="6">
        <v>-51.914947800000036</v>
      </c>
      <c r="I35" s="6">
        <v>-53.100817119999967</v>
      </c>
      <c r="J35" s="6">
        <v>-53.607647930000034</v>
      </c>
      <c r="K35" s="94">
        <v>-48.551433069999987</v>
      </c>
      <c r="L35" s="94">
        <v>-57.913607990000003</v>
      </c>
      <c r="M35" s="94">
        <v>-53.67496775999988</v>
      </c>
      <c r="N35" s="94">
        <v>-53.265991180000121</v>
      </c>
      <c r="O35" s="94">
        <v>-62.381</v>
      </c>
      <c r="P35" s="94">
        <v>-64.557000000000002</v>
      </c>
      <c r="Q35" s="94">
        <v>-74.957196699999997</v>
      </c>
      <c r="S35" s="6">
        <v>-204.27148383000002</v>
      </c>
      <c r="T35" s="6">
        <v>-210.82546079000002</v>
      </c>
      <c r="U35" s="6">
        <f t="shared" si="32"/>
        <v>-213.40600000000001</v>
      </c>
    </row>
    <row r="36" spans="1:21" x14ac:dyDescent="0.3">
      <c r="B36" s="115" t="str">
        <f>INDEX(Control!$B$3:$C$116,ROW(B36)-4,MATCH($C$4,Control!$B$3:$C$3,0))</f>
        <v>OTM</v>
      </c>
      <c r="C36" s="6">
        <v>-0.34861401000000003</v>
      </c>
      <c r="D36" s="6">
        <v>-15.55026792</v>
      </c>
      <c r="E36" s="6">
        <v>-21.65876372</v>
      </c>
      <c r="F36" s="6">
        <v>8.064564999999857E-2</v>
      </c>
      <c r="G36" s="6">
        <v>-64.854008040000011</v>
      </c>
      <c r="H36" s="6">
        <v>-117.53722677999998</v>
      </c>
      <c r="I36" s="6">
        <v>-131.73932300999999</v>
      </c>
      <c r="J36" s="6">
        <v>-38.44182984999992</v>
      </c>
      <c r="K36" s="94">
        <v>-1.1678278600000005</v>
      </c>
      <c r="L36" s="94">
        <v>0</v>
      </c>
      <c r="M36" s="94">
        <v>0.11287501000000021</v>
      </c>
      <c r="N36" s="94">
        <v>9.5285000000022713E-4</v>
      </c>
      <c r="O36" s="94">
        <v>-2.3E-2</v>
      </c>
      <c r="P36" s="94">
        <v>-2.8000000000000001E-2</v>
      </c>
      <c r="Q36" s="94">
        <v>5.1196700000000012E-2</v>
      </c>
      <c r="S36" s="6">
        <v>-37.476999999999997</v>
      </c>
      <c r="T36" s="6">
        <v>-352.57238767999991</v>
      </c>
      <c r="U36" s="6">
        <f t="shared" si="32"/>
        <v>-1.054</v>
      </c>
    </row>
    <row r="37" spans="1:21" x14ac:dyDescent="0.3">
      <c r="B37" s="106" t="str">
        <f>INDEX(Control!$B$3:$C$116,ROW(B37)-4,MATCH($C$4,Control!$B$3:$C$3,0))</f>
        <v>Operating Expenses</v>
      </c>
      <c r="C37" s="8">
        <v>-2.8658526499999994</v>
      </c>
      <c r="D37" s="8">
        <v>-1.19238401</v>
      </c>
      <c r="E37" s="8">
        <v>-4.6648584199999998</v>
      </c>
      <c r="F37" s="8">
        <v>13.67171978</v>
      </c>
      <c r="G37" s="8">
        <v>-4.9651733700000005</v>
      </c>
      <c r="H37" s="8">
        <v>-6.4382411700000013</v>
      </c>
      <c r="I37" s="8">
        <v>-8.8834315000000021</v>
      </c>
      <c r="J37" s="8">
        <v>-11.039016</v>
      </c>
      <c r="K37" s="93">
        <v>-7.4620659099999997</v>
      </c>
      <c r="L37" s="93">
        <v>-3.3315342600000011</v>
      </c>
      <c r="M37" s="93">
        <v>-14.236545150000005</v>
      </c>
      <c r="N37" s="93">
        <v>-15.533854679999994</v>
      </c>
      <c r="O37" s="93">
        <v>-8.2579999999999991</v>
      </c>
      <c r="P37" s="93">
        <v>-7.7619999999999996</v>
      </c>
      <c r="Q37" s="93">
        <v>-7.6639567500000032</v>
      </c>
      <c r="S37" s="8">
        <v>4.9486246999999999</v>
      </c>
      <c r="T37" s="8">
        <v>-31.325862040000004</v>
      </c>
      <c r="U37" s="8">
        <f t="shared" si="32"/>
        <v>-40.564</v>
      </c>
    </row>
    <row r="38" spans="1:21" x14ac:dyDescent="0.3">
      <c r="B38" s="106" t="str">
        <f>INDEX(Control!$B$3:$C$116,ROW(B38)-4,MATCH($C$4,Control!$B$3:$C$3,0))</f>
        <v>AFRMM &amp; Other Tax Credits</v>
      </c>
      <c r="C38" s="8">
        <v>-0.90238962</v>
      </c>
      <c r="D38" s="8">
        <v>16.678842340000003</v>
      </c>
      <c r="E38" s="8">
        <v>1.3030543300000001</v>
      </c>
      <c r="F38" s="8">
        <v>21.794240199999997</v>
      </c>
      <c r="G38" s="8">
        <v>6.7789589599999998</v>
      </c>
      <c r="H38" s="8">
        <v>5.0301845799999994</v>
      </c>
      <c r="I38" s="8">
        <v>0.46057311999999939</v>
      </c>
      <c r="J38" s="8">
        <v>5.7187131899999972</v>
      </c>
      <c r="K38" s="93">
        <v>18.828819039999999</v>
      </c>
      <c r="L38" s="93">
        <v>1.7442022800000014</v>
      </c>
      <c r="M38" s="93">
        <v>0.8894134799999992</v>
      </c>
      <c r="N38" s="93">
        <v>12.194565199999996</v>
      </c>
      <c r="O38" s="93">
        <v>-1E-3</v>
      </c>
      <c r="P38" s="93">
        <v>0.153</v>
      </c>
      <c r="Q38" s="93">
        <v>4.5587029999999223E-2</v>
      </c>
      <c r="S38" s="8">
        <v>38.873747250000001</v>
      </c>
      <c r="T38" s="8">
        <v>17.988429849999996</v>
      </c>
      <c r="U38" s="8">
        <f t="shared" si="32"/>
        <v>33.656999999999996</v>
      </c>
    </row>
    <row r="39" spans="1:21" x14ac:dyDescent="0.3">
      <c r="B39" s="106" t="str">
        <f>INDEX(Control!$B$3:$C$116,ROW(B39)-4,MATCH($C$4,Control!$B$3:$C$3,0))</f>
        <v>Others</v>
      </c>
      <c r="C39" s="8">
        <v>2.96948E-3</v>
      </c>
      <c r="D39" s="8">
        <v>-2.4528319999999972E-2</v>
      </c>
      <c r="E39" s="8">
        <v>-0.13666568000000021</v>
      </c>
      <c r="F39" s="8">
        <v>0.16144928000000003</v>
      </c>
      <c r="G39" s="8">
        <v>0</v>
      </c>
      <c r="H39" s="8">
        <v>0</v>
      </c>
      <c r="I39" s="8">
        <v>0</v>
      </c>
      <c r="J39" s="8">
        <v>0</v>
      </c>
      <c r="K39" s="93">
        <v>0.13142227000000001</v>
      </c>
      <c r="L39" s="93">
        <v>8.0649500000000013E-2</v>
      </c>
      <c r="M39" s="93">
        <v>0.13354518000000001</v>
      </c>
      <c r="N39" s="93">
        <v>0.15638304999999997</v>
      </c>
      <c r="O39" s="93">
        <v>0.02</v>
      </c>
      <c r="P39" s="93">
        <v>0.20699999999999999</v>
      </c>
      <c r="Q39" s="93">
        <v>0.11023814999999995</v>
      </c>
      <c r="S39" s="8">
        <v>3.2247599999998544E-3</v>
      </c>
      <c r="T39" s="8">
        <v>0</v>
      </c>
      <c r="U39" s="8">
        <f t="shared" si="32"/>
        <v>0.502</v>
      </c>
    </row>
    <row r="40" spans="1:21" x14ac:dyDescent="0.3">
      <c r="B40" s="110" t="str">
        <f>INDEX(Control!$B$3:$C$116,ROW(B40)-4,MATCH($C$4,Control!$B$3:$C$3,0))</f>
        <v>EBITDA</v>
      </c>
      <c r="C40" s="4">
        <v>30.419885710000035</v>
      </c>
      <c r="D40" s="4">
        <v>79.128597603669206</v>
      </c>
      <c r="E40" s="4">
        <v>68.738011017679995</v>
      </c>
      <c r="F40" s="4">
        <v>48.783705530000006</v>
      </c>
      <c r="G40" s="4">
        <v>46.883675229999994</v>
      </c>
      <c r="H40" s="4">
        <v>104.90590458999992</v>
      </c>
      <c r="I40" s="4">
        <v>95.39847526000014</v>
      </c>
      <c r="J40" s="4">
        <v>31.183904120000008</v>
      </c>
      <c r="K40" s="92">
        <f>K31+K34+SUM(K37:K39)</f>
        <v>85.833242740000046</v>
      </c>
      <c r="L40" s="92">
        <f t="shared" ref="L40:N40" si="37">L31+L34+SUM(L37:L39)</f>
        <v>116.93763798999993</v>
      </c>
      <c r="M40" s="92">
        <f t="shared" si="37"/>
        <v>96.110745590000107</v>
      </c>
      <c r="N40" s="92">
        <f t="shared" si="37"/>
        <v>49.270373679999942</v>
      </c>
      <c r="O40" s="92">
        <f t="shared" ref="O40:P40" si="38">O31+O34+SUM(O37:O39)</f>
        <v>105.18</v>
      </c>
      <c r="P40" s="92">
        <f t="shared" si="38"/>
        <v>128.36600000000001</v>
      </c>
      <c r="Q40" s="92">
        <f t="shared" ref="Q40" si="39">Q31+Q34+SUM(Q37:Q39)</f>
        <v>135.26086842999999</v>
      </c>
      <c r="S40" s="4">
        <v>227.07019986134924</v>
      </c>
      <c r="T40" s="4">
        <v>278.37195920000005</v>
      </c>
      <c r="U40" s="4">
        <f t="shared" si="32"/>
        <v>348.15200000000004</v>
      </c>
    </row>
    <row r="41" spans="1:21" ht="17.25" thickBot="1" x14ac:dyDescent="0.35">
      <c r="B41" s="117" t="str">
        <f>INDEX(Control!$B$3:$C$116,ROW(B41)-4,MATCH($C$4,Control!$B$3:$C$3,0))</f>
        <v>Margin %</v>
      </c>
      <c r="C41" s="118">
        <v>0.41153235863353443</v>
      </c>
      <c r="D41" s="118">
        <v>0.78326633478520413</v>
      </c>
      <c r="E41" s="118">
        <v>0.52069013200211967</v>
      </c>
      <c r="F41" s="118">
        <v>0.66295975788615691</v>
      </c>
      <c r="G41" s="118">
        <v>0.47562207764398712</v>
      </c>
      <c r="H41" s="118">
        <v>0.65568982050121738</v>
      </c>
      <c r="I41" s="118">
        <v>0.60860807420806895</v>
      </c>
      <c r="J41" s="118">
        <v>0.35446168580428761</v>
      </c>
      <c r="K41" s="118">
        <f>K40/K32</f>
        <v>0.69955240015299847</v>
      </c>
      <c r="L41" s="118">
        <f t="shared" ref="L41:N41" si="40">L40/L32</f>
        <v>0.66306992269146992</v>
      </c>
      <c r="M41" s="118">
        <f t="shared" si="40"/>
        <v>0.59250835926776457</v>
      </c>
      <c r="N41" s="118">
        <f t="shared" si="40"/>
        <v>0.46604698258913857</v>
      </c>
      <c r="O41" s="118">
        <f t="shared" ref="O41:P41" si="41">O40/O32</f>
        <v>0.59821525056448821</v>
      </c>
      <c r="P41" s="118">
        <f t="shared" si="41"/>
        <v>0.64069916597205934</v>
      </c>
      <c r="Q41" s="118">
        <f t="shared" ref="Q41" si="42">Q40/Q32</f>
        <v>0.621389082025956</v>
      </c>
      <c r="S41" s="118">
        <v>0.59670451679523595</v>
      </c>
      <c r="T41" s="118">
        <v>0.5531038609388792</v>
      </c>
      <c r="U41" s="118">
        <f>U40/U32</f>
        <v>0.61404093582722652</v>
      </c>
    </row>
    <row r="42" spans="1:21" ht="17.25" thickTop="1" x14ac:dyDescent="0.3">
      <c r="B42" s="106" t="str">
        <f>INDEX(Control!$B$3:$C$116,ROW(B42)-4,MATCH($C$4,Control!$B$3:$C$3,0))</f>
        <v>Non-recurring</v>
      </c>
      <c r="C42" s="8">
        <v>-3.551921140000001</v>
      </c>
      <c r="D42" s="8">
        <v>-21.029552620000004</v>
      </c>
      <c r="E42" s="8">
        <v>0.88387419999999395</v>
      </c>
      <c r="F42" s="8">
        <v>-19.499498239999998</v>
      </c>
      <c r="G42" s="8">
        <v>0.81354870000000545</v>
      </c>
      <c r="H42" s="8">
        <v>1.7497812299999964</v>
      </c>
      <c r="I42" s="8">
        <v>3.8295644899999957</v>
      </c>
      <c r="J42" s="8">
        <v>3.4737098900000021</v>
      </c>
      <c r="K42" s="93">
        <v>-0.13142227000000001</v>
      </c>
      <c r="L42" s="93">
        <v>-4.071820000000001E-2</v>
      </c>
      <c r="M42" s="93">
        <v>7.8415649500000004</v>
      </c>
      <c r="N42" s="93">
        <v>13.348889880000003</v>
      </c>
      <c r="O42" s="93">
        <v>3.0195951499999998</v>
      </c>
      <c r="P42" s="93">
        <v>5.2493674099999987</v>
      </c>
      <c r="Q42" s="93">
        <v>3.0814156699999993</v>
      </c>
      <c r="S42" s="8">
        <v>-43.197097800000009</v>
      </c>
      <c r="T42" s="8">
        <v>9.8666043099999996</v>
      </c>
      <c r="U42" s="8">
        <f t="shared" si="32"/>
        <v>21.018314360000005</v>
      </c>
    </row>
    <row r="43" spans="1:21" x14ac:dyDescent="0.3">
      <c r="B43" s="110" t="str">
        <f>INDEX(Control!$B$3:$C$116,ROW(B43)-4,MATCH($C$4,Control!$B$3:$C$3,0))</f>
        <v>Adjusted EBITDA</v>
      </c>
      <c r="C43" s="4">
        <v>26.867964570000034</v>
      </c>
      <c r="D43" s="4">
        <v>58.099044983669202</v>
      </c>
      <c r="E43" s="4">
        <v>69.621885217679989</v>
      </c>
      <c r="F43" s="4">
        <v>29.284207290000008</v>
      </c>
      <c r="G43" s="4">
        <v>47.69722393</v>
      </c>
      <c r="H43" s="4">
        <v>106.65568581999992</v>
      </c>
      <c r="I43" s="4">
        <v>99.228039750000136</v>
      </c>
      <c r="J43" s="4">
        <v>34.65761401000001</v>
      </c>
      <c r="K43" s="92">
        <f>K40+K42</f>
        <v>85.701820470000044</v>
      </c>
      <c r="L43" s="92">
        <f t="shared" ref="L43:N43" si="43">L40+L42</f>
        <v>116.89691978999993</v>
      </c>
      <c r="M43" s="92">
        <f t="shared" si="43"/>
        <v>103.95231054000011</v>
      </c>
      <c r="N43" s="92">
        <f t="shared" si="43"/>
        <v>62.619263559999943</v>
      </c>
      <c r="O43" s="92">
        <f t="shared" ref="O43:P43" si="44">O40+O42</f>
        <v>108.19959515000001</v>
      </c>
      <c r="P43" s="92">
        <f t="shared" si="44"/>
        <v>133.61536741</v>
      </c>
      <c r="Q43" s="92">
        <f t="shared" ref="Q43" si="45">Q40+Q42</f>
        <v>138.3422841</v>
      </c>
      <c r="S43" s="4">
        <v>183.87310206134924</v>
      </c>
      <c r="T43" s="4">
        <v>288.23856351000006</v>
      </c>
      <c r="U43" s="4">
        <f t="shared" si="32"/>
        <v>369.17031436000002</v>
      </c>
    </row>
    <row r="44" spans="1:21" ht="17.25" thickBot="1" x14ac:dyDescent="0.35">
      <c r="B44" s="117" t="str">
        <f>INDEX(Control!$B$3:$C$116,ROW(B44)-4,MATCH($C$4,Control!$B$3:$C$3,0))</f>
        <v>Margin %</v>
      </c>
      <c r="C44" s="118">
        <v>0.36348055139272045</v>
      </c>
      <c r="D44" s="118">
        <v>0.57510214255040848</v>
      </c>
      <c r="E44" s="118">
        <v>0.52738547519080881</v>
      </c>
      <c r="F44" s="118">
        <v>0.3979658938152506</v>
      </c>
      <c r="G44" s="118">
        <v>0.48387530696230158</v>
      </c>
      <c r="H44" s="118">
        <v>0.66662641882806184</v>
      </c>
      <c r="I44" s="118">
        <v>0.63303932285184839</v>
      </c>
      <c r="J44" s="118">
        <v>0.39394670534726156</v>
      </c>
      <c r="K44" s="118">
        <f>K43/K32</f>
        <v>0.69848129108759183</v>
      </c>
      <c r="L44" s="118">
        <f t="shared" ref="L44:N44" si="46">L43/L32</f>
        <v>0.66283903882729911</v>
      </c>
      <c r="M44" s="118">
        <f t="shared" si="46"/>
        <v>0.64085043334173286</v>
      </c>
      <c r="N44" s="118">
        <f t="shared" si="46"/>
        <v>0.59231373043022562</v>
      </c>
      <c r="O44" s="118">
        <f t="shared" ref="O44:P44" si="47">O43/O32</f>
        <v>0.61538931283165454</v>
      </c>
      <c r="P44" s="118">
        <f t="shared" si="47"/>
        <v>0.66689975897540843</v>
      </c>
      <c r="Q44" s="118">
        <f t="shared" ref="Q44" si="48">Q43/Q32</f>
        <v>0.63554512047777645</v>
      </c>
      <c r="S44" s="118">
        <v>0.48318938629618979</v>
      </c>
      <c r="T44" s="118">
        <v>0.57270805151145177</v>
      </c>
      <c r="U44" s="118">
        <f>U43/U32</f>
        <v>0.65111125401906578</v>
      </c>
    </row>
    <row r="45" spans="1:21" ht="17.25" thickTop="1" x14ac:dyDescent="0.3">
      <c r="G45" s="119"/>
      <c r="H45" s="119"/>
      <c r="I45" s="119"/>
      <c r="J45" s="119"/>
      <c r="K45" s="123"/>
      <c r="L45" s="119"/>
      <c r="M45" s="119"/>
      <c r="N45" s="119"/>
      <c r="O45" s="119"/>
      <c r="P45" s="119"/>
      <c r="Q45" s="119"/>
      <c r="S45" s="119"/>
      <c r="T45" s="119"/>
      <c r="U45" s="119"/>
    </row>
    <row r="46" spans="1:21" x14ac:dyDescent="0.3">
      <c r="K46" s="125"/>
    </row>
    <row r="47" spans="1:21" x14ac:dyDescent="0.3">
      <c r="K47" s="125"/>
    </row>
    <row r="48" spans="1:21" s="110" customFormat="1" ht="17.25" thickBot="1" x14ac:dyDescent="0.35">
      <c r="A48" s="124"/>
      <c r="B48" s="112" t="str">
        <f>INDEX(Control!$B$3:$C$116,ROW(B48)-4,MATCH($C$4,Control!$B$3:$C$3,0))</f>
        <v>Coastal Navigation</v>
      </c>
      <c r="C48" s="113" t="str">
        <f>C$6</f>
        <v>1Q19</v>
      </c>
      <c r="D48" s="113" t="str">
        <f t="shared" ref="D48:Q48" si="49">D$6</f>
        <v>2Q19</v>
      </c>
      <c r="E48" s="113" t="str">
        <f t="shared" si="49"/>
        <v>3Q19</v>
      </c>
      <c r="F48" s="113" t="str">
        <f t="shared" si="49"/>
        <v>4Q19</v>
      </c>
      <c r="G48" s="113" t="str">
        <f t="shared" si="49"/>
        <v>1Q20</v>
      </c>
      <c r="H48" s="113" t="str">
        <f t="shared" si="49"/>
        <v>2Q20</v>
      </c>
      <c r="I48" s="113" t="str">
        <f t="shared" si="49"/>
        <v>3Q20</v>
      </c>
      <c r="J48" s="113" t="str">
        <f t="shared" si="49"/>
        <v>4Q20</v>
      </c>
      <c r="K48" s="113" t="str">
        <f t="shared" si="49"/>
        <v>1Q21</v>
      </c>
      <c r="L48" s="113" t="str">
        <f t="shared" si="49"/>
        <v>2Q21</v>
      </c>
      <c r="M48" s="113" t="str">
        <f t="shared" si="49"/>
        <v>3Q21</v>
      </c>
      <c r="N48" s="113" t="str">
        <f t="shared" si="49"/>
        <v>4Q21</v>
      </c>
      <c r="O48" s="113" t="str">
        <f t="shared" si="49"/>
        <v>1Q22</v>
      </c>
      <c r="P48" s="113" t="str">
        <f t="shared" si="49"/>
        <v>2Q22</v>
      </c>
      <c r="Q48" s="113" t="str">
        <f t="shared" si="49"/>
        <v>3Q22</v>
      </c>
      <c r="S48" s="114">
        <f>S$6</f>
        <v>2019</v>
      </c>
      <c r="T48" s="114">
        <f>T$6</f>
        <v>2020</v>
      </c>
      <c r="U48" s="114">
        <f>U$6</f>
        <v>2021</v>
      </c>
    </row>
    <row r="49" spans="2:21" x14ac:dyDescent="0.3">
      <c r="B49" s="110" t="str">
        <f>INDEX(Control!$B$3:$C$116,ROW(B49)-4,MATCH($C$4,Control!$B$3:$C$3,0))</f>
        <v>Net Revenue</v>
      </c>
      <c r="C49" s="4">
        <v>27.046951589999999</v>
      </c>
      <c r="D49" s="4">
        <v>31.786093900000008</v>
      </c>
      <c r="E49" s="4">
        <v>28.66828928999999</v>
      </c>
      <c r="F49" s="4">
        <v>67.820623380000015</v>
      </c>
      <c r="G49" s="4">
        <v>44.188485520000008</v>
      </c>
      <c r="H49" s="4">
        <v>49.104971079999991</v>
      </c>
      <c r="I49" s="4">
        <v>60.095779599999972</v>
      </c>
      <c r="J49" s="4">
        <v>61.238434940000019</v>
      </c>
      <c r="K49" s="91">
        <f>SUM(K50:K51)</f>
        <v>41.374260250000027</v>
      </c>
      <c r="L49" s="91">
        <f t="shared" ref="L49" si="50">SUM(L50:L51)</f>
        <v>58.055809680000003</v>
      </c>
      <c r="M49" s="91">
        <f t="shared" ref="M49" si="51">SUM(M50:M51)</f>
        <v>52.941385170000025</v>
      </c>
      <c r="N49" s="91">
        <f t="shared" ref="N49:P49" si="52">SUM(N50:N51)</f>
        <v>58.767544899999976</v>
      </c>
      <c r="O49" s="91">
        <f t="shared" si="52"/>
        <v>54.540999999999997</v>
      </c>
      <c r="P49" s="91">
        <f t="shared" si="52"/>
        <v>53.677000000000007</v>
      </c>
      <c r="Q49" s="91">
        <f t="shared" ref="Q49" si="53">SUM(Q50:Q51)</f>
        <v>57.11667967999999</v>
      </c>
      <c r="S49" s="4">
        <v>155.32195816000001</v>
      </c>
      <c r="T49" s="4">
        <v>214.62767113999999</v>
      </c>
      <c r="U49" s="4">
        <f t="shared" ref="U49:U61" si="54">SUM(K49:N49)</f>
        <v>211.13900000000001</v>
      </c>
    </row>
    <row r="50" spans="2:21" x14ac:dyDescent="0.3">
      <c r="B50" s="115" t="str">
        <f>INDEX(Control!$B$3:$C$116,ROW(B50)-4,MATCH($C$4,Control!$B$3:$C$3,0))</f>
        <v>Operating Net Revenue</v>
      </c>
      <c r="C50" s="6">
        <v>28.551096649999998</v>
      </c>
      <c r="D50" s="6">
        <v>33.193074518650775</v>
      </c>
      <c r="E50" s="6">
        <v>30.66828928999999</v>
      </c>
      <c r="F50" s="6">
        <v>69.220623380000021</v>
      </c>
      <c r="G50" s="6">
        <v>47.639664220000007</v>
      </c>
      <c r="H50" s="6">
        <v>50.939418109999991</v>
      </c>
      <c r="I50" s="6">
        <v>60.095779599999972</v>
      </c>
      <c r="J50" s="6">
        <v>64.720283550000019</v>
      </c>
      <c r="K50" s="94">
        <v>47.408597210000025</v>
      </c>
      <c r="L50" s="94">
        <v>63.14082698</v>
      </c>
      <c r="M50" s="94">
        <v>58.085833040000026</v>
      </c>
      <c r="N50" s="94">
        <v>64.926742769999976</v>
      </c>
      <c r="O50" s="94">
        <v>59.265999999999998</v>
      </c>
      <c r="P50" s="94">
        <v>58.093000000000004</v>
      </c>
      <c r="Q50" s="94">
        <v>62.322879139999991</v>
      </c>
      <c r="S50" s="6">
        <v>161.6330838386508</v>
      </c>
      <c r="T50" s="6">
        <v>223.39514548</v>
      </c>
      <c r="U50" s="6">
        <f t="shared" si="54"/>
        <v>233.56200000000001</v>
      </c>
    </row>
    <row r="51" spans="2:21" x14ac:dyDescent="0.3">
      <c r="B51" s="115" t="str">
        <f>INDEX(Control!$B$3:$C$116,ROW(B51)-4,MATCH($C$4,Control!$B$3:$C$3,0))</f>
        <v>Hedge Accounting</v>
      </c>
      <c r="C51" s="6">
        <v>-1.5041450600000001</v>
      </c>
      <c r="D51" s="6">
        <v>-1.4069806186507681</v>
      </c>
      <c r="E51" s="6">
        <v>-2</v>
      </c>
      <c r="F51" s="6">
        <v>-1.4</v>
      </c>
      <c r="G51" s="6">
        <v>-3.4511787000000003</v>
      </c>
      <c r="H51" s="6">
        <v>-1.8344470300000002</v>
      </c>
      <c r="I51" s="6">
        <v>0</v>
      </c>
      <c r="J51" s="6">
        <v>-3.481848610000001</v>
      </c>
      <c r="K51" s="94">
        <v>-6.0343369600000001</v>
      </c>
      <c r="L51" s="94">
        <v>-5.0850172999999996</v>
      </c>
      <c r="M51" s="94">
        <v>-5.1444478699999996</v>
      </c>
      <c r="N51" s="94">
        <v>-6.1591978699999999</v>
      </c>
      <c r="O51" s="94">
        <v>-4.7249999999999996</v>
      </c>
      <c r="P51" s="94">
        <v>-4.4160000000000004</v>
      </c>
      <c r="Q51" s="94">
        <v>-5.2061994600000023</v>
      </c>
      <c r="S51" s="6">
        <v>-6.3111256786507681</v>
      </c>
      <c r="T51" s="6">
        <v>-8.7674743400000015</v>
      </c>
      <c r="U51" s="6">
        <f t="shared" si="54"/>
        <v>-22.422999999999998</v>
      </c>
    </row>
    <row r="52" spans="2:21" x14ac:dyDescent="0.3">
      <c r="B52" s="106" t="str">
        <f>INDEX(Control!$B$3:$C$116,ROW(B52)-4,MATCH($C$4,Control!$B$3:$C$3,0))</f>
        <v>Operating Costs</v>
      </c>
      <c r="C52" s="8">
        <v>-17.088633510000001</v>
      </c>
      <c r="D52" s="8">
        <v>-20.917742290000003</v>
      </c>
      <c r="E52" s="8">
        <v>-24.454993399999999</v>
      </c>
      <c r="F52" s="8">
        <v>-32.42418129</v>
      </c>
      <c r="G52" s="8">
        <v>-24.942393430000003</v>
      </c>
      <c r="H52" s="8">
        <v>-22.232978799999998</v>
      </c>
      <c r="I52" s="8">
        <v>-26.086995900000012</v>
      </c>
      <c r="J52" s="8">
        <v>-20.330675520000003</v>
      </c>
      <c r="K52" s="93">
        <f>K53</f>
        <v>-16.23725829</v>
      </c>
      <c r="L52" s="93">
        <f t="shared" ref="L52:Q52" si="55">L53</f>
        <v>-34.892557539999999</v>
      </c>
      <c r="M52" s="93">
        <f t="shared" si="55"/>
        <v>-28.086142460000001</v>
      </c>
      <c r="N52" s="93">
        <f t="shared" si="55"/>
        <v>-30.295041709999992</v>
      </c>
      <c r="O52" s="93">
        <f t="shared" si="55"/>
        <v>-29.591999999999999</v>
      </c>
      <c r="P52" s="93">
        <f t="shared" si="55"/>
        <v>-25.231000000000002</v>
      </c>
      <c r="Q52" s="93">
        <f t="shared" si="55"/>
        <v>-34.761651019999981</v>
      </c>
      <c r="S52" s="8">
        <v>-94.88555049</v>
      </c>
      <c r="T52" s="8">
        <v>-93.593043650000013</v>
      </c>
      <c r="U52" s="8">
        <f t="shared" si="54"/>
        <v>-109.511</v>
      </c>
    </row>
    <row r="53" spans="2:21" x14ac:dyDescent="0.3">
      <c r="B53" s="115" t="str">
        <f>INDEX(Control!$B$3:$C$116,ROW(B53)-4,MATCH($C$4,Control!$B$3:$C$3,0))</f>
        <v>Operating Costs</v>
      </c>
      <c r="C53" s="6">
        <v>-17.088633510000001</v>
      </c>
      <c r="D53" s="6">
        <v>-20.917742290000003</v>
      </c>
      <c r="E53" s="6">
        <v>-24.454993399999999</v>
      </c>
      <c r="F53" s="6">
        <v>-32.42418129</v>
      </c>
      <c r="G53" s="6">
        <v>-24.942393430000003</v>
      </c>
      <c r="H53" s="6">
        <v>-22.232978799999998</v>
      </c>
      <c r="I53" s="6">
        <v>-26.086995900000012</v>
      </c>
      <c r="J53" s="6">
        <v>-20.330675520000003</v>
      </c>
      <c r="K53" s="94">
        <v>-16.23725829</v>
      </c>
      <c r="L53" s="94">
        <v>-34.892557539999999</v>
      </c>
      <c r="M53" s="94">
        <v>-28.086142460000001</v>
      </c>
      <c r="N53" s="94">
        <v>-30.295041709999992</v>
      </c>
      <c r="O53" s="94">
        <v>-29.591999999999999</v>
      </c>
      <c r="P53" s="94">
        <v>-25.231000000000002</v>
      </c>
      <c r="Q53" s="94">
        <v>-34.761651019999981</v>
      </c>
      <c r="S53" s="6">
        <v>-94.88555049</v>
      </c>
      <c r="T53" s="6">
        <v>-93.593043650000013</v>
      </c>
      <c r="U53" s="6">
        <f t="shared" si="54"/>
        <v>-109.511</v>
      </c>
    </row>
    <row r="54" spans="2:21" x14ac:dyDescent="0.3">
      <c r="B54" s="106" t="str">
        <f>INDEX(Control!$B$3:$C$116,ROW(B54)-4,MATCH($C$4,Control!$B$3:$C$3,0))</f>
        <v>Operating Expenses</v>
      </c>
      <c r="C54" s="8">
        <v>1.4299169999999998E-2</v>
      </c>
      <c r="D54" s="8">
        <v>-9.9507720000000036E-2</v>
      </c>
      <c r="E54" s="8">
        <v>-0.13514157999999993</v>
      </c>
      <c r="F54" s="8">
        <v>0.32828022000000001</v>
      </c>
      <c r="G54" s="8">
        <v>-0.11826895</v>
      </c>
      <c r="H54" s="8">
        <v>-7.4709149999999988E-2</v>
      </c>
      <c r="I54" s="8">
        <v>-0.22186085</v>
      </c>
      <c r="J54" s="8">
        <v>-5.5156569399999995</v>
      </c>
      <c r="K54" s="93">
        <v>-0.30110366999999999</v>
      </c>
      <c r="L54" s="93">
        <v>1.854703999999998E-2</v>
      </c>
      <c r="M54" s="93">
        <v>-2.1564056100000002</v>
      </c>
      <c r="N54" s="93">
        <v>-1.8250377599999998</v>
      </c>
      <c r="O54" s="93">
        <v>-0.86899999999999999</v>
      </c>
      <c r="P54" s="93">
        <v>-1.472</v>
      </c>
      <c r="Q54" s="93">
        <v>-1.0851302300000008</v>
      </c>
      <c r="S54" s="8">
        <v>0.10793009000000003</v>
      </c>
      <c r="T54" s="8">
        <v>-5.9304958899999995</v>
      </c>
      <c r="U54" s="8">
        <f t="shared" si="54"/>
        <v>-4.2640000000000002</v>
      </c>
    </row>
    <row r="55" spans="2:21" x14ac:dyDescent="0.3">
      <c r="B55" s="106" t="str">
        <f>INDEX(Control!$B$3:$C$116,ROW(B55)-4,MATCH($C$4,Control!$B$3:$C$3,0))</f>
        <v>AFRMM &amp; Other Tax Credits</v>
      </c>
      <c r="C55" s="8">
        <v>0</v>
      </c>
      <c r="D55" s="8">
        <v>5.5013645800000006</v>
      </c>
      <c r="E55" s="8">
        <v>12.296945669999999</v>
      </c>
      <c r="F55" s="8">
        <v>5.6057598000000013</v>
      </c>
      <c r="G55" s="8">
        <v>3.6588686899999994</v>
      </c>
      <c r="H55" s="8">
        <v>4.0407657899999991</v>
      </c>
      <c r="I55" s="8">
        <v>4.788337880000002</v>
      </c>
      <c r="J55" s="8">
        <v>3.2982444399999977</v>
      </c>
      <c r="K55" s="93">
        <v>1.7608410599999997</v>
      </c>
      <c r="L55" s="93">
        <v>2.1868581100000002</v>
      </c>
      <c r="M55" s="93">
        <v>3.5601032199999998</v>
      </c>
      <c r="N55" s="93">
        <v>5.0251976099999993</v>
      </c>
      <c r="O55" s="93">
        <v>3.7149999999999999</v>
      </c>
      <c r="P55" s="93">
        <v>3.0009999999999999</v>
      </c>
      <c r="Q55" s="93">
        <v>3.5618890900000002</v>
      </c>
      <c r="S55" s="8">
        <v>23.404070050000001</v>
      </c>
      <c r="T55" s="8">
        <v>15.786216799999998</v>
      </c>
      <c r="U55" s="8">
        <f t="shared" si="54"/>
        <v>12.532999999999999</v>
      </c>
    </row>
    <row r="56" spans="2:21" x14ac:dyDescent="0.3">
      <c r="B56" s="106" t="str">
        <f>INDEX(Control!$B$3:$C$116,ROW(B56)-4,MATCH($C$4,Control!$B$3:$C$3,0))</f>
        <v>Others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93">
        <v>0</v>
      </c>
      <c r="Q56" s="93">
        <v>0</v>
      </c>
      <c r="S56" s="8">
        <v>0</v>
      </c>
      <c r="T56" s="8">
        <v>0</v>
      </c>
      <c r="U56" s="8">
        <f t="shared" si="54"/>
        <v>0</v>
      </c>
    </row>
    <row r="57" spans="2:21" x14ac:dyDescent="0.3">
      <c r="B57" s="110" t="str">
        <f>INDEX(Control!$B$3:$C$116,ROW(B57)-4,MATCH($C$4,Control!$B$3:$C$3,0))</f>
        <v>EBITDA</v>
      </c>
      <c r="C57" s="4">
        <v>9.9726172499999972</v>
      </c>
      <c r="D57" s="4">
        <v>16.270208470000007</v>
      </c>
      <c r="E57" s="4">
        <v>16.375099979999991</v>
      </c>
      <c r="F57" s="4">
        <v>41.33048211000002</v>
      </c>
      <c r="G57" s="4">
        <v>22.786691830000002</v>
      </c>
      <c r="H57" s="4">
        <v>30.838048919999991</v>
      </c>
      <c r="I57" s="4">
        <v>38.575260729999961</v>
      </c>
      <c r="J57" s="4">
        <v>38.690346920000017</v>
      </c>
      <c r="K57" s="92">
        <f>K49+K52+SUM(K54:K56)</f>
        <v>26.596739350000028</v>
      </c>
      <c r="L57" s="92">
        <f t="shared" ref="L57:N57" si="56">L49+L52+SUM(L54:L56)</f>
        <v>25.368657290000005</v>
      </c>
      <c r="M57" s="92">
        <f t="shared" si="56"/>
        <v>26.258940320000022</v>
      </c>
      <c r="N57" s="92">
        <f t="shared" si="56"/>
        <v>31.672663039999982</v>
      </c>
      <c r="O57" s="92">
        <f t="shared" ref="O57:P57" si="57">O49+O52+SUM(O54:O56)</f>
        <v>27.794999999999998</v>
      </c>
      <c r="P57" s="92">
        <f t="shared" si="57"/>
        <v>29.975000000000005</v>
      </c>
      <c r="Q57" s="92">
        <f t="shared" ref="Q57" si="58">Q49+Q52+SUM(Q54:Q56)</f>
        <v>24.83178752000001</v>
      </c>
      <c r="S57" s="4">
        <v>83.94840781000002</v>
      </c>
      <c r="T57" s="4">
        <v>130.89034839999997</v>
      </c>
      <c r="U57" s="4">
        <f t="shared" si="54"/>
        <v>109.89700000000005</v>
      </c>
    </row>
    <row r="58" spans="2:21" ht="17.25" thickBot="1" x14ac:dyDescent="0.35">
      <c r="B58" s="117" t="str">
        <f>INDEX(Control!$B$3:$C$116,ROW(B58)-4,MATCH($C$4,Control!$B$3:$C$3,0))</f>
        <v>Margin %</v>
      </c>
      <c r="C58" s="118">
        <v>0.34929016465642476</v>
      </c>
      <c r="D58" s="118">
        <v>0.49016876881525329</v>
      </c>
      <c r="E58" s="118">
        <v>0.53394239975880953</v>
      </c>
      <c r="F58" s="118">
        <v>0.59708335596904893</v>
      </c>
      <c r="G58" s="118">
        <v>0.47831344328480235</v>
      </c>
      <c r="H58" s="118">
        <v>0.60538675281699239</v>
      </c>
      <c r="I58" s="118">
        <v>0.64189633592838824</v>
      </c>
      <c r="J58" s="118">
        <v>0.59780867446462238</v>
      </c>
      <c r="K58" s="118">
        <f>K57/K50</f>
        <v>0.56101089075020982</v>
      </c>
      <c r="L58" s="118">
        <f t="shared" ref="L58:N58" si="59">L57/L50</f>
        <v>0.4017789836366189</v>
      </c>
      <c r="M58" s="118">
        <f t="shared" si="59"/>
        <v>0.4520713390116512</v>
      </c>
      <c r="N58" s="118">
        <f t="shared" si="59"/>
        <v>0.48782153067802808</v>
      </c>
      <c r="O58" s="118">
        <f t="shared" ref="O58:P58" si="60">O57/O50</f>
        <v>0.46898727769716192</v>
      </c>
      <c r="P58" s="118">
        <f t="shared" si="60"/>
        <v>0.5159829927874271</v>
      </c>
      <c r="Q58" s="118">
        <f t="shared" ref="Q58" si="61">Q57/Q50</f>
        <v>0.39843774650106789</v>
      </c>
      <c r="S58" s="118">
        <v>0.51937639136923841</v>
      </c>
      <c r="T58" s="118">
        <v>0.58591402296930506</v>
      </c>
      <c r="U58" s="118">
        <f>U57/U50</f>
        <v>0.47052602735033972</v>
      </c>
    </row>
    <row r="59" spans="2:21" ht="17.25" thickTop="1" x14ac:dyDescent="0.3">
      <c r="B59" s="106" t="str">
        <f>INDEX(Control!$B$3:$C$116,ROW(B59)-4,MATCH($C$4,Control!$B$3:$C$3,0))</f>
        <v>Hedge Accounting</v>
      </c>
      <c r="C59" s="8">
        <v>1.5041450600000001</v>
      </c>
      <c r="D59" s="8">
        <v>1.4069806186507681</v>
      </c>
      <c r="E59" s="8">
        <v>2</v>
      </c>
      <c r="F59" s="8">
        <v>1.4</v>
      </c>
      <c r="G59" s="8">
        <v>3.4511787000000003</v>
      </c>
      <c r="H59" s="8">
        <v>1.8344470300000002</v>
      </c>
      <c r="I59" s="8">
        <v>0</v>
      </c>
      <c r="J59" s="8">
        <v>3.481848610000001</v>
      </c>
      <c r="K59" s="93">
        <v>6.0343369600000001</v>
      </c>
      <c r="L59" s="93">
        <v>5.0850172999999996</v>
      </c>
      <c r="M59" s="93">
        <v>5.1444478699999996</v>
      </c>
      <c r="N59" s="93">
        <v>6.1591978699999999</v>
      </c>
      <c r="O59" s="93">
        <v>4.7249999999999996</v>
      </c>
      <c r="P59" s="93">
        <v>4.4160000000000004</v>
      </c>
      <c r="Q59" s="93">
        <v>5.2061994600000023</v>
      </c>
      <c r="S59" s="8">
        <v>6.3111256786507681</v>
      </c>
      <c r="T59" s="8">
        <v>8.7674743400000015</v>
      </c>
      <c r="U59" s="8">
        <f t="shared" si="54"/>
        <v>22.422999999999998</v>
      </c>
    </row>
    <row r="60" spans="2:21" x14ac:dyDescent="0.3">
      <c r="B60" s="106" t="str">
        <f>INDEX(Control!$B$3:$C$116,ROW(B60)-4,MATCH($C$4,Control!$B$3:$C$3,0))</f>
        <v>Non-recurring</v>
      </c>
      <c r="C60" s="8">
        <v>1.611992839669421</v>
      </c>
      <c r="D60" s="8">
        <v>-5.3743589038292061</v>
      </c>
      <c r="E60" s="8">
        <v>-1.5969695813774081</v>
      </c>
      <c r="F60" s="8">
        <v>-2.2117782435261688</v>
      </c>
      <c r="G60" s="8">
        <v>0</v>
      </c>
      <c r="H60" s="8">
        <v>0</v>
      </c>
      <c r="I60" s="8">
        <v>0</v>
      </c>
      <c r="J60" s="8">
        <v>0</v>
      </c>
      <c r="K60" s="93">
        <v>0</v>
      </c>
      <c r="L60" s="93">
        <v>0</v>
      </c>
      <c r="M60" s="93">
        <v>1.7576122200000002</v>
      </c>
      <c r="N60" s="93">
        <v>1.7771335699999999</v>
      </c>
      <c r="O60" s="93">
        <v>0.98924739000000006</v>
      </c>
      <c r="P60" s="93">
        <v>1.5657220999999997</v>
      </c>
      <c r="Q60" s="93">
        <v>0.92578255000000031</v>
      </c>
      <c r="S60" s="8">
        <v>-7.571113889063362</v>
      </c>
      <c r="T60" s="8">
        <v>0</v>
      </c>
      <c r="U60" s="8">
        <f t="shared" si="54"/>
        <v>3.5347457900000001</v>
      </c>
    </row>
    <row r="61" spans="2:21" x14ac:dyDescent="0.3">
      <c r="B61" s="110" t="str">
        <f>INDEX(Control!$B$3:$C$116,ROW(B61)-4,MATCH($C$4,Control!$B$3:$C$3,0))</f>
        <v>Adjusted EBITDA</v>
      </c>
      <c r="C61" s="4">
        <v>13.088755149669419</v>
      </c>
      <c r="D61" s="4">
        <v>12.302830184821568</v>
      </c>
      <c r="E61" s="4">
        <v>16.778130398622583</v>
      </c>
      <c r="F61" s="4">
        <v>40.518703866473849</v>
      </c>
      <c r="G61" s="4">
        <v>26.237870530000002</v>
      </c>
      <c r="H61" s="4">
        <v>32.672495949999991</v>
      </c>
      <c r="I61" s="4">
        <v>38.575260729999961</v>
      </c>
      <c r="J61" s="4">
        <v>42.172195530000018</v>
      </c>
      <c r="K61" s="92">
        <f>K57+SUM(K59:K60)</f>
        <v>32.631076310000026</v>
      </c>
      <c r="L61" s="92">
        <f t="shared" ref="L61:N61" si="62">L57+SUM(L59:L60)</f>
        <v>30.453674590000006</v>
      </c>
      <c r="M61" s="92">
        <f t="shared" si="62"/>
        <v>33.161000410000021</v>
      </c>
      <c r="N61" s="92">
        <f t="shared" si="62"/>
        <v>39.608994479999978</v>
      </c>
      <c r="O61" s="92">
        <f t="shared" ref="O61:P61" si="63">O57+SUM(O59:O60)</f>
        <v>33.509247389999999</v>
      </c>
      <c r="P61" s="92">
        <f t="shared" si="63"/>
        <v>35.956722100000007</v>
      </c>
      <c r="Q61" s="92">
        <f t="shared" ref="Q61" si="64">Q57+SUM(Q59:Q60)</f>
        <v>30.963769530000011</v>
      </c>
      <c r="S61" s="4">
        <v>82.688419599587419</v>
      </c>
      <c r="T61" s="4">
        <v>139.65782273999997</v>
      </c>
      <c r="U61" s="4">
        <f t="shared" si="54"/>
        <v>135.85474579000004</v>
      </c>
    </row>
    <row r="62" spans="2:21" ht="17.25" thickBot="1" x14ac:dyDescent="0.35">
      <c r="B62" s="117" t="str">
        <f>INDEX(Control!$B$3:$C$116,ROW(B62)-4,MATCH($C$4,Control!$B$3:$C$3,0))</f>
        <v>Margin %</v>
      </c>
      <c r="C62" s="118">
        <v>0.45843265882641393</v>
      </c>
      <c r="D62" s="118">
        <v>0.37064449025078294</v>
      </c>
      <c r="E62" s="118">
        <v>0.54708400067471086</v>
      </c>
      <c r="F62" s="118">
        <v>0.58535595156429865</v>
      </c>
      <c r="G62" s="118">
        <v>0.55075683171975132</v>
      </c>
      <c r="H62" s="118">
        <v>0.64139908075600904</v>
      </c>
      <c r="I62" s="118">
        <v>0.64189633592838824</v>
      </c>
      <c r="J62" s="118">
        <v>0.6516070884859404</v>
      </c>
      <c r="K62" s="118">
        <f>K61/K50</f>
        <v>0.68829449151296684</v>
      </c>
      <c r="L62" s="118">
        <f t="shared" ref="L62:N62" si="65">L61/L50</f>
        <v>0.48231352116509774</v>
      </c>
      <c r="M62" s="118">
        <f t="shared" si="65"/>
        <v>0.57089652802541624</v>
      </c>
      <c r="N62" s="118">
        <f t="shared" si="65"/>
        <v>0.61005670067745477</v>
      </c>
      <c r="O62" s="118">
        <f t="shared" ref="O62:P62" si="66">O61/O50</f>
        <v>0.56540423497452164</v>
      </c>
      <c r="P62" s="118">
        <f t="shared" si="66"/>
        <v>0.61895102852323003</v>
      </c>
      <c r="Q62" s="118">
        <f t="shared" ref="Q62" si="67">Q61/Q50</f>
        <v>0.49682829094663705</v>
      </c>
      <c r="S62" s="118">
        <v>0.51158103054032311</v>
      </c>
      <c r="T62" s="118">
        <v>0.6251605084789239</v>
      </c>
      <c r="U62" s="118">
        <f>U61/U50</f>
        <v>0.58166459351264344</v>
      </c>
    </row>
    <row r="63" spans="2:21" ht="17.25" thickTop="1" x14ac:dyDescent="0.3">
      <c r="C63" s="119"/>
      <c r="D63" s="119"/>
      <c r="E63" s="119"/>
      <c r="F63" s="119"/>
      <c r="G63" s="119"/>
      <c r="H63" s="119"/>
      <c r="I63" s="119"/>
      <c r="J63" s="119"/>
      <c r="K63" s="123"/>
      <c r="L63" s="119"/>
      <c r="M63" s="119"/>
      <c r="N63" s="119"/>
      <c r="O63" s="119"/>
      <c r="P63" s="119"/>
      <c r="Q63" s="119"/>
      <c r="S63" s="119"/>
      <c r="T63" s="119"/>
      <c r="U63" s="119"/>
    </row>
    <row r="64" spans="2:21" x14ac:dyDescent="0.3">
      <c r="H64" s="119"/>
      <c r="K64" s="125"/>
    </row>
    <row r="65" spans="1:21" x14ac:dyDescent="0.3">
      <c r="K65" s="125"/>
    </row>
    <row r="66" spans="1:21" s="110" customFormat="1" ht="17.25" thickBot="1" x14ac:dyDescent="0.35">
      <c r="A66" s="124"/>
      <c r="B66" s="112" t="str">
        <f>INDEX(Control!$B$3:$C$116,ROW(B66)-4,MATCH($C$4,Control!$B$3:$C$3,0))</f>
        <v>South Corridor</v>
      </c>
      <c r="C66" s="113" t="str">
        <f>C$6</f>
        <v>1Q19</v>
      </c>
      <c r="D66" s="113" t="str">
        <f t="shared" ref="D66:Q66" si="68">D$6</f>
        <v>2Q19</v>
      </c>
      <c r="E66" s="113" t="str">
        <f t="shared" si="68"/>
        <v>3Q19</v>
      </c>
      <c r="F66" s="113" t="str">
        <f t="shared" si="68"/>
        <v>4Q19</v>
      </c>
      <c r="G66" s="113" t="str">
        <f t="shared" si="68"/>
        <v>1Q20</v>
      </c>
      <c r="H66" s="113" t="str">
        <f t="shared" si="68"/>
        <v>2Q20</v>
      </c>
      <c r="I66" s="113" t="str">
        <f t="shared" si="68"/>
        <v>3Q20</v>
      </c>
      <c r="J66" s="113" t="str">
        <f t="shared" si="68"/>
        <v>4Q20</v>
      </c>
      <c r="K66" s="113" t="str">
        <f t="shared" si="68"/>
        <v>1Q21</v>
      </c>
      <c r="L66" s="113" t="str">
        <f t="shared" si="68"/>
        <v>2Q21</v>
      </c>
      <c r="M66" s="113" t="str">
        <f t="shared" si="68"/>
        <v>3Q21</v>
      </c>
      <c r="N66" s="113" t="str">
        <f t="shared" si="68"/>
        <v>4Q21</v>
      </c>
      <c r="O66" s="113" t="str">
        <f t="shared" si="68"/>
        <v>1Q22</v>
      </c>
      <c r="P66" s="113" t="str">
        <f t="shared" si="68"/>
        <v>2Q22</v>
      </c>
      <c r="Q66" s="113" t="str">
        <f t="shared" si="68"/>
        <v>3Q22</v>
      </c>
      <c r="S66" s="114">
        <f>S$6</f>
        <v>2019</v>
      </c>
      <c r="T66" s="114">
        <f>T$6</f>
        <v>2020</v>
      </c>
      <c r="U66" s="114">
        <f>U$6</f>
        <v>2021</v>
      </c>
    </row>
    <row r="67" spans="1:21" x14ac:dyDescent="0.3">
      <c r="B67" s="110" t="str">
        <f>INDEX(Control!$B$3:$C$116,ROW(B67)-4,MATCH($C$4,Control!$B$3:$C$3,0))</f>
        <v>Net Revenue</v>
      </c>
      <c r="C67" s="4">
        <v>90.041024471978048</v>
      </c>
      <c r="D67" s="4">
        <v>99.991139539323484</v>
      </c>
      <c r="E67" s="4">
        <v>87.7</v>
      </c>
      <c r="F67" s="4">
        <v>79.900000000000006</v>
      </c>
      <c r="G67" s="4">
        <v>6.1494180867882449</v>
      </c>
      <c r="H67" s="4">
        <v>94.06482861005999</v>
      </c>
      <c r="I67" s="4">
        <v>99.944191352350046</v>
      </c>
      <c r="J67" s="4">
        <v>153.72423560984211</v>
      </c>
      <c r="K67" s="92">
        <f t="shared" ref="K67:Q67" si="69">SUM(K68:K69)</f>
        <v>16.112110726840754</v>
      </c>
      <c r="L67" s="92">
        <f t="shared" si="69"/>
        <v>227.24889988214477</v>
      </c>
      <c r="M67" s="92">
        <f t="shared" si="69"/>
        <v>50.983069631159324</v>
      </c>
      <c r="N67" s="92">
        <f t="shared" si="69"/>
        <v>17.640919759855109</v>
      </c>
      <c r="O67" s="92">
        <f t="shared" si="69"/>
        <v>226.32499999999999</v>
      </c>
      <c r="P67" s="92">
        <f t="shared" si="69"/>
        <v>158.387</v>
      </c>
      <c r="Q67" s="92">
        <f t="shared" si="69"/>
        <v>168.66490717691914</v>
      </c>
      <c r="S67" s="4">
        <v>357.63216401130148</v>
      </c>
      <c r="T67" s="4">
        <v>353.88267365904039</v>
      </c>
      <c r="U67" s="4">
        <f t="shared" ref="U67:U84" si="70">SUM(K67:N67)</f>
        <v>311.9849999999999</v>
      </c>
    </row>
    <row r="68" spans="1:21" x14ac:dyDescent="0.3">
      <c r="B68" s="115" t="str">
        <f>INDEX(Control!$B$3:$C$116,ROW(B68)-4,MATCH($C$4,Control!$B$3:$C$3,0))</f>
        <v>Operating Net Revenue</v>
      </c>
      <c r="C68" s="6">
        <v>93.249674453459718</v>
      </c>
      <c r="D68" s="6">
        <v>102.61565764441347</v>
      </c>
      <c r="E68" s="6">
        <v>104.7</v>
      </c>
      <c r="F68" s="6">
        <v>77.5</v>
      </c>
      <c r="G68" s="6">
        <v>91.667834175221742</v>
      </c>
      <c r="H68" s="6">
        <v>130.82951534396798</v>
      </c>
      <c r="I68" s="6">
        <v>131.87401703597951</v>
      </c>
      <c r="J68" s="6">
        <v>129.83641157327935</v>
      </c>
      <c r="K68" s="94">
        <v>83.985819748042843</v>
      </c>
      <c r="L68" s="94">
        <v>167.0271675032042</v>
      </c>
      <c r="M68" s="94">
        <v>118.31548994352715</v>
      </c>
      <c r="N68" s="94">
        <v>53.561522805225763</v>
      </c>
      <c r="O68" s="94">
        <v>125.21899999999999</v>
      </c>
      <c r="P68" s="94">
        <v>244.71199999999999</v>
      </c>
      <c r="Q68" s="94">
        <v>210.99590717691916</v>
      </c>
      <c r="S68" s="6">
        <v>378.06533209787318</v>
      </c>
      <c r="T68" s="6">
        <v>484.20777812844858</v>
      </c>
      <c r="U68" s="6">
        <f t="shared" si="70"/>
        <v>422.89</v>
      </c>
    </row>
    <row r="69" spans="1:21" x14ac:dyDescent="0.3">
      <c r="B69" s="115" t="str">
        <f>INDEX(Control!$B$3:$C$116,ROW(B69)-4,MATCH($C$4,Control!$B$3:$C$3,0))</f>
        <v>Hedge Accounting</v>
      </c>
      <c r="C69" s="6">
        <v>-3.2086499814816651</v>
      </c>
      <c r="D69" s="6">
        <v>-2.6245181050899964</v>
      </c>
      <c r="E69" s="6">
        <v>-17</v>
      </c>
      <c r="F69" s="6">
        <v>2.4</v>
      </c>
      <c r="G69" s="6">
        <v>-85.518416088433497</v>
      </c>
      <c r="H69" s="6">
        <v>-36.764686733907993</v>
      </c>
      <c r="I69" s="6">
        <v>-31.92982568362946</v>
      </c>
      <c r="J69" s="6">
        <v>23.887824036562762</v>
      </c>
      <c r="K69" s="94">
        <v>-67.873709021202089</v>
      </c>
      <c r="L69" s="94">
        <v>60.22173237894058</v>
      </c>
      <c r="M69" s="94">
        <v>-67.33242031236783</v>
      </c>
      <c r="N69" s="94">
        <v>-35.920603045370655</v>
      </c>
      <c r="O69" s="94">
        <v>101.10599999999999</v>
      </c>
      <c r="P69" s="94">
        <v>-86.325000000000003</v>
      </c>
      <c r="Q69" s="94">
        <v>-42.331000000000003</v>
      </c>
      <c r="S69" s="6">
        <v>-20.433168086571662</v>
      </c>
      <c r="T69" s="6">
        <v>-130.32510446940819</v>
      </c>
      <c r="U69" s="6">
        <f t="shared" si="70"/>
        <v>-110.905</v>
      </c>
    </row>
    <row r="70" spans="1:21" x14ac:dyDescent="0.3">
      <c r="B70" s="106" t="str">
        <f>INDEX(Control!$B$3:$C$116,ROW(B70)-4,MATCH($C$4,Control!$B$3:$C$3,0))</f>
        <v>Operating Costs</v>
      </c>
      <c r="C70" s="8">
        <v>-37.649491049528919</v>
      </c>
      <c r="D70" s="8">
        <v>-29.968317716796776</v>
      </c>
      <c r="E70" s="8">
        <v>-41.221544801638998</v>
      </c>
      <c r="F70" s="8">
        <v>-29.556192515184541</v>
      </c>
      <c r="G70" s="8">
        <v>-43.219241527789293</v>
      </c>
      <c r="H70" s="8">
        <v>-73.295658930516993</v>
      </c>
      <c r="I70" s="8">
        <v>-55.069025268280193</v>
      </c>
      <c r="J70" s="8">
        <v>-37.220363701152671</v>
      </c>
      <c r="K70" s="93">
        <f>K71</f>
        <v>-52.147367577544671</v>
      </c>
      <c r="L70" s="93">
        <f t="shared" ref="L70:Q70" si="71">L71</f>
        <v>-80.432004931185318</v>
      </c>
      <c r="M70" s="93">
        <f t="shared" si="71"/>
        <v>-84.147546585765781</v>
      </c>
      <c r="N70" s="93">
        <f t="shared" si="71"/>
        <v>-84.031080905504211</v>
      </c>
      <c r="O70" s="93">
        <f t="shared" si="71"/>
        <v>-88.100999999999999</v>
      </c>
      <c r="P70" s="93">
        <f t="shared" si="71"/>
        <v>-124.673</v>
      </c>
      <c r="Q70" s="93">
        <f t="shared" si="71"/>
        <v>-126.3625176399733</v>
      </c>
      <c r="S70" s="8">
        <v>-138.39554608314924</v>
      </c>
      <c r="T70" s="8">
        <v>-208.80428942773915</v>
      </c>
      <c r="U70" s="8">
        <f t="shared" si="70"/>
        <v>-300.75799999999998</v>
      </c>
    </row>
    <row r="71" spans="1:21" x14ac:dyDescent="0.3">
      <c r="B71" s="115" t="str">
        <f>INDEX(Control!$B$3:$C$116,ROW(B71)-4,MATCH($C$4,Control!$B$3:$C$3,0))</f>
        <v>Operating Costs</v>
      </c>
      <c r="C71" s="6">
        <v>-37.649491049528919</v>
      </c>
      <c r="D71" s="6">
        <v>-29.968317716796776</v>
      </c>
      <c r="E71" s="6">
        <v>-41.221544801638998</v>
      </c>
      <c r="F71" s="6">
        <v>-29.556192515184541</v>
      </c>
      <c r="G71" s="6">
        <v>-43.219241527789293</v>
      </c>
      <c r="H71" s="6">
        <v>-73.295658930516993</v>
      </c>
      <c r="I71" s="6">
        <v>-55.069025268280193</v>
      </c>
      <c r="J71" s="6">
        <v>-37.220363701152671</v>
      </c>
      <c r="K71" s="94">
        <v>-52.147367577544671</v>
      </c>
      <c r="L71" s="94">
        <v>-80.432004931185318</v>
      </c>
      <c r="M71" s="94">
        <v>-84.147546585765781</v>
      </c>
      <c r="N71" s="94">
        <v>-84.031080905504211</v>
      </c>
      <c r="O71" s="94">
        <v>-88.100999999999999</v>
      </c>
      <c r="P71" s="94">
        <v>-124.673</v>
      </c>
      <c r="Q71" s="94">
        <v>-126.3625176399733</v>
      </c>
      <c r="S71" s="6">
        <v>-138.39554608314924</v>
      </c>
      <c r="T71" s="6">
        <v>-208.80428942773915</v>
      </c>
      <c r="U71" s="6">
        <f t="shared" si="70"/>
        <v>-300.75799999999998</v>
      </c>
    </row>
    <row r="72" spans="1:21" x14ac:dyDescent="0.3">
      <c r="B72" s="106" t="str">
        <f>INDEX(Control!$B$3:$C$116,ROW(B72)-4,MATCH($C$4,Control!$B$3:$C$3,0))</f>
        <v>Operating Expenses</v>
      </c>
      <c r="C72" s="8">
        <v>-2.3778580734640102</v>
      </c>
      <c r="D72" s="8">
        <v>-1.8814940171622099</v>
      </c>
      <c r="E72" s="8">
        <v>-1.6</v>
      </c>
      <c r="F72" s="8">
        <v>0.1</v>
      </c>
      <c r="G72" s="8">
        <v>-2.0925047369682019</v>
      </c>
      <c r="H72" s="8">
        <v>-2.4906562797539999</v>
      </c>
      <c r="I72" s="8">
        <v>-4.2625516557053329</v>
      </c>
      <c r="J72" s="8">
        <v>-18.086014628789925</v>
      </c>
      <c r="K72" s="93">
        <v>-2.2231481935192372</v>
      </c>
      <c r="L72" s="93">
        <v>-7.2933674195019487</v>
      </c>
      <c r="M72" s="93">
        <v>-18.754078764919367</v>
      </c>
      <c r="N72" s="93">
        <v>-7.5564056220594438</v>
      </c>
      <c r="O72" s="93">
        <v>-8.3870000000000005</v>
      </c>
      <c r="P72" s="93">
        <v>-10.996</v>
      </c>
      <c r="Q72" s="93">
        <v>-21.593775630470262</v>
      </c>
      <c r="S72" s="8">
        <v>-5.759352090626221</v>
      </c>
      <c r="T72" s="8">
        <v>-26.93172730121746</v>
      </c>
      <c r="U72" s="8">
        <f t="shared" si="70"/>
        <v>-35.826999999999998</v>
      </c>
    </row>
    <row r="73" spans="1:21" x14ac:dyDescent="0.3">
      <c r="B73" s="106" t="str">
        <f>INDEX(Control!$B$3:$C$116,ROW(B73)-4,MATCH($C$4,Control!$B$3:$C$3,0))</f>
        <v>AFRMM &amp; Other Tax Credits</v>
      </c>
      <c r="C73" s="8">
        <v>0.26455807545021531</v>
      </c>
      <c r="D73" s="8">
        <v>0.13012742491763701</v>
      </c>
      <c r="E73" s="8">
        <v>0.1</v>
      </c>
      <c r="F73" s="8">
        <v>0.2</v>
      </c>
      <c r="G73" s="8">
        <v>1.9729895499999997E-2</v>
      </c>
      <c r="H73" s="8">
        <v>2.9876503799999996E-2</v>
      </c>
      <c r="I73" s="8">
        <v>4.2901127789142859E-2</v>
      </c>
      <c r="J73" s="8">
        <v>0</v>
      </c>
      <c r="K73" s="93">
        <v>0.4063527181519937</v>
      </c>
      <c r="L73" s="93">
        <v>0</v>
      </c>
      <c r="M73" s="93">
        <v>0</v>
      </c>
      <c r="N73" s="93">
        <v>-0.4063527181519937</v>
      </c>
      <c r="O73" s="93">
        <v>0.31</v>
      </c>
      <c r="P73" s="93">
        <v>0.81699999999999995</v>
      </c>
      <c r="Q73" s="93">
        <v>-0.70714817637440364</v>
      </c>
      <c r="S73" s="8">
        <v>0.69468550036785226</v>
      </c>
      <c r="T73" s="8">
        <v>9.2507527089142852E-2</v>
      </c>
      <c r="U73" s="8">
        <f t="shared" si="70"/>
        <v>0</v>
      </c>
    </row>
    <row r="74" spans="1:21" x14ac:dyDescent="0.3">
      <c r="B74" s="106" t="str">
        <f>INDEX(Control!$B$3:$C$116,ROW(B74)-4,MATCH($C$4,Control!$B$3:$C$3,0))</f>
        <v>Equity Accounting</v>
      </c>
      <c r="C74" s="8">
        <v>-4.471213355345097</v>
      </c>
      <c r="D74" s="8">
        <v>1.1219512932273594</v>
      </c>
      <c r="E74" s="8">
        <v>0.54884239443332428</v>
      </c>
      <c r="F74" s="8">
        <v>-3.9044276055370668</v>
      </c>
      <c r="G74" s="8">
        <v>-2.2952569799956555</v>
      </c>
      <c r="H74" s="8">
        <v>1.8202890779513992</v>
      </c>
      <c r="I74" s="8">
        <v>-1.8185403064436614</v>
      </c>
      <c r="J74" s="8">
        <v>-3.0688321274950328</v>
      </c>
      <c r="K74" s="93">
        <v>-2.8320784849821008</v>
      </c>
      <c r="L74" s="93">
        <v>4.7925959405916183</v>
      </c>
      <c r="M74" s="93">
        <v>1.1503724741762518</v>
      </c>
      <c r="N74" s="93">
        <v>-4.1918899297857699</v>
      </c>
      <c r="O74" s="93">
        <v>1.78</v>
      </c>
      <c r="P74" s="93">
        <v>13.125</v>
      </c>
      <c r="Q74" s="93">
        <v>4.7325048813797785</v>
      </c>
      <c r="S74" s="8">
        <v>-6.7048472732214801</v>
      </c>
      <c r="T74" s="8">
        <v>-5.3623403359829505</v>
      </c>
      <c r="U74" s="8">
        <f t="shared" si="70"/>
        <v>-1.0810000000000004</v>
      </c>
    </row>
    <row r="75" spans="1:21" x14ac:dyDescent="0.3">
      <c r="B75" s="106" t="str">
        <f>INDEX(Control!$B$3:$C$116,ROW(B75)-4,MATCH($C$4,Control!$B$3:$C$3,0))</f>
        <v>Others</v>
      </c>
      <c r="C75" s="8">
        <v>0</v>
      </c>
      <c r="D75" s="8">
        <v>0</v>
      </c>
      <c r="E75" s="8">
        <v>0</v>
      </c>
      <c r="F75" s="8">
        <v>-0.74078023128780957</v>
      </c>
      <c r="G75" s="8">
        <v>0</v>
      </c>
      <c r="H75" s="8">
        <v>0</v>
      </c>
      <c r="I75" s="8">
        <v>0</v>
      </c>
      <c r="J75" s="8">
        <v>0</v>
      </c>
      <c r="K75" s="93">
        <v>-0.37535271815199373</v>
      </c>
      <c r="L75" s="93">
        <v>0.37535271815199373</v>
      </c>
      <c r="M75" s="93">
        <v>37.049082198599478</v>
      </c>
      <c r="N75" s="93">
        <v>-19.763082198599477</v>
      </c>
      <c r="O75" s="93">
        <v>0</v>
      </c>
      <c r="P75" s="93">
        <v>0</v>
      </c>
      <c r="Q75" s="93">
        <v>0</v>
      </c>
      <c r="S75" s="8">
        <v>-0.74078023128780957</v>
      </c>
      <c r="T75" s="8">
        <v>0</v>
      </c>
      <c r="U75" s="8">
        <f t="shared" si="70"/>
        <v>17.286000000000001</v>
      </c>
    </row>
    <row r="76" spans="1:21" x14ac:dyDescent="0.3">
      <c r="B76" s="110" t="str">
        <f>INDEX(Control!$B$3:$C$116,ROW(B76)-4,MATCH($C$4,Control!$B$3:$C$3,0))</f>
        <v>EBITDA</v>
      </c>
      <c r="C76" s="4">
        <v>45.807020069090235</v>
      </c>
      <c r="D76" s="4">
        <v>69.393406523509483</v>
      </c>
      <c r="E76" s="4">
        <v>45.527297592794326</v>
      </c>
      <c r="F76" s="4">
        <v>45.998599647990595</v>
      </c>
      <c r="G76" s="4">
        <v>-41.437855262464907</v>
      </c>
      <c r="H76" s="4">
        <v>20.1286789815404</v>
      </c>
      <c r="I76" s="4">
        <v>38.836975249710008</v>
      </c>
      <c r="J76" s="4">
        <v>95.349025152404479</v>
      </c>
      <c r="K76" s="92">
        <f>K67+K70+SUM(K72:K75)</f>
        <v>-41.059483529205252</v>
      </c>
      <c r="L76" s="92">
        <f t="shared" ref="L76:N76" si="72">L67+L70+SUM(L72:L75)</f>
        <v>144.69147619020112</v>
      </c>
      <c r="M76" s="92">
        <f t="shared" si="72"/>
        <v>-13.719101046750094</v>
      </c>
      <c r="N76" s="92">
        <f t="shared" si="72"/>
        <v>-98.30789161424579</v>
      </c>
      <c r="O76" s="92">
        <f t="shared" ref="O76:P76" si="73">O67+O70+SUM(O72:O75)</f>
        <v>131.92699999999999</v>
      </c>
      <c r="P76" s="92">
        <f t="shared" si="73"/>
        <v>36.659999999999997</v>
      </c>
      <c r="Q76" s="92">
        <f t="shared" ref="Q76" si="74">Q67+Q70+SUM(Q72:Q75)</f>
        <v>24.733970611480952</v>
      </c>
      <c r="S76" s="4">
        <v>206.72632383338464</v>
      </c>
      <c r="T76" s="4">
        <v>112.87682412118998</v>
      </c>
      <c r="U76" s="4">
        <f t="shared" si="70"/>
        <v>-8.3950000000000244</v>
      </c>
    </row>
    <row r="77" spans="1:21" ht="17.25" thickBot="1" x14ac:dyDescent="0.35">
      <c r="B77" s="117" t="str">
        <f>INDEX(Control!$B$3:$C$116,ROW(B77)-4,MATCH($C$4,Control!$B$3:$C$3,0))</f>
        <v>Margin %</v>
      </c>
      <c r="C77" s="118">
        <v>0.49122981219577566</v>
      </c>
      <c r="D77" s="118">
        <v>0.67624579052032563</v>
      </c>
      <c r="E77" s="118">
        <v>0.43483569811646922</v>
      </c>
      <c r="F77" s="118">
        <v>0.59353031803858836</v>
      </c>
      <c r="G77" s="118">
        <v>-0.45204357270247103</v>
      </c>
      <c r="H77" s="118">
        <v>0.15385426544323319</v>
      </c>
      <c r="I77" s="118">
        <v>0.2945005856545192</v>
      </c>
      <c r="J77" s="118">
        <v>0.73437816092591046</v>
      </c>
      <c r="K77" s="118">
        <f>K76/K68</f>
        <v>-0.48888590541097954</v>
      </c>
      <c r="L77" s="118">
        <f t="shared" ref="L77:N77" si="75">L76/L68</f>
        <v>0.86627509975241246</v>
      </c>
      <c r="M77" s="118">
        <f t="shared" si="75"/>
        <v>-0.11595354972792084</v>
      </c>
      <c r="N77" s="118">
        <f t="shared" si="75"/>
        <v>-1.8354200266437219</v>
      </c>
      <c r="O77" s="118">
        <f t="shared" ref="O77:P77" si="76">O76/O68</f>
        <v>1.0535701451057746</v>
      </c>
      <c r="P77" s="118">
        <f t="shared" si="76"/>
        <v>0.14980875478113045</v>
      </c>
      <c r="Q77" s="118">
        <f t="shared" ref="Q77" si="77">Q76/Q68</f>
        <v>0.11722488337530464</v>
      </c>
      <c r="S77" s="118">
        <v>0.54680052964990589</v>
      </c>
      <c r="T77" s="118">
        <v>0.23311650332731024</v>
      </c>
      <c r="U77" s="118">
        <f>U76/U68</f>
        <v>-1.985149802549132E-2</v>
      </c>
    </row>
    <row r="78" spans="1:21" ht="17.25" thickTop="1" x14ac:dyDescent="0.3">
      <c r="B78" s="106" t="str">
        <f>INDEX(Control!$B$3:$C$116,ROW(B78)-4,MATCH($C$4,Control!$B$3:$C$3,0))</f>
        <v>Hedge Accounting</v>
      </c>
      <c r="C78" s="8">
        <v>3.2086499814816651</v>
      </c>
      <c r="D78" s="8">
        <v>2.6245181050899964</v>
      </c>
      <c r="E78" s="8">
        <v>17</v>
      </c>
      <c r="F78" s="8">
        <v>-2.4</v>
      </c>
      <c r="G78" s="8">
        <v>85.518416088433497</v>
      </c>
      <c r="H78" s="8">
        <v>36.764686733907993</v>
      </c>
      <c r="I78" s="8">
        <v>31.92982568362946</v>
      </c>
      <c r="J78" s="8">
        <v>-23.887824036562762</v>
      </c>
      <c r="K78" s="93">
        <v>67.873709021202089</v>
      </c>
      <c r="L78" s="93">
        <v>-60.22173237894058</v>
      </c>
      <c r="M78" s="93">
        <v>67.33242031236783</v>
      </c>
      <c r="N78" s="93">
        <v>35.920603045370655</v>
      </c>
      <c r="O78" s="93">
        <v>-101.10599999999999</v>
      </c>
      <c r="P78" s="93">
        <v>86.325000000000003</v>
      </c>
      <c r="Q78" s="93">
        <v>42.331000000000003</v>
      </c>
      <c r="S78" s="8">
        <v>20.433168086571662</v>
      </c>
      <c r="T78" s="8">
        <v>130.32510446940819</v>
      </c>
      <c r="U78" s="8">
        <f t="shared" si="70"/>
        <v>110.905</v>
      </c>
    </row>
    <row r="79" spans="1:21" x14ac:dyDescent="0.3">
      <c r="B79" s="106" t="str">
        <f>INDEX(Control!$B$3:$C$116,ROW(B79)-4,MATCH($C$4,Control!$B$3:$C$3,0))</f>
        <v>Equity Accounting</v>
      </c>
      <c r="C79" s="8">
        <v>4.471213355345097</v>
      </c>
      <c r="D79" s="8">
        <v>-1.1219512932273594</v>
      </c>
      <c r="E79" s="8">
        <v>-0.54884239443332428</v>
      </c>
      <c r="F79" s="8">
        <v>3.9044276055370668</v>
      </c>
      <c r="G79" s="8">
        <v>2.2952569799956555</v>
      </c>
      <c r="H79" s="8">
        <v>-1.8202890779513992</v>
      </c>
      <c r="I79" s="8">
        <v>1.8185403064436614</v>
      </c>
      <c r="J79" s="8">
        <v>3.0688321274950328</v>
      </c>
      <c r="K79" s="93">
        <v>2.8320784849821008</v>
      </c>
      <c r="L79" s="93">
        <v>-4.7925959405916183</v>
      </c>
      <c r="M79" s="93">
        <v>-1.1503724741762518</v>
      </c>
      <c r="N79" s="93">
        <v>4.1918899297857699</v>
      </c>
      <c r="O79" s="93">
        <v>-1.78</v>
      </c>
      <c r="P79" s="93">
        <v>-13.125</v>
      </c>
      <c r="Q79" s="93">
        <v>-4.7325048813797785</v>
      </c>
      <c r="S79" s="8">
        <v>6.7048472732214801</v>
      </c>
      <c r="T79" s="8">
        <v>5.3623403359829505</v>
      </c>
      <c r="U79" s="8">
        <f t="shared" si="70"/>
        <v>1.0810000000000004</v>
      </c>
    </row>
    <row r="80" spans="1:21" x14ac:dyDescent="0.3">
      <c r="B80" s="106" t="str">
        <f>INDEX(Control!$B$3:$C$116,ROW(B80)-4,MATCH($C$4,Control!$B$3:$C$3,0))</f>
        <v>Non-recurring</v>
      </c>
      <c r="C80" s="8">
        <v>0</v>
      </c>
      <c r="D80" s="8">
        <v>0</v>
      </c>
      <c r="E80" s="8">
        <v>0</v>
      </c>
      <c r="F80" s="8">
        <v>0</v>
      </c>
      <c r="G80" s="8">
        <v>1.0282575160929213</v>
      </c>
      <c r="H80" s="8">
        <v>0.33944925360000866</v>
      </c>
      <c r="I80" s="8">
        <v>1.6282513800000515</v>
      </c>
      <c r="J80" s="8">
        <v>0.34781481000000269</v>
      </c>
      <c r="K80" s="93">
        <v>0</v>
      </c>
      <c r="L80" s="93">
        <v>6.9421023948878791</v>
      </c>
      <c r="M80" s="93">
        <v>8.1755031007932839</v>
      </c>
      <c r="N80" s="93">
        <v>56.092068376237755</v>
      </c>
      <c r="O80" s="93">
        <v>0</v>
      </c>
      <c r="P80" s="93">
        <v>0</v>
      </c>
      <c r="Q80" s="93">
        <v>0</v>
      </c>
      <c r="S80" s="8">
        <v>0</v>
      </c>
      <c r="T80" s="8">
        <v>3.3437729596929842</v>
      </c>
      <c r="U80" s="8">
        <f t="shared" si="70"/>
        <v>71.209673871918923</v>
      </c>
    </row>
    <row r="81" spans="1:21" x14ac:dyDescent="0.3">
      <c r="B81" s="110" t="str">
        <f>INDEX(Control!$B$3:$C$116,ROW(B81)-4,MATCH($C$4,Control!$B$3:$C$3,0))</f>
        <v>Adjusted EBITDA</v>
      </c>
      <c r="C81" s="4">
        <v>53.486883405916998</v>
      </c>
      <c r="D81" s="4">
        <v>70.895973335372119</v>
      </c>
      <c r="E81" s="4">
        <v>61.978455198361004</v>
      </c>
      <c r="F81" s="4">
        <v>47.503027253527662</v>
      </c>
      <c r="G81" s="4">
        <v>47.404075322057167</v>
      </c>
      <c r="H81" s="4">
        <v>55.412525891097005</v>
      </c>
      <c r="I81" s="4">
        <v>74.213592619783185</v>
      </c>
      <c r="J81" s="4">
        <v>74.877848053336749</v>
      </c>
      <c r="K81" s="92">
        <f>K76+SUM(K78:K80)</f>
        <v>29.646303976978942</v>
      </c>
      <c r="L81" s="92">
        <f t="shared" ref="L81:N81" si="78">L76+SUM(L78:L80)</f>
        <v>86.619250265556801</v>
      </c>
      <c r="M81" s="92">
        <f t="shared" si="78"/>
        <v>60.63844989223476</v>
      </c>
      <c r="N81" s="92">
        <f t="shared" si="78"/>
        <v>-2.103330262851614</v>
      </c>
      <c r="O81" s="92">
        <f t="shared" ref="O81:P81" si="79">O76+SUM(O78:O80)</f>
        <v>29.040999999999997</v>
      </c>
      <c r="P81" s="92">
        <f t="shared" si="79"/>
        <v>109.86</v>
      </c>
      <c r="Q81" s="92">
        <f t="shared" ref="Q81" si="80">Q76+SUM(Q78:Q80)</f>
        <v>62.332465730101177</v>
      </c>
      <c r="S81" s="4">
        <v>233.86433919317778</v>
      </c>
      <c r="T81" s="4">
        <v>251.90804188627411</v>
      </c>
      <c r="U81" s="4">
        <f t="shared" si="70"/>
        <v>174.80067387191889</v>
      </c>
    </row>
    <row r="82" spans="1:21" ht="17.25" thickBot="1" x14ac:dyDescent="0.35">
      <c r="B82" s="117" t="str">
        <f>INDEX(Control!$B$3:$C$116,ROW(B82)-4,MATCH($C$4,Control!$B$3:$C$3,0))</f>
        <v>Margin %</v>
      </c>
      <c r="C82" s="122">
        <v>0.57358788349027368</v>
      </c>
      <c r="D82" s="122">
        <v>0.69088845662367382</v>
      </c>
      <c r="E82" s="122">
        <v>0.59196232281147088</v>
      </c>
      <c r="F82" s="122">
        <v>0.61294228714229237</v>
      </c>
      <c r="G82" s="122">
        <v>0.51712878076125335</v>
      </c>
      <c r="H82" s="122">
        <v>0.42354758974234669</v>
      </c>
      <c r="I82" s="122">
        <v>0.56276129511953299</v>
      </c>
      <c r="J82" s="122">
        <v>0.57670916152111829</v>
      </c>
      <c r="K82" s="122">
        <f>K81/K68</f>
        <v>0.35299177963515443</v>
      </c>
      <c r="L82" s="122">
        <f t="shared" ref="L82:N82" si="81">L81/L68</f>
        <v>0.51859378064287132</v>
      </c>
      <c r="M82" s="122">
        <f t="shared" si="81"/>
        <v>0.51251488643776</v>
      </c>
      <c r="N82" s="122">
        <f t="shared" si="81"/>
        <v>-3.9269426123306583E-2</v>
      </c>
      <c r="O82" s="122">
        <f t="shared" ref="O82:P82" si="82">O81/O68</f>
        <v>0.23192167322850366</v>
      </c>
      <c r="P82" s="122">
        <f t="shared" si="82"/>
        <v>0.4489358919873157</v>
      </c>
      <c r="Q82" s="122">
        <f t="shared" ref="Q82" si="83">Q81/Q68</f>
        <v>0.29542025987184517</v>
      </c>
      <c r="S82" s="122">
        <v>0.61858181467068563</v>
      </c>
      <c r="T82" s="122">
        <v>0.52024782183372731</v>
      </c>
      <c r="U82" s="122">
        <f>U81/U68</f>
        <v>0.41334785374901012</v>
      </c>
    </row>
    <row r="83" spans="1:21" ht="17.25" thickTop="1" x14ac:dyDescent="0.3">
      <c r="B83" s="106" t="str">
        <f>INDEX(Control!$B$3:$C$116,ROW(B83)-4,MATCH($C$4,Control!$B$3:$C$3,0))</f>
        <v>JVs EBITDA</v>
      </c>
      <c r="C83" s="119">
        <v>1.0196810636826248</v>
      </c>
      <c r="D83" s="119">
        <v>6.7258377262303117</v>
      </c>
      <c r="E83" s="119">
        <v>5.439838109816387</v>
      </c>
      <c r="F83" s="119">
        <v>2.7141657039745191</v>
      </c>
      <c r="G83" s="119">
        <v>1.1678373576068588</v>
      </c>
      <c r="H83" s="119">
        <v>10.112350264303581</v>
      </c>
      <c r="I83" s="119">
        <v>3.9096253856970669</v>
      </c>
      <c r="J83" s="119">
        <v>1.6221843921398116</v>
      </c>
      <c r="K83" s="123">
        <v>1.8014492772745676</v>
      </c>
      <c r="L83" s="123">
        <v>9.5300425719969279</v>
      </c>
      <c r="M83" s="123">
        <v>4.4068167344816249</v>
      </c>
      <c r="N83" s="123">
        <v>2.7991423704100526</v>
      </c>
      <c r="O83" s="123">
        <v>5.9167185151557469</v>
      </c>
      <c r="P83" s="123">
        <v>16.532050383567416</v>
      </c>
      <c r="Q83" s="123">
        <v>9.1379893026679415</v>
      </c>
      <c r="S83" s="119">
        <v>15.899522603703844</v>
      </c>
      <c r="T83" s="119">
        <v>16.81199739974732</v>
      </c>
      <c r="U83" s="119">
        <f t="shared" si="70"/>
        <v>18.537450954163173</v>
      </c>
    </row>
    <row r="84" spans="1:21" x14ac:dyDescent="0.3">
      <c r="B84" s="110" t="str">
        <f>INDEX(Control!$B$3:$C$116,ROW(B84)-4,MATCH($C$4,Control!$B$3:$C$3,0))</f>
        <v>EBITDA Including JVs impact</v>
      </c>
      <c r="C84" s="120">
        <v>54.506564469599624</v>
      </c>
      <c r="D84" s="120">
        <v>77.621811061602429</v>
      </c>
      <c r="E84" s="120">
        <v>67.418293308177397</v>
      </c>
      <c r="F84" s="120">
        <v>50.217192957502178</v>
      </c>
      <c r="G84" s="120">
        <v>48.571912679664024</v>
      </c>
      <c r="H84" s="120">
        <v>65.524876155400591</v>
      </c>
      <c r="I84" s="120">
        <v>78.123218005480254</v>
      </c>
      <c r="J84" s="120">
        <v>76.500032445476563</v>
      </c>
      <c r="K84" s="126">
        <f>K81+K83</f>
        <v>31.447753254253509</v>
      </c>
      <c r="L84" s="126">
        <f t="shared" ref="L84:N84" si="84">L81+L83</f>
        <v>96.14929283755373</v>
      </c>
      <c r="M84" s="126">
        <f t="shared" si="84"/>
        <v>65.045266626716383</v>
      </c>
      <c r="N84" s="126">
        <f t="shared" si="84"/>
        <v>0.6958121075584387</v>
      </c>
      <c r="O84" s="126">
        <f t="shared" ref="O84:P84" si="85">O81+O83</f>
        <v>34.957718515155747</v>
      </c>
      <c r="P84" s="126">
        <f t="shared" si="85"/>
        <v>126.39205038356741</v>
      </c>
      <c r="Q84" s="126">
        <f t="shared" ref="Q84" si="86">Q81+Q83</f>
        <v>71.470455032769124</v>
      </c>
      <c r="S84" s="120">
        <v>249.7638617968816</v>
      </c>
      <c r="T84" s="120">
        <v>268.72003928602146</v>
      </c>
      <c r="U84" s="120">
        <f t="shared" si="70"/>
        <v>193.33812482608204</v>
      </c>
    </row>
    <row r="85" spans="1:21" ht="17.25" thickBot="1" x14ac:dyDescent="0.35">
      <c r="B85" s="121" t="str">
        <f>INDEX(Control!$B$3:$C$116,ROW(B85)-4,MATCH($C$4,Control!$B$3:$C$3,0))</f>
        <v>Margin %</v>
      </c>
      <c r="C85" s="122">
        <v>0.58452283923847348</v>
      </c>
      <c r="D85" s="122">
        <v>0.75643242798852006</v>
      </c>
      <c r="E85" s="122">
        <v>0.64391875174954527</v>
      </c>
      <c r="F85" s="122">
        <v>0.64796378009680233</v>
      </c>
      <c r="G85" s="122">
        <v>0.5298686624014648</v>
      </c>
      <c r="H85" s="122">
        <v>0.50084169449934202</v>
      </c>
      <c r="I85" s="122">
        <v>0.59240796452090871</v>
      </c>
      <c r="J85" s="122">
        <v>0.58920322518541057</v>
      </c>
      <c r="K85" s="122">
        <f>K84/K68</f>
        <v>0.37444122529965956</v>
      </c>
      <c r="L85" s="122">
        <f t="shared" ref="L85:N85" si="87">L84/L68</f>
        <v>0.57565062184096027</v>
      </c>
      <c r="M85" s="122">
        <f t="shared" si="87"/>
        <v>0.54976120757952285</v>
      </c>
      <c r="N85" s="122">
        <f t="shared" si="87"/>
        <v>1.2990894790066562E-2</v>
      </c>
      <c r="O85" s="122">
        <f t="shared" ref="O85:P85" si="88">O84/O68</f>
        <v>0.27917263766006556</v>
      </c>
      <c r="P85" s="122">
        <f t="shared" si="88"/>
        <v>0.51649306279858531</v>
      </c>
      <c r="Q85" s="122">
        <f t="shared" ref="Q85" si="89">Q84/Q68</f>
        <v>0.33872910611882845</v>
      </c>
      <c r="S85" s="122">
        <v>0.66063677515986308</v>
      </c>
      <c r="T85" s="122">
        <v>0.55496844830678571</v>
      </c>
      <c r="U85" s="122">
        <f>U84/U68</f>
        <v>0.45718301408423478</v>
      </c>
    </row>
    <row r="86" spans="1:21" ht="17.25" thickTop="1" x14ac:dyDescent="0.3">
      <c r="K86" s="125"/>
    </row>
    <row r="87" spans="1:21" x14ac:dyDescent="0.3">
      <c r="K87" s="125"/>
    </row>
    <row r="88" spans="1:21" x14ac:dyDescent="0.3">
      <c r="K88" s="125"/>
    </row>
    <row r="89" spans="1:21" s="110" customFormat="1" ht="17.25" thickBot="1" x14ac:dyDescent="0.35">
      <c r="A89" s="124"/>
      <c r="B89" s="112" t="str">
        <f>INDEX(Control!$B$3:$C$116,ROW(B89)-4,MATCH($C$4,Control!$B$3:$C$3,0))</f>
        <v>Santos Terminal</v>
      </c>
      <c r="C89" s="113" t="str">
        <f>C$6</f>
        <v>1Q19</v>
      </c>
      <c r="D89" s="113" t="str">
        <f t="shared" ref="D89:Q89" si="90">D$6</f>
        <v>2Q19</v>
      </c>
      <c r="E89" s="113" t="str">
        <f t="shared" si="90"/>
        <v>3Q19</v>
      </c>
      <c r="F89" s="113" t="str">
        <f t="shared" si="90"/>
        <v>4Q19</v>
      </c>
      <c r="G89" s="113" t="str">
        <f t="shared" si="90"/>
        <v>1Q20</v>
      </c>
      <c r="H89" s="113" t="str">
        <f t="shared" si="90"/>
        <v>2Q20</v>
      </c>
      <c r="I89" s="113" t="str">
        <f t="shared" si="90"/>
        <v>3Q20</v>
      </c>
      <c r="J89" s="113" t="str">
        <f t="shared" si="90"/>
        <v>4Q20</v>
      </c>
      <c r="K89" s="113" t="str">
        <f t="shared" si="90"/>
        <v>1Q21</v>
      </c>
      <c r="L89" s="113" t="str">
        <f t="shared" si="90"/>
        <v>2Q21</v>
      </c>
      <c r="M89" s="113" t="str">
        <f t="shared" si="90"/>
        <v>3Q21</v>
      </c>
      <c r="N89" s="113" t="str">
        <f t="shared" si="90"/>
        <v>4Q21</v>
      </c>
      <c r="O89" s="113" t="str">
        <f t="shared" si="90"/>
        <v>1Q22</v>
      </c>
      <c r="P89" s="113" t="str">
        <f t="shared" si="90"/>
        <v>2Q22</v>
      </c>
      <c r="Q89" s="113" t="str">
        <f t="shared" si="90"/>
        <v>3Q22</v>
      </c>
      <c r="S89" s="114">
        <f>S$6</f>
        <v>2019</v>
      </c>
      <c r="T89" s="114">
        <f>T$6</f>
        <v>2020</v>
      </c>
      <c r="U89" s="114">
        <f>U$6</f>
        <v>2021</v>
      </c>
    </row>
    <row r="90" spans="1:21" x14ac:dyDescent="0.3">
      <c r="B90" s="110" t="str">
        <f>INDEX(Control!$B$3:$C$116,ROW(B90)-4,MATCH($C$4,Control!$B$3:$C$3,0))</f>
        <v>Net Revenue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7.2582894000000007</v>
      </c>
      <c r="I90" s="4">
        <v>17.787665489999995</v>
      </c>
      <c r="J90" s="4">
        <v>14.715172440000003</v>
      </c>
      <c r="K90" s="92">
        <f t="shared" ref="K90:Q90" si="91">K91</f>
        <v>18.037736770000002</v>
      </c>
      <c r="L90" s="92">
        <f t="shared" si="91"/>
        <v>5.2385967099999977</v>
      </c>
      <c r="M90" s="92">
        <f t="shared" si="91"/>
        <v>-4.475000000093132E-5</v>
      </c>
      <c r="N90" s="92">
        <f t="shared" si="91"/>
        <v>-2.8872999999762783E-4</v>
      </c>
      <c r="O90" s="92">
        <f t="shared" si="91"/>
        <v>0</v>
      </c>
      <c r="P90" s="92">
        <f t="shared" si="91"/>
        <v>-0.13</v>
      </c>
      <c r="Q90" s="92">
        <f t="shared" si="91"/>
        <v>9.9</v>
      </c>
      <c r="S90" s="4">
        <v>0</v>
      </c>
      <c r="T90" s="4">
        <v>39.761127330000001</v>
      </c>
      <c r="U90" s="4">
        <f t="shared" ref="U90:U100" si="92">SUM(K90:N90)</f>
        <v>23.276</v>
      </c>
    </row>
    <row r="91" spans="1:21" x14ac:dyDescent="0.3">
      <c r="B91" s="115" t="str">
        <f>INDEX(Control!$B$3:$C$116,ROW(B91)-4,MATCH($C$4,Control!$B$3:$C$3,0))</f>
        <v>Operating Net Revenue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7.2582894000000007</v>
      </c>
      <c r="I91" s="6">
        <v>17.787665489999995</v>
      </c>
      <c r="J91" s="6">
        <v>14.715172440000003</v>
      </c>
      <c r="K91" s="94">
        <v>18.037736770000002</v>
      </c>
      <c r="L91" s="94">
        <v>5.2385967099999977</v>
      </c>
      <c r="M91" s="94">
        <v>-4.475000000093132E-5</v>
      </c>
      <c r="N91" s="94">
        <v>-2.8872999999762783E-4</v>
      </c>
      <c r="O91" s="94">
        <v>0</v>
      </c>
      <c r="P91" s="94">
        <v>-0.13</v>
      </c>
      <c r="Q91" s="94">
        <v>9.9</v>
      </c>
      <c r="S91" s="6">
        <v>0</v>
      </c>
      <c r="T91" s="6">
        <v>39.761127330000001</v>
      </c>
      <c r="U91" s="6">
        <f t="shared" si="92"/>
        <v>23.276</v>
      </c>
    </row>
    <row r="92" spans="1:21" x14ac:dyDescent="0.3">
      <c r="B92" s="106" t="str">
        <f>INDEX(Control!$B$3:$C$116,ROW(B92)-4,MATCH($C$4,Control!$B$3:$C$3,0))</f>
        <v>Operating Costs</v>
      </c>
      <c r="C92" s="8">
        <v>0</v>
      </c>
      <c r="D92" s="8">
        <v>0</v>
      </c>
      <c r="E92" s="8">
        <v>0</v>
      </c>
      <c r="F92" s="8">
        <v>0</v>
      </c>
      <c r="G92" s="8">
        <v>-1.05855393</v>
      </c>
      <c r="H92" s="8">
        <v>-10.680014130000002</v>
      </c>
      <c r="I92" s="8">
        <v>-13.963676699999997</v>
      </c>
      <c r="J92" s="8">
        <v>-5.318349419999997</v>
      </c>
      <c r="K92" s="93">
        <f t="shared" ref="K92:Q92" si="93">K93</f>
        <v>-11.124896969999998</v>
      </c>
      <c r="L92" s="93">
        <f t="shared" si="93"/>
        <v>-5.2120999899999987</v>
      </c>
      <c r="M92" s="93">
        <f t="shared" si="93"/>
        <v>1.1126612000000005</v>
      </c>
      <c r="N92" s="93">
        <f t="shared" si="93"/>
        <v>2.3357599999975776E-3</v>
      </c>
      <c r="O92" s="93">
        <f t="shared" si="93"/>
        <v>-5.6000000000000001E-2</v>
      </c>
      <c r="P92" s="93">
        <f t="shared" si="93"/>
        <v>-0.81200000000000006</v>
      </c>
      <c r="Q92" s="93">
        <f t="shared" si="93"/>
        <v>-5.0999999999999996</v>
      </c>
      <c r="S92" s="8">
        <v>0</v>
      </c>
      <c r="T92" s="8">
        <v>-31.020594179999996</v>
      </c>
      <c r="U92" s="8">
        <f t="shared" si="92"/>
        <v>-15.222</v>
      </c>
    </row>
    <row r="93" spans="1:21" x14ac:dyDescent="0.3">
      <c r="B93" s="115" t="str">
        <f>INDEX(Control!$B$3:$C$116,ROW(B93)-4,MATCH($C$4,Control!$B$3:$C$3,0))</f>
        <v>Operating Costs</v>
      </c>
      <c r="C93" s="6">
        <v>0</v>
      </c>
      <c r="D93" s="6">
        <v>0</v>
      </c>
      <c r="E93" s="6">
        <v>0</v>
      </c>
      <c r="F93" s="6">
        <v>0</v>
      </c>
      <c r="G93" s="6">
        <v>-1.05855393</v>
      </c>
      <c r="H93" s="6">
        <v>-10.680014130000002</v>
      </c>
      <c r="I93" s="6">
        <v>-13.963676699999997</v>
      </c>
      <c r="J93" s="6">
        <v>-5.318349419999997</v>
      </c>
      <c r="K93" s="94">
        <v>-11.124896969999998</v>
      </c>
      <c r="L93" s="94">
        <v>-5.2120999899999987</v>
      </c>
      <c r="M93" s="94">
        <v>1.1126612000000005</v>
      </c>
      <c r="N93" s="94">
        <v>2.3357599999975776E-3</v>
      </c>
      <c r="O93" s="94">
        <v>-5.6000000000000001E-2</v>
      </c>
      <c r="P93" s="94">
        <v>-0.81200000000000006</v>
      </c>
      <c r="Q93" s="94">
        <v>-5.0999999999999996</v>
      </c>
      <c r="S93" s="6">
        <v>0</v>
      </c>
      <c r="T93" s="6">
        <v>-31.020594179999996</v>
      </c>
      <c r="U93" s="6">
        <f t="shared" si="92"/>
        <v>-15.222</v>
      </c>
    </row>
    <row r="94" spans="1:21" x14ac:dyDescent="0.3">
      <c r="B94" s="106" t="str">
        <f>INDEX(Control!$B$3:$C$116,ROW(B94)-4,MATCH($C$4,Control!$B$3:$C$3,0))</f>
        <v>Operating Expenses</v>
      </c>
      <c r="C94" s="8">
        <v>0</v>
      </c>
      <c r="D94" s="8">
        <v>0</v>
      </c>
      <c r="E94" s="8">
        <v>0</v>
      </c>
      <c r="F94" s="8">
        <v>0</v>
      </c>
      <c r="G94" s="8">
        <v>-0.38728736000000002</v>
      </c>
      <c r="H94" s="8">
        <v>-0.39478116999999985</v>
      </c>
      <c r="I94" s="8">
        <v>0.10181374999999993</v>
      </c>
      <c r="J94" s="8">
        <v>-0.25108763999999995</v>
      </c>
      <c r="K94" s="93">
        <v>-0.22901638999999996</v>
      </c>
      <c r="L94" s="93">
        <v>-0.60814523000000009</v>
      </c>
      <c r="M94" s="93">
        <v>-0.47052469999999996</v>
      </c>
      <c r="N94" s="93">
        <v>0.23168631999999989</v>
      </c>
      <c r="O94" s="93">
        <v>-0.41299999999999998</v>
      </c>
      <c r="P94" s="93">
        <v>-1.6830000000000001</v>
      </c>
      <c r="Q94" s="93">
        <v>-0.9</v>
      </c>
      <c r="S94" s="8">
        <v>0</v>
      </c>
      <c r="T94" s="8">
        <v>-0.93134241999999989</v>
      </c>
      <c r="U94" s="8">
        <f t="shared" si="92"/>
        <v>-1.0760000000000001</v>
      </c>
    </row>
    <row r="95" spans="1:21" x14ac:dyDescent="0.3">
      <c r="B95" s="106" t="str">
        <f>INDEX(Control!$B$3:$C$116,ROW(B95)-4,MATCH($C$4,Control!$B$3:$C$3,0))</f>
        <v>AFRMM &amp; Other Tax Credits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3.2049999999999999E-3</v>
      </c>
      <c r="I95" s="8">
        <v>0</v>
      </c>
      <c r="J95" s="8">
        <v>0</v>
      </c>
      <c r="K95" s="93">
        <v>0</v>
      </c>
      <c r="L95" s="93">
        <v>0</v>
      </c>
      <c r="M95" s="93">
        <v>4.08896E-3</v>
      </c>
      <c r="N95" s="93">
        <v>0.17991103999999999</v>
      </c>
      <c r="O95" s="93">
        <v>0</v>
      </c>
      <c r="P95" s="93">
        <v>0.61699999999999999</v>
      </c>
      <c r="Q95" s="93">
        <v>0</v>
      </c>
      <c r="S95" s="8">
        <v>0</v>
      </c>
      <c r="T95" s="8">
        <v>3.2049999999999999E-3</v>
      </c>
      <c r="U95" s="8">
        <f t="shared" si="92"/>
        <v>0.184</v>
      </c>
    </row>
    <row r="96" spans="1:21" x14ac:dyDescent="0.3">
      <c r="B96" s="106" t="str">
        <f>INDEX(Control!$B$3:$C$116,ROW(B96)-4,MATCH($C$4,Control!$B$3:$C$3,0))</f>
        <v>Others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93">
        <v>0</v>
      </c>
      <c r="L96" s="93">
        <v>0</v>
      </c>
      <c r="M96" s="93">
        <v>0</v>
      </c>
      <c r="N96" s="93">
        <v>0</v>
      </c>
      <c r="O96" s="93">
        <v>0</v>
      </c>
      <c r="P96" s="93">
        <v>0</v>
      </c>
      <c r="Q96" s="93">
        <v>0</v>
      </c>
      <c r="S96" s="8">
        <v>0</v>
      </c>
      <c r="T96" s="8">
        <v>0</v>
      </c>
      <c r="U96" s="8">
        <f t="shared" si="92"/>
        <v>0</v>
      </c>
    </row>
    <row r="97" spans="1:21" x14ac:dyDescent="0.3">
      <c r="B97" s="110" t="str">
        <f>INDEX(Control!$B$3:$C$116,ROW(B97)-4,MATCH($C$4,Control!$B$3:$C$3,0))</f>
        <v>EBITDA</v>
      </c>
      <c r="C97" s="4">
        <v>0</v>
      </c>
      <c r="D97" s="4">
        <v>0</v>
      </c>
      <c r="E97" s="4">
        <v>0</v>
      </c>
      <c r="F97" s="4">
        <v>0</v>
      </c>
      <c r="G97" s="4">
        <v>-1.4458412899999999</v>
      </c>
      <c r="H97" s="4">
        <v>-3.8133009000000011</v>
      </c>
      <c r="I97" s="4">
        <v>3.9258025399999976</v>
      </c>
      <c r="J97" s="4">
        <v>9.1457353800000067</v>
      </c>
      <c r="K97" s="92">
        <f>K90+K92+SUM(K94:K96)</f>
        <v>6.683823410000004</v>
      </c>
      <c r="L97" s="92">
        <f t="shared" ref="L97:N97" si="94">L90+L92+SUM(L94:L96)</f>
        <v>-0.58164851000000106</v>
      </c>
      <c r="M97" s="92">
        <f t="shared" si="94"/>
        <v>0.64618070999999955</v>
      </c>
      <c r="N97" s="92">
        <f t="shared" si="94"/>
        <v>0.41364438999999986</v>
      </c>
      <c r="O97" s="92">
        <f t="shared" ref="O97:P97" si="95">O90+O92+SUM(O94:O96)</f>
        <v>-0.46899999999999997</v>
      </c>
      <c r="P97" s="92">
        <f t="shared" si="95"/>
        <v>-2.008</v>
      </c>
      <c r="Q97" s="92">
        <f t="shared" ref="Q97" si="96">Q90+Q92+SUM(Q94:Q96)</f>
        <v>3.9000000000000008</v>
      </c>
      <c r="S97" s="4">
        <v>0</v>
      </c>
      <c r="T97" s="4">
        <v>7.8123957300000031</v>
      </c>
      <c r="U97" s="4">
        <f t="shared" si="92"/>
        <v>7.1620000000000026</v>
      </c>
    </row>
    <row r="98" spans="1:21" ht="17.25" thickBot="1" x14ac:dyDescent="0.35">
      <c r="B98" s="117" t="str">
        <f>INDEX(Control!$B$3:$C$116,ROW(B98)-4,MATCH($C$4,Control!$B$3:$C$3,0))</f>
        <v>Margin %</v>
      </c>
      <c r="C98" s="118" t="s">
        <v>44</v>
      </c>
      <c r="D98" s="118" t="s">
        <v>44</v>
      </c>
      <c r="E98" s="118" t="s">
        <v>44</v>
      </c>
      <c r="F98" s="118" t="s">
        <v>44</v>
      </c>
      <c r="G98" s="118" t="s">
        <v>44</v>
      </c>
      <c r="H98" s="118">
        <v>-0.52537184587872743</v>
      </c>
      <c r="I98" s="118">
        <v>0.22070364108247004</v>
      </c>
      <c r="J98" s="118">
        <v>0.62151737720309075</v>
      </c>
      <c r="K98" s="118">
        <f>K97/K91</f>
        <v>0.37054667640545702</v>
      </c>
      <c r="L98" s="118">
        <f>L97/L91</f>
        <v>-0.111031358625047</v>
      </c>
      <c r="M98" s="118" t="s">
        <v>44</v>
      </c>
      <c r="N98" s="118" t="s">
        <v>44</v>
      </c>
      <c r="O98" s="118" t="s">
        <v>44</v>
      </c>
      <c r="P98" s="118" t="s">
        <v>44</v>
      </c>
      <c r="Q98" s="118">
        <f>Q97/Q91</f>
        <v>0.39393939393939403</v>
      </c>
      <c r="S98" s="118" t="s">
        <v>44</v>
      </c>
      <c r="T98" s="118">
        <v>0.19648325524476529</v>
      </c>
      <c r="U98" s="118">
        <f>U97/U91</f>
        <v>0.30769891733974919</v>
      </c>
    </row>
    <row r="99" spans="1:21" ht="17.25" thickTop="1" x14ac:dyDescent="0.3">
      <c r="B99" s="106" t="str">
        <f>INDEX(Control!$B$3:$C$116,ROW(B99)-4,MATCH($C$4,Control!$B$3:$C$3,0))</f>
        <v>Non-recurring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0.29970000000000008</v>
      </c>
      <c r="I99" s="8">
        <v>0</v>
      </c>
      <c r="J99" s="8">
        <v>0</v>
      </c>
      <c r="K99" s="93">
        <v>0</v>
      </c>
      <c r="L99" s="93">
        <v>0.15</v>
      </c>
      <c r="M99" s="93">
        <v>0.53446371999999998</v>
      </c>
      <c r="N99" s="93">
        <v>9.1035300000000041E-2</v>
      </c>
      <c r="O99" s="93">
        <v>3.8428259999999992E-2</v>
      </c>
      <c r="P99" s="93">
        <v>6.9491410000000003E-2</v>
      </c>
      <c r="Q99" s="93">
        <v>0.3</v>
      </c>
      <c r="S99" s="8">
        <v>0</v>
      </c>
      <c r="T99" s="8">
        <v>0.29970000000000008</v>
      </c>
      <c r="U99" s="8">
        <f t="shared" si="92"/>
        <v>0.77549902000000004</v>
      </c>
    </row>
    <row r="100" spans="1:21" x14ac:dyDescent="0.3">
      <c r="B100" s="110" t="str">
        <f>INDEX(Control!$B$3:$C$116,ROW(B100)-4,MATCH($C$4,Control!$B$3:$C$3,0))</f>
        <v>Adjusted EBITDA</v>
      </c>
      <c r="C100" s="4">
        <v>0</v>
      </c>
      <c r="D100" s="4">
        <v>0</v>
      </c>
      <c r="E100" s="4">
        <v>0</v>
      </c>
      <c r="F100" s="4">
        <v>0</v>
      </c>
      <c r="G100" s="4">
        <v>-1.4458412899999999</v>
      </c>
      <c r="H100" s="4">
        <v>-3.513600900000001</v>
      </c>
      <c r="I100" s="4">
        <v>3.9258025399999976</v>
      </c>
      <c r="J100" s="4">
        <v>9.1457353800000067</v>
      </c>
      <c r="K100" s="92">
        <f>K97+K99</f>
        <v>6.683823410000004</v>
      </c>
      <c r="L100" s="92">
        <f t="shared" ref="L100:N100" si="97">L97+L99</f>
        <v>-0.43164851000000104</v>
      </c>
      <c r="M100" s="92">
        <f t="shared" si="97"/>
        <v>1.1806444299999996</v>
      </c>
      <c r="N100" s="92">
        <f t="shared" si="97"/>
        <v>0.5046796899999999</v>
      </c>
      <c r="O100" s="92">
        <f t="shared" ref="O100:P100" si="98">O97+O99</f>
        <v>-0.43057173999999998</v>
      </c>
      <c r="P100" s="92">
        <f t="shared" si="98"/>
        <v>-1.9385085900000001</v>
      </c>
      <c r="Q100" s="92">
        <f t="shared" ref="Q100" si="99">Q97+Q99</f>
        <v>4.2000000000000011</v>
      </c>
      <c r="S100" s="4">
        <v>0</v>
      </c>
      <c r="T100" s="4">
        <v>8.1120957300000036</v>
      </c>
      <c r="U100" s="4">
        <f t="shared" si="92"/>
        <v>7.9374990200000024</v>
      </c>
    </row>
    <row r="101" spans="1:21" ht="17.25" thickBot="1" x14ac:dyDescent="0.35">
      <c r="B101" s="117" t="str">
        <f>INDEX(Control!$B$3:$C$116,ROW(B101)-4,MATCH($C$4,Control!$B$3:$C$3,0))</f>
        <v>Margin %</v>
      </c>
      <c r="C101" s="118" t="s">
        <v>44</v>
      </c>
      <c r="D101" s="118" t="s">
        <v>44</v>
      </c>
      <c r="E101" s="118" t="s">
        <v>44</v>
      </c>
      <c r="F101" s="118" t="s">
        <v>44</v>
      </c>
      <c r="G101" s="118" t="s">
        <v>44</v>
      </c>
      <c r="H101" s="118">
        <v>-0.48408112523041597</v>
      </c>
      <c r="I101" s="118">
        <v>0.22070364108247004</v>
      </c>
      <c r="J101" s="118">
        <v>0.62151737720309075</v>
      </c>
      <c r="K101" s="118">
        <f>K100/K91</f>
        <v>0.37054667640545702</v>
      </c>
      <c r="L101" s="118">
        <f>L100/L91</f>
        <v>-8.2397736244140318E-2</v>
      </c>
      <c r="M101" s="118" t="s">
        <v>44</v>
      </c>
      <c r="N101" s="118" t="s">
        <v>44</v>
      </c>
      <c r="O101" s="118" t="s">
        <v>44</v>
      </c>
      <c r="P101" s="118" t="s">
        <v>44</v>
      </c>
      <c r="Q101" s="118">
        <f>Q100/Q91</f>
        <v>0.42424242424242431</v>
      </c>
      <c r="S101" s="118" t="s">
        <v>44</v>
      </c>
      <c r="T101" s="118">
        <v>0.20402076788902765</v>
      </c>
      <c r="U101" s="118">
        <f>U100/U91</f>
        <v>0.34101645557655963</v>
      </c>
    </row>
    <row r="102" spans="1:21" ht="17.25" thickTop="1" x14ac:dyDescent="0.3">
      <c r="K102" s="125"/>
    </row>
    <row r="103" spans="1:21" x14ac:dyDescent="0.3">
      <c r="K103" s="125"/>
    </row>
    <row r="104" spans="1:21" x14ac:dyDescent="0.3">
      <c r="K104" s="125"/>
    </row>
    <row r="105" spans="1:21" s="110" customFormat="1" ht="17.25" thickBot="1" x14ac:dyDescent="0.35">
      <c r="A105" s="124"/>
      <c r="B105" s="112" t="str">
        <f>INDEX(Control!$B$3:$C$116,ROW(B105)-4,MATCH($C$4,Control!$B$3:$C$3,0))</f>
        <v>Holding</v>
      </c>
      <c r="C105" s="113" t="str">
        <f>C$6</f>
        <v>1Q19</v>
      </c>
      <c r="D105" s="113" t="str">
        <f t="shared" ref="D105:Q105" si="100">D$6</f>
        <v>2Q19</v>
      </c>
      <c r="E105" s="113" t="str">
        <f t="shared" si="100"/>
        <v>3Q19</v>
      </c>
      <c r="F105" s="113" t="str">
        <f t="shared" si="100"/>
        <v>4Q19</v>
      </c>
      <c r="G105" s="113" t="str">
        <f t="shared" si="100"/>
        <v>1Q20</v>
      </c>
      <c r="H105" s="113" t="str">
        <f t="shared" si="100"/>
        <v>2Q20</v>
      </c>
      <c r="I105" s="113" t="str">
        <f t="shared" si="100"/>
        <v>3Q20</v>
      </c>
      <c r="J105" s="113" t="str">
        <f t="shared" si="100"/>
        <v>4Q20</v>
      </c>
      <c r="K105" s="113" t="str">
        <f t="shared" si="100"/>
        <v>1Q21</v>
      </c>
      <c r="L105" s="113" t="str">
        <f t="shared" si="100"/>
        <v>2Q21</v>
      </c>
      <c r="M105" s="113" t="str">
        <f t="shared" si="100"/>
        <v>3Q21</v>
      </c>
      <c r="N105" s="113" t="str">
        <f t="shared" si="100"/>
        <v>4Q21</v>
      </c>
      <c r="O105" s="113" t="str">
        <f t="shared" si="100"/>
        <v>1Q22</v>
      </c>
      <c r="P105" s="113" t="str">
        <f t="shared" si="100"/>
        <v>2Q22</v>
      </c>
      <c r="Q105" s="113" t="str">
        <f t="shared" si="100"/>
        <v>3Q22</v>
      </c>
      <c r="S105" s="114">
        <f>S$6</f>
        <v>2019</v>
      </c>
      <c r="T105" s="114">
        <f>T$6</f>
        <v>2020</v>
      </c>
      <c r="U105" s="114">
        <f>U$6</f>
        <v>2021</v>
      </c>
    </row>
    <row r="106" spans="1:21" x14ac:dyDescent="0.3">
      <c r="B106" s="110" t="str">
        <f>INDEX(Control!$B$3:$C$116,ROW(B106)-4,MATCH($C$4,Control!$B$3:$C$3,0))</f>
        <v>Net Revenue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92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S106" s="4">
        <v>0</v>
      </c>
      <c r="T106" s="4">
        <v>0</v>
      </c>
      <c r="U106" s="4">
        <f t="shared" ref="U106:U114" si="101">SUM(K106:N106)</f>
        <v>0</v>
      </c>
    </row>
    <row r="107" spans="1:21" x14ac:dyDescent="0.3">
      <c r="B107" s="115" t="str">
        <f>INDEX(Control!$B$3:$C$116,ROW(B107)-4,MATCH($C$4,Control!$B$3:$C$3,0))</f>
        <v>Operating Net Revenue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9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S107" s="6">
        <v>0</v>
      </c>
      <c r="T107" s="6">
        <v>0</v>
      </c>
      <c r="U107" s="6">
        <f t="shared" si="101"/>
        <v>0</v>
      </c>
    </row>
    <row r="108" spans="1:21" x14ac:dyDescent="0.3">
      <c r="B108" s="106" t="str">
        <f>INDEX(Control!$B$3:$C$116,ROW(B108)-4,MATCH($C$4,Control!$B$3:$C$3,0))</f>
        <v>Operating Costs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92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S108" s="8">
        <v>0</v>
      </c>
      <c r="T108" s="8">
        <v>0</v>
      </c>
      <c r="U108" s="8">
        <f t="shared" si="101"/>
        <v>0</v>
      </c>
    </row>
    <row r="109" spans="1:21" x14ac:dyDescent="0.3">
      <c r="B109" s="115" t="str">
        <f>INDEX(Control!$B$3:$C$116,ROW(B109)-4,MATCH($C$4,Control!$B$3:$C$3,0))</f>
        <v>Operating Costs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94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S109" s="6">
        <v>0</v>
      </c>
      <c r="T109" s="6">
        <v>0</v>
      </c>
      <c r="U109" s="6">
        <f t="shared" si="101"/>
        <v>0</v>
      </c>
    </row>
    <row r="110" spans="1:21" x14ac:dyDescent="0.3">
      <c r="B110" s="106" t="str">
        <f>INDEX(Control!$B$3:$C$116,ROW(B110)-4,MATCH($C$4,Control!$B$3:$C$3,0))</f>
        <v>Operating Expenses</v>
      </c>
      <c r="C110" s="8">
        <v>-12.8686077</v>
      </c>
      <c r="D110" s="8">
        <v>-19.960864779999998</v>
      </c>
      <c r="E110" s="8">
        <v>-15.558930709999998</v>
      </c>
      <c r="F110" s="8">
        <v>-20.098681860000003</v>
      </c>
      <c r="G110" s="8">
        <v>-23.013713159999991</v>
      </c>
      <c r="H110" s="8">
        <v>-19.808889410000003</v>
      </c>
      <c r="I110" s="8">
        <v>-40.551502530000015</v>
      </c>
      <c r="J110" s="8">
        <v>-18.886104119230851</v>
      </c>
      <c r="K110" s="93">
        <v>-18.174802398131011</v>
      </c>
      <c r="L110" s="93">
        <v>-19.872719342318813</v>
      </c>
      <c r="M110" s="93">
        <v>-8.4007598521547706</v>
      </c>
      <c r="N110" s="93">
        <v>-15.082718407395404</v>
      </c>
      <c r="O110" s="93">
        <v>-17.074000000000002</v>
      </c>
      <c r="P110" s="93">
        <v>-20.361000000000001</v>
      </c>
      <c r="Q110" s="93">
        <v>-21.844471045293862</v>
      </c>
      <c r="S110" s="8">
        <v>-68.487085050000005</v>
      </c>
      <c r="T110" s="8">
        <v>-102.26020921923086</v>
      </c>
      <c r="U110" s="8">
        <f t="shared" si="101"/>
        <v>-61.530999999999999</v>
      </c>
    </row>
    <row r="111" spans="1:21" x14ac:dyDescent="0.3">
      <c r="B111" s="106" t="str">
        <f>INDEX(Control!$B$3:$C$116,ROW(B111)-4,MATCH($C$4,Control!$B$3:$C$3,0))</f>
        <v>AFRMM &amp; Other Tax Credits</v>
      </c>
      <c r="C111" s="8">
        <v>0</v>
      </c>
      <c r="D111" s="8">
        <v>-9.8321099999996719E-3</v>
      </c>
      <c r="E111" s="8">
        <v>-3.6082248300317588E-16</v>
      </c>
      <c r="F111" s="8">
        <v>-7.2164496600635175E-16</v>
      </c>
      <c r="G111" s="8">
        <v>0</v>
      </c>
      <c r="H111" s="8">
        <v>0</v>
      </c>
      <c r="I111" s="8">
        <v>0</v>
      </c>
      <c r="J111" s="8">
        <v>0</v>
      </c>
      <c r="K111" s="93">
        <v>0</v>
      </c>
      <c r="L111" s="93">
        <v>0</v>
      </c>
      <c r="M111" s="93">
        <v>0</v>
      </c>
      <c r="N111" s="93">
        <v>32.429000000000002</v>
      </c>
      <c r="O111" s="93">
        <v>-0.14799999999999999</v>
      </c>
      <c r="P111" s="93">
        <v>4.5999999999999999E-2</v>
      </c>
      <c r="Q111" s="93">
        <v>0.61699999999999999</v>
      </c>
      <c r="S111" s="8">
        <v>-9.8321100000007544E-3</v>
      </c>
      <c r="T111" s="8">
        <v>0</v>
      </c>
      <c r="U111" s="8">
        <f t="shared" si="101"/>
        <v>32.429000000000002</v>
      </c>
    </row>
    <row r="112" spans="1:21" x14ac:dyDescent="0.3">
      <c r="B112" s="106" t="str">
        <f>INDEX(Control!$B$3:$C$116,ROW(B112)-4,MATCH($C$4,Control!$B$3:$C$3,0))</f>
        <v>Equity Accounting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93">
        <v>-0.13115727186271897</v>
      </c>
      <c r="L112" s="93">
        <v>-0.41955803557237914</v>
      </c>
      <c r="M112" s="93">
        <v>-1.4724369036528486</v>
      </c>
      <c r="N112" s="93">
        <v>1.9311522110879054</v>
      </c>
      <c r="O112" s="93">
        <v>-0.49599999999999511</v>
      </c>
      <c r="P112" s="93">
        <v>-1.0649999999999977</v>
      </c>
      <c r="Q112" s="93">
        <v>-0.66890459751390852</v>
      </c>
      <c r="S112" s="8">
        <v>0</v>
      </c>
      <c r="T112" s="8">
        <v>0</v>
      </c>
      <c r="U112" s="8">
        <f t="shared" si="101"/>
        <v>-9.2000000000041382E-2</v>
      </c>
    </row>
    <row r="113" spans="2:21" x14ac:dyDescent="0.3">
      <c r="B113" s="106" t="str">
        <f>INDEX(Control!$B$3:$C$116,ROW(B113)-4,MATCH($C$4,Control!$B$3:$C$3,0))</f>
        <v>Others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93">
        <v>-1.699999999999946E-2</v>
      </c>
      <c r="L113" s="93">
        <v>6.9421023948878791</v>
      </c>
      <c r="M113" s="93">
        <v>2.9493962707932844</v>
      </c>
      <c r="N113" s="93">
        <v>-9.8744986656811644</v>
      </c>
      <c r="O113" s="93">
        <v>0</v>
      </c>
      <c r="P113" s="93">
        <v>0</v>
      </c>
      <c r="Q113" s="93">
        <v>0</v>
      </c>
      <c r="S113" s="8">
        <v>0</v>
      </c>
      <c r="T113" s="8">
        <v>0</v>
      </c>
      <c r="U113" s="8">
        <f t="shared" si="101"/>
        <v>0</v>
      </c>
    </row>
    <row r="114" spans="2:21" x14ac:dyDescent="0.3">
      <c r="B114" s="110" t="str">
        <f>INDEX(Control!$B$3:$C$116,ROW(B114)-4,MATCH($C$4,Control!$B$3:$C$3,0))</f>
        <v>EBITDA</v>
      </c>
      <c r="C114" s="4">
        <v>-12.8686077</v>
      </c>
      <c r="D114" s="4">
        <v>-19.970696889999999</v>
      </c>
      <c r="E114" s="4">
        <v>-15.558930709999998</v>
      </c>
      <c r="F114" s="4">
        <v>-20.098681860000003</v>
      </c>
      <c r="G114" s="4">
        <v>-23.013713159999991</v>
      </c>
      <c r="H114" s="4">
        <v>-19.808889410000003</v>
      </c>
      <c r="I114" s="4">
        <v>-40.551502530000015</v>
      </c>
      <c r="J114" s="4">
        <v>-18.886104119230851</v>
      </c>
      <c r="K114" s="92">
        <f>SUM(K110:K113)</f>
        <v>-18.322959669993729</v>
      </c>
      <c r="L114" s="92">
        <f t="shared" ref="L114:N114" si="102">SUM(L110:L113)</f>
        <v>-13.350174983003313</v>
      </c>
      <c r="M114" s="92">
        <f t="shared" si="102"/>
        <v>-6.9238004850143344</v>
      </c>
      <c r="N114" s="92">
        <f t="shared" si="102"/>
        <v>9.4029351380113386</v>
      </c>
      <c r="O114" s="92">
        <f t="shared" ref="O114:P114" si="103">SUM(O110:O113)</f>
        <v>-17.717999999999996</v>
      </c>
      <c r="P114" s="92">
        <f t="shared" si="103"/>
        <v>-21.38</v>
      </c>
      <c r="Q114" s="92">
        <f t="shared" ref="Q114" si="104">SUM(Q110:Q113)</f>
        <v>-21.896375642807769</v>
      </c>
      <c r="S114" s="4">
        <v>-68.496917159999995</v>
      </c>
      <c r="T114" s="4">
        <v>-102.26020921923086</v>
      </c>
      <c r="U114" s="4">
        <f t="shared" si="101"/>
        <v>-29.194000000000038</v>
      </c>
    </row>
    <row r="115" spans="2:21" ht="17.25" thickBot="1" x14ac:dyDescent="0.35">
      <c r="B115" s="117" t="str">
        <f>INDEX(Control!$B$3:$C$116,ROW(B115)-4,MATCH($C$4,Control!$B$3:$C$3,0))</f>
        <v>Margin %</v>
      </c>
      <c r="C115" s="118" t="s">
        <v>44</v>
      </c>
      <c r="D115" s="118" t="s">
        <v>44</v>
      </c>
      <c r="E115" s="118" t="s">
        <v>44</v>
      </c>
      <c r="F115" s="118" t="s">
        <v>44</v>
      </c>
      <c r="G115" s="118" t="s">
        <v>44</v>
      </c>
      <c r="H115" s="118" t="s">
        <v>44</v>
      </c>
      <c r="I115" s="118" t="s">
        <v>44</v>
      </c>
      <c r="J115" s="118" t="s">
        <v>44</v>
      </c>
      <c r="K115" s="118" t="s">
        <v>44</v>
      </c>
      <c r="L115" s="118" t="s">
        <v>44</v>
      </c>
      <c r="M115" s="118" t="s">
        <v>44</v>
      </c>
      <c r="N115" s="118" t="s">
        <v>44</v>
      </c>
      <c r="O115" s="118" t="s">
        <v>44</v>
      </c>
      <c r="P115" s="118" t="s">
        <v>44</v>
      </c>
      <c r="Q115" s="118" t="s">
        <v>44</v>
      </c>
      <c r="S115" s="118" t="s">
        <v>44</v>
      </c>
      <c r="T115" s="118" t="s">
        <v>44</v>
      </c>
      <c r="U115" s="118" t="s">
        <v>44</v>
      </c>
    </row>
    <row r="116" spans="2:21" ht="17.25" thickTop="1" x14ac:dyDescent="0.3">
      <c r="B116" s="106" t="str">
        <f>INDEX(Control!$B$3:$C$116,ROW(B116)-4,MATCH($C$4,Control!$B$3:$C$3,0))</f>
        <v>Non-recurring</v>
      </c>
      <c r="C116" s="8">
        <v>0.30978749128409078</v>
      </c>
      <c r="D116" s="8">
        <v>6.7610852401067891</v>
      </c>
      <c r="E116" s="8">
        <v>-0.23201273540860967</v>
      </c>
      <c r="F116" s="8">
        <v>6.3371471585707564</v>
      </c>
      <c r="G116" s="8">
        <v>6.2970138099999993</v>
      </c>
      <c r="H116" s="8">
        <v>5.7359959400000005</v>
      </c>
      <c r="I116" s="8">
        <v>24.452063899999999</v>
      </c>
      <c r="J116" s="8">
        <v>0.78384065000000192</v>
      </c>
      <c r="K116" s="93">
        <v>0.29298790186271856</v>
      </c>
      <c r="L116" s="93">
        <v>-5.7993389593155005</v>
      </c>
      <c r="M116" s="93">
        <v>-16.176891557140436</v>
      </c>
      <c r="N116" s="93">
        <v>-25.181823885406736</v>
      </c>
      <c r="O116" s="93">
        <v>-1.7432928500000024</v>
      </c>
      <c r="P116" s="93">
        <v>-4.920570689999999</v>
      </c>
      <c r="Q116" s="93">
        <v>-1.3161489524860897</v>
      </c>
      <c r="S116" s="8">
        <v>13.176007154553027</v>
      </c>
      <c r="T116" s="8">
        <v>37.268914299999999</v>
      </c>
      <c r="U116" s="8">
        <f t="shared" ref="U116:U117" si="105">SUM(K116:N116)</f>
        <v>-46.865066499999955</v>
      </c>
    </row>
    <row r="117" spans="2:21" x14ac:dyDescent="0.3">
      <c r="B117" s="110" t="str">
        <f>INDEX(Control!$B$3:$C$116,ROW(B117)-4,MATCH($C$4,Control!$B$3:$C$3,0))</f>
        <v>Adjusted EBITDA</v>
      </c>
      <c r="C117" s="4">
        <v>-12.558820208715909</v>
      </c>
      <c r="D117" s="4">
        <v>-13.20961164989321</v>
      </c>
      <c r="E117" s="4">
        <v>-15.790943445408608</v>
      </c>
      <c r="F117" s="4">
        <v>-13.761534701429246</v>
      </c>
      <c r="G117" s="4">
        <v>-16.716699349999992</v>
      </c>
      <c r="H117" s="4">
        <v>-14.072893470000002</v>
      </c>
      <c r="I117" s="4">
        <v>-16.099438630000016</v>
      </c>
      <c r="J117" s="4">
        <v>-18.102263469230849</v>
      </c>
      <c r="K117" s="92">
        <f>K114+K116</f>
        <v>-18.029971768131009</v>
      </c>
      <c r="L117" s="92">
        <f t="shared" ref="L117:N117" si="106">L114+L116</f>
        <v>-19.149513942318812</v>
      </c>
      <c r="M117" s="92">
        <f t="shared" si="106"/>
        <v>-23.100692042154769</v>
      </c>
      <c r="N117" s="92">
        <f t="shared" si="106"/>
        <v>-15.778888747395397</v>
      </c>
      <c r="O117" s="92">
        <f t="shared" ref="O117:P117" si="107">O114+O116</f>
        <v>-19.46129285</v>
      </c>
      <c r="P117" s="92">
        <f t="shared" si="107"/>
        <v>-26.300570689999997</v>
      </c>
      <c r="Q117" s="92">
        <f t="shared" ref="Q117" si="108">Q114+Q116</f>
        <v>-23.212524595293857</v>
      </c>
      <c r="S117" s="4">
        <v>-55.320910005446976</v>
      </c>
      <c r="T117" s="4">
        <v>-64.991294919230853</v>
      </c>
      <c r="U117" s="4">
        <f t="shared" si="105"/>
        <v>-76.059066499999986</v>
      </c>
    </row>
    <row r="118" spans="2:21" ht="17.25" thickBot="1" x14ac:dyDescent="0.35">
      <c r="B118" s="117" t="str">
        <f>INDEX(Control!$B$3:$C$116,ROW(B118)-4,MATCH($C$4,Control!$B$3:$C$3,0))</f>
        <v>Margin %</v>
      </c>
      <c r="C118" s="118" t="s">
        <v>44</v>
      </c>
      <c r="D118" s="118" t="s">
        <v>44</v>
      </c>
      <c r="E118" s="118" t="s">
        <v>44</v>
      </c>
      <c r="F118" s="118" t="s">
        <v>44</v>
      </c>
      <c r="G118" s="118" t="s">
        <v>44</v>
      </c>
      <c r="H118" s="118" t="s">
        <v>44</v>
      </c>
      <c r="I118" s="118" t="s">
        <v>44</v>
      </c>
      <c r="J118" s="118" t="s">
        <v>44</v>
      </c>
      <c r="K118" s="118" t="s">
        <v>44</v>
      </c>
      <c r="L118" s="118" t="s">
        <v>44</v>
      </c>
      <c r="M118" s="118" t="s">
        <v>44</v>
      </c>
      <c r="N118" s="118" t="s">
        <v>44</v>
      </c>
      <c r="O118" s="118" t="s">
        <v>44</v>
      </c>
      <c r="P118" s="118" t="s">
        <v>44</v>
      </c>
      <c r="Q118" s="118" t="s">
        <v>44</v>
      </c>
      <c r="S118" s="118" t="s">
        <v>44</v>
      </c>
      <c r="T118" s="118" t="s">
        <v>44</v>
      </c>
      <c r="U118" s="118" t="s">
        <v>44</v>
      </c>
    </row>
    <row r="119" spans="2:21" ht="17.25" thickTop="1" x14ac:dyDescent="0.3">
      <c r="R119" s="119"/>
    </row>
    <row r="120" spans="2:21" x14ac:dyDescent="0.3">
      <c r="R120" s="119"/>
    </row>
    <row r="121" spans="2:21" x14ac:dyDescent="0.3">
      <c r="R121" s="119"/>
    </row>
  </sheetData>
  <dataValidations count="1">
    <dataValidation type="list" allowBlank="1" showInputMessage="1" showErrorMessage="1" sqref="C4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20"/>
  <sheetViews>
    <sheetView showGridLines="0" zoomScale="90" zoomScaleNormal="90" workbookViewId="0">
      <selection sqref="A1:XFD1048576"/>
    </sheetView>
  </sheetViews>
  <sheetFormatPr defaultColWidth="8.85546875" defaultRowHeight="16.5" x14ac:dyDescent="0.3"/>
  <cols>
    <col min="1" max="1" width="3" style="106" customWidth="1"/>
    <col min="2" max="2" width="31.140625" style="106" customWidth="1"/>
    <col min="3" max="16" width="8.85546875" style="106"/>
    <col min="17" max="19" width="9.5703125" style="106" bestFit="1" customWidth="1"/>
    <col min="20" max="21" width="9.5703125" style="106" customWidth="1"/>
    <col min="22" max="22" width="8.85546875" style="106"/>
    <col min="23" max="26" width="10.140625" style="106" customWidth="1"/>
    <col min="27" max="16384" width="8.85546875" style="106"/>
  </cols>
  <sheetData>
    <row r="1" spans="1:26" x14ac:dyDescent="0.3">
      <c r="A1" s="105"/>
      <c r="B1" s="105"/>
      <c r="C1" s="109"/>
      <c r="D1" s="109"/>
      <c r="E1" s="109"/>
      <c r="F1" s="109"/>
      <c r="G1" s="109"/>
      <c r="H1" s="109"/>
      <c r="I1" s="109"/>
      <c r="J1" s="109"/>
      <c r="K1" s="109"/>
    </row>
    <row r="2" spans="1:26" x14ac:dyDescent="0.3">
      <c r="A2" s="105"/>
      <c r="B2" s="107" t="s">
        <v>42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W2" s="108"/>
      <c r="X2" s="108"/>
      <c r="Y2" s="108"/>
      <c r="Z2" s="108"/>
    </row>
    <row r="3" spans="1:26" x14ac:dyDescent="0.3">
      <c r="A3" s="105"/>
      <c r="B3" s="105"/>
      <c r="C3" s="109"/>
      <c r="D3" s="109"/>
      <c r="E3" s="109"/>
      <c r="F3" s="109"/>
      <c r="G3" s="109"/>
      <c r="H3" s="109"/>
      <c r="I3" s="109"/>
      <c r="J3" s="109"/>
      <c r="K3" s="109"/>
    </row>
    <row r="4" spans="1:26" s="110" customFormat="1" ht="17.25" thickBot="1" x14ac:dyDescent="0.35">
      <c r="A4" s="124"/>
      <c r="B4" s="112" t="str">
        <f>INDEX(Control!$E$3:$F$116,ROW(B4)-2,MATCH(EBITDA!$C$4,Control!$B$3:$C$3,0))</f>
        <v>Volume (kt)</v>
      </c>
      <c r="C4" s="113" t="str">
        <f>IF(LEFT($G$4,2)="1T","1T18","1Q18")</f>
        <v>1Q18</v>
      </c>
      <c r="D4" s="113" t="str">
        <f>IF(LEFT($G$4,2)="1T","2T18","2Q18")</f>
        <v>2Q18</v>
      </c>
      <c r="E4" s="113" t="str">
        <f>IF(LEFT($G$4,2)="1T","3T18","3Q18")</f>
        <v>3Q18</v>
      </c>
      <c r="F4" s="113" t="str">
        <f>IF(LEFT($G$4,2)="1T","4T18","4Q18")</f>
        <v>4Q18</v>
      </c>
      <c r="G4" s="113" t="str">
        <f>EBITDA!C6</f>
        <v>1Q19</v>
      </c>
      <c r="H4" s="113" t="str">
        <f>EBITDA!D6</f>
        <v>2Q19</v>
      </c>
      <c r="I4" s="113" t="str">
        <f>EBITDA!E6</f>
        <v>3Q19</v>
      </c>
      <c r="J4" s="113" t="str">
        <f>EBITDA!F6</f>
        <v>4Q19</v>
      </c>
      <c r="K4" s="113" t="str">
        <f>EBITDA!G6</f>
        <v>1Q20</v>
      </c>
      <c r="L4" s="113" t="str">
        <f>EBITDA!H6</f>
        <v>2Q20</v>
      </c>
      <c r="M4" s="113" t="str">
        <f>EBITDA!I6</f>
        <v>3Q20</v>
      </c>
      <c r="N4" s="113" t="str">
        <f>EBITDA!J6</f>
        <v>4Q20</v>
      </c>
      <c r="O4" s="113" t="str">
        <f>EBITDA!K6</f>
        <v>1Q21</v>
      </c>
      <c r="P4" s="113" t="str">
        <f>EBITDA!L6</f>
        <v>2Q21</v>
      </c>
      <c r="Q4" s="113" t="str">
        <f>EBITDA!M6</f>
        <v>3Q21</v>
      </c>
      <c r="R4" s="113" t="str">
        <f>EBITDA!N6</f>
        <v>4Q21</v>
      </c>
      <c r="S4" s="113" t="str">
        <f>EBITDA!O6</f>
        <v>1Q22</v>
      </c>
      <c r="T4" s="113" t="str">
        <f>EBITDA!P6</f>
        <v>2Q22</v>
      </c>
      <c r="U4" s="113" t="str">
        <f>EBITDA!Q6</f>
        <v>3Q22</v>
      </c>
      <c r="W4" s="127">
        <v>2018</v>
      </c>
      <c r="X4" s="127">
        <v>2019</v>
      </c>
      <c r="Y4" s="127">
        <v>2020</v>
      </c>
      <c r="Z4" s="114">
        <v>2021</v>
      </c>
    </row>
    <row r="5" spans="1:26" x14ac:dyDescent="0.3">
      <c r="B5" s="110" t="str">
        <f>INDEX(Control!$E$3:$F$116,ROW(B5)-2,MATCH(EBITDA!$C$4,Control!$B$3:$C$3,0))</f>
        <v>North Corridor</v>
      </c>
      <c r="C5" s="128">
        <f>SUM(C6:C8)</f>
        <v>513.376713</v>
      </c>
      <c r="D5" s="128">
        <f t="shared" ref="D5:R5" si="0">SUM(D6:D8)</f>
        <v>1105.9087079999999</v>
      </c>
      <c r="E5" s="128">
        <f t="shared" si="0"/>
        <v>1197.4353640000002</v>
      </c>
      <c r="F5" s="128">
        <f t="shared" si="0"/>
        <v>743.71120100000007</v>
      </c>
      <c r="G5" s="128">
        <f t="shared" si="0"/>
        <v>963.06323999999995</v>
      </c>
      <c r="H5" s="128">
        <f t="shared" si="0"/>
        <v>1104.72498</v>
      </c>
      <c r="I5" s="128">
        <f t="shared" si="0"/>
        <v>1595.4731100000001</v>
      </c>
      <c r="J5" s="128">
        <f t="shared" si="0"/>
        <v>674.177412</v>
      </c>
      <c r="K5" s="128">
        <f t="shared" si="0"/>
        <v>1413.4486900000004</v>
      </c>
      <c r="L5" s="128">
        <f t="shared" si="0"/>
        <v>2079.7927159999999</v>
      </c>
      <c r="M5" s="128">
        <f t="shared" si="0"/>
        <v>1958.1253479999996</v>
      </c>
      <c r="N5" s="128">
        <f t="shared" si="0"/>
        <v>879.7244300000001</v>
      </c>
      <c r="O5" s="128">
        <f t="shared" si="0"/>
        <v>1386.8519369999995</v>
      </c>
      <c r="P5" s="128">
        <f t="shared" si="0"/>
        <v>1833.2238430000004</v>
      </c>
      <c r="Q5" s="128">
        <f t="shared" si="0"/>
        <v>1199.899079</v>
      </c>
      <c r="R5" s="128">
        <f t="shared" si="0"/>
        <v>949.211589</v>
      </c>
      <c r="S5" s="128">
        <f t="shared" ref="S5:T5" si="1">SUM(S6:S8)</f>
        <v>1638.4669769999998</v>
      </c>
      <c r="T5" s="128">
        <f t="shared" si="1"/>
        <v>2179.1813990000001</v>
      </c>
      <c r="U5" s="128">
        <f t="shared" ref="U5" si="2">SUM(U6:U8)</f>
        <v>2409</v>
      </c>
      <c r="W5" s="128">
        <f>SUM(W6:W8)</f>
        <v>3560.4319860000005</v>
      </c>
      <c r="X5" s="128">
        <f>SUM(X6:X8)</f>
        <v>4337.4387420000003</v>
      </c>
      <c r="Y5" s="128">
        <f>SUM(Y6:Y8)</f>
        <v>6331.0911840000008</v>
      </c>
      <c r="Z5" s="128">
        <f>SUM(O5:R5)</f>
        <v>5369.1864480000004</v>
      </c>
    </row>
    <row r="6" spans="1:26" x14ac:dyDescent="0.3">
      <c r="B6" s="115" t="str">
        <f>INDEX(Control!$E$3:$F$116,ROW(B6)-2,MATCH(EBITDA!$C$4,Control!$B$3:$C$3,0))</f>
        <v>Grains</v>
      </c>
      <c r="C6" s="10">
        <v>500.37006000000002</v>
      </c>
      <c r="D6" s="10">
        <v>772.82811000000004</v>
      </c>
      <c r="E6" s="10">
        <v>1036.2882400000001</v>
      </c>
      <c r="F6" s="10">
        <v>611.66106000000002</v>
      </c>
      <c r="G6" s="10">
        <v>777.19600000000003</v>
      </c>
      <c r="H6" s="10">
        <v>832.73099999999999</v>
      </c>
      <c r="I6" s="10">
        <v>1351.9665200000002</v>
      </c>
      <c r="J6" s="10">
        <v>565.34108000000003</v>
      </c>
      <c r="K6" s="10">
        <v>1161.7867300000005</v>
      </c>
      <c r="L6" s="10">
        <v>1611.2918579999998</v>
      </c>
      <c r="M6" s="10">
        <v>1677.2220499999996</v>
      </c>
      <c r="N6" s="10">
        <v>694.43253100000015</v>
      </c>
      <c r="O6" s="10">
        <v>1085.5942549999995</v>
      </c>
      <c r="P6" s="10">
        <v>1277.4406250000004</v>
      </c>
      <c r="Q6" s="10">
        <v>852.70947999999999</v>
      </c>
      <c r="R6" s="10">
        <v>639.06481000000008</v>
      </c>
      <c r="S6" s="10">
        <v>1257.2588799999999</v>
      </c>
      <c r="T6" s="10">
        <v>1529.462577</v>
      </c>
      <c r="U6" s="10">
        <v>1745</v>
      </c>
      <c r="W6" s="10">
        <v>2921.1474700000003</v>
      </c>
      <c r="X6" s="10">
        <v>3527.2346000000007</v>
      </c>
      <c r="Y6" s="10">
        <v>5144.7331690000001</v>
      </c>
      <c r="Z6" s="10">
        <f t="shared" ref="Z6:Z20" si="3">SUM(O6:R6)</f>
        <v>3854.8091700000004</v>
      </c>
    </row>
    <row r="7" spans="1:26" x14ac:dyDescent="0.3">
      <c r="B7" s="115" t="str">
        <f>INDEX(Control!$E$3:$F$116,ROW(B7)-2,MATCH(EBITDA!$C$4,Control!$B$3:$C$3,0))</f>
        <v>Fertilizers</v>
      </c>
      <c r="C7" s="10">
        <v>3.3256930000000002</v>
      </c>
      <c r="D7" s="10">
        <v>140.47992799999997</v>
      </c>
      <c r="E7" s="10">
        <v>99.358124000000004</v>
      </c>
      <c r="F7" s="10">
        <v>129.54614100000001</v>
      </c>
      <c r="G7" s="10">
        <v>68.197239999999994</v>
      </c>
      <c r="H7" s="10">
        <v>93.983000000000004</v>
      </c>
      <c r="I7" s="10">
        <v>71.123680000000007</v>
      </c>
      <c r="J7" s="10">
        <v>108.06033199999999</v>
      </c>
      <c r="K7" s="10">
        <v>40.622805</v>
      </c>
      <c r="L7" s="10">
        <v>59.984858000000003</v>
      </c>
      <c r="M7" s="10">
        <v>10.164298</v>
      </c>
      <c r="N7" s="10">
        <v>131.01089899999999</v>
      </c>
      <c r="O7" s="10">
        <v>67.053681999999995</v>
      </c>
      <c r="P7" s="10">
        <v>108.562473</v>
      </c>
      <c r="Q7" s="10">
        <v>122.96450400000002</v>
      </c>
      <c r="R7" s="10">
        <v>135.55977899999999</v>
      </c>
      <c r="S7" s="10">
        <v>58.694866999999995</v>
      </c>
      <c r="T7" s="10">
        <v>44.983764000000001</v>
      </c>
      <c r="U7" s="10">
        <v>83</v>
      </c>
      <c r="W7" s="10">
        <v>372.70988599999998</v>
      </c>
      <c r="X7" s="10">
        <v>341.36425199999996</v>
      </c>
      <c r="Y7" s="10">
        <v>241.78286</v>
      </c>
      <c r="Z7" s="10">
        <f t="shared" si="3"/>
        <v>434.14043800000002</v>
      </c>
    </row>
    <row r="8" spans="1:26" x14ac:dyDescent="0.3">
      <c r="B8" s="115" t="str">
        <f>INDEX(Control!$E$3:$F$116,ROW(B8)-2,MATCH(EBITDA!$C$4,Control!$B$3:$C$3,0))</f>
        <v>RodoTUP</v>
      </c>
      <c r="C8" s="10">
        <v>9.6809600000000007</v>
      </c>
      <c r="D8" s="10">
        <v>192.60067000000001</v>
      </c>
      <c r="E8" s="10">
        <v>61.789000000000001</v>
      </c>
      <c r="F8" s="10">
        <v>2.504</v>
      </c>
      <c r="G8" s="10">
        <v>117.67</v>
      </c>
      <c r="H8" s="10">
        <v>178.01098000000002</v>
      </c>
      <c r="I8" s="10">
        <v>172.38290999999998</v>
      </c>
      <c r="J8" s="10">
        <v>0.77600000000000002</v>
      </c>
      <c r="K8" s="10">
        <v>211.03915499999999</v>
      </c>
      <c r="L8" s="10">
        <v>408.51600000000002</v>
      </c>
      <c r="M8" s="10">
        <v>270.73899999999998</v>
      </c>
      <c r="N8" s="10">
        <v>54.280999999999999</v>
      </c>
      <c r="O8" s="10">
        <v>234.20400000000001</v>
      </c>
      <c r="P8" s="10">
        <v>447.22074500000002</v>
      </c>
      <c r="Q8" s="10">
        <v>224.22509500000001</v>
      </c>
      <c r="R8" s="10">
        <v>174.58699999999999</v>
      </c>
      <c r="S8" s="10">
        <v>322.51322999999996</v>
      </c>
      <c r="T8" s="10">
        <v>604.73505799999998</v>
      </c>
      <c r="U8" s="10">
        <v>581</v>
      </c>
      <c r="W8" s="10">
        <v>266.57463000000001</v>
      </c>
      <c r="X8" s="10">
        <v>468.83989000000003</v>
      </c>
      <c r="Y8" s="10">
        <v>944.575155</v>
      </c>
      <c r="Z8" s="10">
        <f t="shared" si="3"/>
        <v>1080.23684</v>
      </c>
    </row>
    <row r="9" spans="1:26" x14ac:dyDescent="0.3">
      <c r="B9" s="110" t="str">
        <f>INDEX(Control!$E$3:$F$116,ROW(B9)-2,MATCH(EBITDA!$C$4,Control!$B$3:$C$3,0))</f>
        <v>South Corridor</v>
      </c>
      <c r="C9" s="128">
        <f>SUM(C10:C14)</f>
        <v>609.39061889999994</v>
      </c>
      <c r="D9" s="128">
        <f t="shared" ref="D9:R9" si="4">SUM(D10:D14)</f>
        <v>846.70262159999993</v>
      </c>
      <c r="E9" s="128">
        <f t="shared" si="4"/>
        <v>774.66526440000007</v>
      </c>
      <c r="F9" s="128">
        <f t="shared" si="4"/>
        <v>628.58779625</v>
      </c>
      <c r="G9" s="128">
        <f t="shared" si="4"/>
        <v>747.47679560000006</v>
      </c>
      <c r="H9" s="128">
        <f t="shared" si="4"/>
        <v>943.58641599999999</v>
      </c>
      <c r="I9" s="128">
        <f t="shared" si="4"/>
        <v>969.10443880000003</v>
      </c>
      <c r="J9" s="128">
        <f t="shared" si="4"/>
        <v>418.66261709999992</v>
      </c>
      <c r="K9" s="128">
        <f t="shared" si="4"/>
        <v>631.82336948163265</v>
      </c>
      <c r="L9" s="128">
        <f t="shared" si="4"/>
        <v>945.68604952247188</v>
      </c>
      <c r="M9" s="128">
        <f t="shared" si="4"/>
        <v>797.61185579999994</v>
      </c>
      <c r="N9" s="128">
        <f t="shared" si="4"/>
        <v>423.75352039999996</v>
      </c>
      <c r="O9" s="128">
        <f t="shared" si="4"/>
        <v>675.81521700000008</v>
      </c>
      <c r="P9" s="128">
        <f t="shared" si="4"/>
        <v>1274.7288606499999</v>
      </c>
      <c r="Q9" s="128">
        <f t="shared" si="4"/>
        <v>1087.9682829999999</v>
      </c>
      <c r="R9" s="128">
        <f t="shared" si="4"/>
        <v>515.76132010000003</v>
      </c>
      <c r="S9" s="128">
        <f t="shared" ref="S9:T9" si="5">SUM(S10:S14)</f>
        <v>1051.5826966000002</v>
      </c>
      <c r="T9" s="128">
        <f t="shared" si="5"/>
        <v>1705.9783428000001</v>
      </c>
      <c r="U9" s="128">
        <f t="shared" ref="U9" si="6">SUM(U10:U14)</f>
        <v>1429.484901533333</v>
      </c>
      <c r="W9" s="128">
        <v>2078.1085640000001</v>
      </c>
      <c r="X9" s="128">
        <v>2180.0912234000002</v>
      </c>
      <c r="Y9" s="128">
        <v>1889.3910130816328</v>
      </c>
      <c r="Z9" s="128">
        <f t="shared" si="3"/>
        <v>3554.27368075</v>
      </c>
    </row>
    <row r="10" spans="1:26" x14ac:dyDescent="0.3">
      <c r="B10" s="115" t="str">
        <f>INDEX(Control!$E$3:$F$116,ROW(B10)-2,MATCH(EBITDA!$C$4,Control!$B$3:$C$3,0))</f>
        <v>Iron Ore</v>
      </c>
      <c r="C10" s="10">
        <v>169.81399999999999</v>
      </c>
      <c r="D10" s="10">
        <v>143.31399999999999</v>
      </c>
      <c r="E10" s="10">
        <v>157.85300000000001</v>
      </c>
      <c r="F10" s="10">
        <v>203.15100000000001</v>
      </c>
      <c r="G10" s="10">
        <v>118.34</v>
      </c>
      <c r="H10" s="10">
        <v>166.41399999999999</v>
      </c>
      <c r="I10" s="10">
        <v>139.68799999999999</v>
      </c>
      <c r="J10" s="10">
        <v>0</v>
      </c>
      <c r="K10" s="10">
        <v>123.405</v>
      </c>
      <c r="L10" s="10">
        <v>220.90100000000001</v>
      </c>
      <c r="M10" s="10">
        <v>199.255</v>
      </c>
      <c r="N10" s="10">
        <v>17.841999999999999</v>
      </c>
      <c r="O10" s="10">
        <v>385.67200000000003</v>
      </c>
      <c r="P10" s="10">
        <v>662.64800000000002</v>
      </c>
      <c r="Q10" s="10">
        <v>513.88900000000001</v>
      </c>
      <c r="R10" s="10">
        <v>85.352000000000004</v>
      </c>
      <c r="S10" s="10">
        <v>644.23992800000008</v>
      </c>
      <c r="T10" s="10">
        <v>1087.0429999999999</v>
      </c>
      <c r="U10" s="10">
        <v>817.55363999999997</v>
      </c>
      <c r="W10" s="10">
        <v>674.13200000000006</v>
      </c>
      <c r="X10" s="10">
        <v>424.44200000000001</v>
      </c>
      <c r="Y10" s="10">
        <v>561.40300000000002</v>
      </c>
      <c r="Z10" s="10">
        <f t="shared" si="3"/>
        <v>1647.5610000000004</v>
      </c>
    </row>
    <row r="11" spans="1:26" x14ac:dyDescent="0.3">
      <c r="B11" s="115" t="str">
        <f>INDEX(Control!$E$3:$F$116,ROW(B11)-2,MATCH(EBITDA!$C$4,Control!$B$3:$C$3,0))</f>
        <v>Grains</v>
      </c>
      <c r="C11" s="10">
        <v>252.26501099999999</v>
      </c>
      <c r="D11" s="10">
        <v>398.35769799999997</v>
      </c>
      <c r="E11" s="10">
        <v>221.73492300000001</v>
      </c>
      <c r="F11" s="10">
        <v>0</v>
      </c>
      <c r="G11" s="10">
        <v>314.54494900000003</v>
      </c>
      <c r="H11" s="10">
        <v>300.069321</v>
      </c>
      <c r="I11" s="10">
        <v>225.00018699999998</v>
      </c>
      <c r="J11" s="10">
        <v>109.04209439999998</v>
      </c>
      <c r="K11" s="10">
        <v>250.68895499999999</v>
      </c>
      <c r="L11" s="10">
        <v>376.60776900000002</v>
      </c>
      <c r="M11" s="10">
        <v>316.67472900000001</v>
      </c>
      <c r="N11" s="10">
        <v>114.04181</v>
      </c>
      <c r="O11" s="10">
        <v>107.580485</v>
      </c>
      <c r="P11" s="10">
        <v>288.6655669999999</v>
      </c>
      <c r="Q11" s="10">
        <v>319.54587699999996</v>
      </c>
      <c r="R11" s="10">
        <v>142.97892499999998</v>
      </c>
      <c r="S11" s="10">
        <v>144.72867200000002</v>
      </c>
      <c r="T11" s="10">
        <v>199.90441499999997</v>
      </c>
      <c r="U11" s="10">
        <v>248.03860599999999</v>
      </c>
      <c r="W11" s="10">
        <v>872.35763199999997</v>
      </c>
      <c r="X11" s="10">
        <v>948.65655140000001</v>
      </c>
      <c r="Y11" s="10">
        <v>1058.0132630000001</v>
      </c>
      <c r="Z11" s="10">
        <f t="shared" si="3"/>
        <v>858.77085399999987</v>
      </c>
    </row>
    <row r="12" spans="1:26" x14ac:dyDescent="0.3">
      <c r="B12" s="115" t="str">
        <f>INDEX(Control!$E$3:$F$116,ROW(B12)-2,MATCH(EBITDA!$C$4,Control!$B$3:$C$3,0))</f>
        <v>Fertilizers</v>
      </c>
      <c r="C12" s="10">
        <v>0</v>
      </c>
      <c r="D12" s="10">
        <v>43.291029999999999</v>
      </c>
      <c r="E12" s="10">
        <v>96.144845000000004</v>
      </c>
      <c r="F12" s="10">
        <v>98.515684999999991</v>
      </c>
      <c r="G12" s="10">
        <v>0</v>
      </c>
      <c r="H12" s="10">
        <v>68.027456999999998</v>
      </c>
      <c r="I12" s="10">
        <v>71.693653999999995</v>
      </c>
      <c r="J12" s="10">
        <v>43.841135999999999</v>
      </c>
      <c r="K12" s="10">
        <v>20.161356000000001</v>
      </c>
      <c r="L12" s="10">
        <v>37.783009</v>
      </c>
      <c r="M12" s="10">
        <v>42.608039999999995</v>
      </c>
      <c r="N12" s="10">
        <v>43.846213999999989</v>
      </c>
      <c r="O12" s="10">
        <v>8.6958510000000011</v>
      </c>
      <c r="P12" s="10">
        <v>17.953486999999999</v>
      </c>
      <c r="Q12" s="10">
        <v>6.4139899999999992</v>
      </c>
      <c r="R12" s="10">
        <v>69.501016000000007</v>
      </c>
      <c r="S12" s="10">
        <v>7.6233699999999995</v>
      </c>
      <c r="T12" s="10">
        <v>10.823840000000001</v>
      </c>
      <c r="U12" s="10">
        <v>69.390630000000002</v>
      </c>
      <c r="W12" s="10">
        <v>237.95156</v>
      </c>
      <c r="X12" s="10">
        <v>183.56224700000001</v>
      </c>
      <c r="Y12" s="10">
        <v>144.398619</v>
      </c>
      <c r="Z12" s="10">
        <f t="shared" si="3"/>
        <v>102.56434400000001</v>
      </c>
    </row>
    <row r="13" spans="1:26" x14ac:dyDescent="0.3">
      <c r="B13" s="115" t="str">
        <f>INDEX(Control!$E$3:$F$116,ROW(B13)-2,MATCH(EBITDA!$C$4,Control!$B$3:$C$3,0))</f>
        <v>Others</v>
      </c>
      <c r="C13" s="10">
        <v>12.014129000000001</v>
      </c>
      <c r="D13" s="10">
        <v>54.572227999999996</v>
      </c>
      <c r="E13" s="10">
        <v>93.373014999999981</v>
      </c>
      <c r="F13" s="10">
        <v>133.708</v>
      </c>
      <c r="G13" s="10">
        <v>161.51599800000002</v>
      </c>
      <c r="H13" s="10">
        <v>124.100323</v>
      </c>
      <c r="I13" s="10">
        <v>238.94600600000001</v>
      </c>
      <c r="J13" s="10">
        <v>98.868098000000003</v>
      </c>
      <c r="K13" s="10">
        <v>61.962676081632672</v>
      </c>
      <c r="L13" s="10">
        <v>2.48726</v>
      </c>
      <c r="M13" s="10">
        <v>6.2266700000000004</v>
      </c>
      <c r="N13" s="10">
        <v>54.899525000000004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14.820075000000003</v>
      </c>
      <c r="U13" s="10">
        <v>0</v>
      </c>
      <c r="W13" s="10">
        <v>293.667372</v>
      </c>
      <c r="X13" s="10">
        <v>623.43042500000013</v>
      </c>
      <c r="Y13" s="10">
        <v>125.57613108163267</v>
      </c>
      <c r="Z13" s="10">
        <f t="shared" si="3"/>
        <v>0</v>
      </c>
    </row>
    <row r="14" spans="1:26" x14ac:dyDescent="0.3">
      <c r="B14" s="115" t="str">
        <f>INDEX(Control!$E$3:$F$116,ROW(B14)-2,MATCH(EBITDA!$C$4,Control!$B$3:$C$3,0))</f>
        <v>Joint-Ventures (% HBSA)</v>
      </c>
      <c r="C14" s="10">
        <v>175.29747889999999</v>
      </c>
      <c r="D14" s="10">
        <v>207.16766560000002</v>
      </c>
      <c r="E14" s="10">
        <v>205.55948139999998</v>
      </c>
      <c r="F14" s="10">
        <v>193.21311124999997</v>
      </c>
      <c r="G14" s="10">
        <v>153.0758486</v>
      </c>
      <c r="H14" s="10">
        <v>284.97531500000002</v>
      </c>
      <c r="I14" s="10">
        <v>293.77659180000001</v>
      </c>
      <c r="J14" s="10">
        <v>166.91128869999994</v>
      </c>
      <c r="K14" s="10">
        <v>175.6053824</v>
      </c>
      <c r="L14" s="10">
        <v>307.90701152247192</v>
      </c>
      <c r="M14" s="10">
        <v>232.84741679999999</v>
      </c>
      <c r="N14" s="10">
        <v>193.12397139999999</v>
      </c>
      <c r="O14" s="10">
        <v>173.86688100000001</v>
      </c>
      <c r="P14" s="10">
        <v>305.46180664999997</v>
      </c>
      <c r="Q14" s="10">
        <v>248.119416</v>
      </c>
      <c r="R14" s="10">
        <v>217.92937910000003</v>
      </c>
      <c r="S14" s="10">
        <v>254.99072659999999</v>
      </c>
      <c r="T14" s="10">
        <v>393.38701280000004</v>
      </c>
      <c r="U14" s="10">
        <v>294.50202553333298</v>
      </c>
      <c r="W14" s="10">
        <v>781.23773715000004</v>
      </c>
      <c r="X14" s="10">
        <v>898.7390441</v>
      </c>
      <c r="Y14" s="10">
        <v>909.48378212247189</v>
      </c>
      <c r="Z14" s="10">
        <f t="shared" si="3"/>
        <v>945.37748275000001</v>
      </c>
    </row>
    <row r="15" spans="1:26" x14ac:dyDescent="0.3">
      <c r="B15" s="110" t="str">
        <f>INDEX(Control!$E$3:$F$116,ROW(B15)-2,MATCH(EBITDA!$C$4,Control!$B$3:$C$3,0))</f>
        <v>Coastal Navigation</v>
      </c>
      <c r="C15" s="128">
        <f>SUM(C16:C17)</f>
        <v>854.26400000000001</v>
      </c>
      <c r="D15" s="128">
        <f t="shared" ref="D15:R15" si="7">SUM(D16:D17)</f>
        <v>467.31200000000001</v>
      </c>
      <c r="E15" s="128">
        <f t="shared" si="7"/>
        <v>779.32299999999998</v>
      </c>
      <c r="F15" s="128">
        <f t="shared" si="7"/>
        <v>735.47399999999993</v>
      </c>
      <c r="G15" s="128">
        <f t="shared" si="7"/>
        <v>681.69042000000013</v>
      </c>
      <c r="H15" s="128">
        <f t="shared" si="7"/>
        <v>820.16552999999999</v>
      </c>
      <c r="I15" s="128">
        <f t="shared" si="7"/>
        <v>972.25004999999987</v>
      </c>
      <c r="J15" s="128">
        <f t="shared" si="7"/>
        <v>1198.7721899999999</v>
      </c>
      <c r="K15" s="128">
        <f t="shared" si="7"/>
        <v>1040.6108299999999</v>
      </c>
      <c r="L15" s="128">
        <f t="shared" si="7"/>
        <v>817.57574</v>
      </c>
      <c r="M15" s="128">
        <f t="shared" si="7"/>
        <v>1039.6507000000001</v>
      </c>
      <c r="N15" s="128">
        <f t="shared" si="7"/>
        <v>460.66030000000001</v>
      </c>
      <c r="O15" s="128">
        <f t="shared" si="7"/>
        <v>405.00799999999998</v>
      </c>
      <c r="P15" s="128">
        <f t="shared" si="7"/>
        <v>594.21451999999999</v>
      </c>
      <c r="Q15" s="128">
        <f t="shared" si="7"/>
        <v>819.44511</v>
      </c>
      <c r="R15" s="128">
        <f t="shared" si="7"/>
        <v>744.61001999999996</v>
      </c>
      <c r="S15" s="128">
        <f t="shared" ref="S15:T15" si="8">SUM(S16:S17)</f>
        <v>819.03551000000004</v>
      </c>
      <c r="T15" s="128">
        <f t="shared" si="8"/>
        <v>745.05200000000002</v>
      </c>
      <c r="U15" s="128">
        <f t="shared" ref="U15" si="9">SUM(U16:U17)</f>
        <v>821</v>
      </c>
      <c r="W15" s="128">
        <v>2836.373</v>
      </c>
      <c r="X15" s="128">
        <v>3672.8781899999999</v>
      </c>
      <c r="Y15" s="128">
        <v>3358.49757</v>
      </c>
      <c r="Z15" s="128">
        <f t="shared" si="3"/>
        <v>2563.27765</v>
      </c>
    </row>
    <row r="16" spans="1:26" x14ac:dyDescent="0.3">
      <c r="B16" s="115" t="str">
        <f>INDEX(Control!$E$3:$F$116,ROW(B16)-2,MATCH(EBITDA!$C$4,Control!$B$3:$C$3,0))</f>
        <v>Bauxite</v>
      </c>
      <c r="C16" s="10">
        <v>614.91200000000003</v>
      </c>
      <c r="D16" s="10">
        <v>446.10599999999999</v>
      </c>
      <c r="E16" s="10">
        <v>743.71299999999997</v>
      </c>
      <c r="F16" s="10">
        <v>572.46199999999999</v>
      </c>
      <c r="G16" s="10">
        <v>521.1774200000001</v>
      </c>
      <c r="H16" s="10">
        <v>744.81452999999999</v>
      </c>
      <c r="I16" s="10">
        <v>892.9700499999999</v>
      </c>
      <c r="J16" s="10">
        <v>1041.5301899999999</v>
      </c>
      <c r="K16" s="10">
        <v>1040.6108299999999</v>
      </c>
      <c r="L16" s="10">
        <v>817.57574</v>
      </c>
      <c r="M16" s="10">
        <v>1039.6507000000001</v>
      </c>
      <c r="N16" s="10">
        <v>460.66030000000001</v>
      </c>
      <c r="O16" s="10">
        <v>405.00799999999998</v>
      </c>
      <c r="P16" s="10">
        <v>594.21451999999999</v>
      </c>
      <c r="Q16" s="10">
        <v>819.44511</v>
      </c>
      <c r="R16" s="10">
        <v>744.61001999999996</v>
      </c>
      <c r="S16" s="10">
        <v>819.03551000000004</v>
      </c>
      <c r="T16" s="10">
        <v>745.05200000000002</v>
      </c>
      <c r="U16" s="10">
        <v>821</v>
      </c>
      <c r="W16" s="10">
        <v>2377.1930000000002</v>
      </c>
      <c r="X16" s="10">
        <v>3200.4921899999999</v>
      </c>
      <c r="Y16" s="10">
        <v>3358.49757</v>
      </c>
      <c r="Z16" s="10">
        <f t="shared" si="3"/>
        <v>2563.27765</v>
      </c>
    </row>
    <row r="17" spans="2:26" x14ac:dyDescent="0.3">
      <c r="B17" s="115" t="str">
        <f>INDEX(Control!$E$3:$F$116,ROW(B17)-2,MATCH(EBITDA!$C$4,Control!$B$3:$C$3,0))</f>
        <v>Others</v>
      </c>
      <c r="C17" s="10">
        <v>239.352</v>
      </c>
      <c r="D17" s="10">
        <v>21.206</v>
      </c>
      <c r="E17" s="10">
        <v>35.61</v>
      </c>
      <c r="F17" s="10">
        <v>163.012</v>
      </c>
      <c r="G17" s="10">
        <v>160.51300000000001</v>
      </c>
      <c r="H17" s="10">
        <v>75.350999999999999</v>
      </c>
      <c r="I17" s="10">
        <v>79.28</v>
      </c>
      <c r="J17" s="10">
        <v>157.24199999999999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W17" s="10">
        <v>459.18</v>
      </c>
      <c r="X17" s="10">
        <v>472.38599999999997</v>
      </c>
      <c r="Y17" s="10">
        <v>0</v>
      </c>
      <c r="Z17" s="10">
        <f t="shared" si="3"/>
        <v>0</v>
      </c>
    </row>
    <row r="18" spans="2:26" x14ac:dyDescent="0.3">
      <c r="B18" s="110" t="str">
        <f>INDEX(Control!$E$3:$F$116,ROW(B18)-2,MATCH(EBITDA!$C$4,Control!$B$3:$C$3,0))</f>
        <v>Santos Terminal</v>
      </c>
      <c r="C18" s="128">
        <f>SUM(C19:C20)</f>
        <v>0</v>
      </c>
      <c r="D18" s="128">
        <f t="shared" ref="D18:R18" si="10">SUM(D19:D20)</f>
        <v>0</v>
      </c>
      <c r="E18" s="128">
        <f t="shared" si="10"/>
        <v>0</v>
      </c>
      <c r="F18" s="128">
        <f t="shared" si="10"/>
        <v>0</v>
      </c>
      <c r="G18" s="128">
        <f t="shared" si="10"/>
        <v>0</v>
      </c>
      <c r="H18" s="128">
        <f t="shared" si="10"/>
        <v>0</v>
      </c>
      <c r="I18" s="128">
        <f t="shared" si="10"/>
        <v>0</v>
      </c>
      <c r="J18" s="128">
        <f t="shared" si="10"/>
        <v>0</v>
      </c>
      <c r="K18" s="128">
        <f t="shared" si="10"/>
        <v>0</v>
      </c>
      <c r="L18" s="128">
        <f t="shared" si="10"/>
        <v>151.243065</v>
      </c>
      <c r="M18" s="128">
        <f t="shared" si="10"/>
        <v>249.22849600000001</v>
      </c>
      <c r="N18" s="128">
        <f t="shared" si="10"/>
        <v>227.53673800000001</v>
      </c>
      <c r="O18" s="128">
        <f t="shared" si="10"/>
        <v>269.41987700000004</v>
      </c>
      <c r="P18" s="128">
        <f t="shared" si="10"/>
        <v>62.697000000000003</v>
      </c>
      <c r="Q18" s="128">
        <f t="shared" si="10"/>
        <v>0</v>
      </c>
      <c r="R18" s="128">
        <f t="shared" si="10"/>
        <v>0</v>
      </c>
      <c r="S18" s="128">
        <f t="shared" ref="S18:T18" si="11">SUM(S19:S20)</f>
        <v>0</v>
      </c>
      <c r="T18" s="128">
        <f t="shared" si="11"/>
        <v>0</v>
      </c>
      <c r="U18" s="128">
        <f t="shared" ref="U18" si="12">SUM(U19:U20)</f>
        <v>128.34899100000001</v>
      </c>
      <c r="W18" s="128">
        <v>0</v>
      </c>
      <c r="X18" s="128">
        <v>0</v>
      </c>
      <c r="Y18" s="128">
        <v>628.00829900000008</v>
      </c>
      <c r="Z18" s="128">
        <f t="shared" si="3"/>
        <v>332.11687700000004</v>
      </c>
    </row>
    <row r="19" spans="2:26" x14ac:dyDescent="0.3">
      <c r="B19" s="115" t="str">
        <f>INDEX(Control!$E$3:$F$116,ROW(B19)-2,MATCH(EBITDA!$C$4,Control!$B$3:$C$3,0))</f>
        <v>Fertilizers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151.243065</v>
      </c>
      <c r="M19" s="10">
        <v>249.22849600000001</v>
      </c>
      <c r="N19" s="10">
        <v>227.53673800000001</v>
      </c>
      <c r="O19" s="10">
        <v>269.41987700000004</v>
      </c>
      <c r="P19" s="10">
        <v>62.697000000000003</v>
      </c>
      <c r="Q19" s="10">
        <v>0</v>
      </c>
      <c r="R19" s="10">
        <v>0</v>
      </c>
      <c r="S19" s="10">
        <v>0</v>
      </c>
      <c r="T19" s="10">
        <v>0</v>
      </c>
      <c r="U19" s="10">
        <v>128.34899100000001</v>
      </c>
      <c r="W19" s="10">
        <v>0</v>
      </c>
      <c r="X19" s="10">
        <v>0</v>
      </c>
      <c r="Y19" s="10">
        <v>628.00829900000008</v>
      </c>
      <c r="Z19" s="10">
        <f t="shared" si="3"/>
        <v>332.11687700000004</v>
      </c>
    </row>
    <row r="20" spans="2:26" x14ac:dyDescent="0.3">
      <c r="B20" s="115" t="str">
        <f>INDEX(Control!$E$3:$F$116,ROW(B20)-2,MATCH(EBITDA!$C$4,Control!$B$3:$C$3,0))</f>
        <v>Salt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W20" s="10">
        <v>0</v>
      </c>
      <c r="X20" s="10">
        <v>0</v>
      </c>
      <c r="Y20" s="10">
        <v>0</v>
      </c>
      <c r="Z20" s="10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BG70"/>
  <sheetViews>
    <sheetView showGridLines="0" zoomScaleNormal="100" workbookViewId="0">
      <selection activeCell="C7" sqref="C7"/>
    </sheetView>
  </sheetViews>
  <sheetFormatPr defaultRowHeight="15" x14ac:dyDescent="0.25"/>
  <sheetData>
    <row r="1" spans="1:59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</row>
    <row r="2" spans="1:59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</row>
    <row r="3" spans="1:59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</row>
    <row r="4" spans="1:59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</row>
    <row r="5" spans="1:59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</row>
    <row r="6" spans="1:59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</row>
    <row r="7" spans="1:59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</row>
    <row r="8" spans="1:59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</row>
    <row r="9" spans="1:59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</row>
    <row r="10" spans="1:59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</row>
    <row r="11" spans="1:59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</row>
    <row r="12" spans="1:59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</row>
    <row r="13" spans="1:59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</row>
    <row r="14" spans="1:59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</row>
    <row r="15" spans="1:59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</row>
    <row r="16" spans="1:59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</row>
    <row r="17" spans="1:59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</row>
    <row r="18" spans="1:59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</row>
    <row r="19" spans="1:59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</row>
    <row r="20" spans="1:59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</row>
    <row r="21" spans="1:59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</row>
    <row r="22" spans="1:59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</row>
    <row r="23" spans="1:59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</row>
    <row r="24" spans="1:59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</row>
    <row r="25" spans="1:59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</row>
    <row r="26" spans="1:59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</row>
    <row r="27" spans="1:59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</row>
    <row r="28" spans="1:59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</row>
    <row r="29" spans="1:59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</row>
    <row r="30" spans="1:59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</row>
    <row r="31" spans="1:59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</row>
    <row r="32" spans="1:59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</row>
    <row r="33" spans="1:59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</row>
    <row r="34" spans="1:59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</row>
    <row r="35" spans="1:59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</row>
    <row r="36" spans="1:59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</row>
    <row r="37" spans="1:59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</row>
    <row r="38" spans="1:59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</row>
    <row r="39" spans="1:59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</row>
    <row r="40" spans="1:59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</row>
    <row r="41" spans="1:59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</row>
    <row r="42" spans="1:59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</row>
    <row r="43" spans="1:59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</row>
    <row r="44" spans="1:59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</row>
    <row r="45" spans="1:59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</row>
    <row r="46" spans="1:59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</row>
    <row r="47" spans="1:59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</row>
    <row r="48" spans="1:59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</row>
    <row r="49" spans="1:59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</row>
    <row r="50" spans="1:59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</row>
    <row r="51" spans="1:59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</row>
    <row r="52" spans="1:59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</row>
    <row r="53" spans="1:59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</row>
    <row r="54" spans="1:59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</row>
    <row r="55" spans="1:59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</row>
    <row r="56" spans="1:59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</row>
    <row r="57" spans="1:59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</row>
    <row r="58" spans="1:59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</row>
    <row r="59" spans="1:59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</row>
    <row r="60" spans="1:59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</row>
    <row r="61" spans="1:59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</row>
    <row r="62" spans="1:59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</row>
    <row r="63" spans="1:59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</row>
    <row r="64" spans="1:59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</row>
    <row r="65" spans="1:59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</row>
    <row r="66" spans="1:59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</row>
    <row r="67" spans="1:59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</row>
    <row r="68" spans="1:59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</row>
    <row r="69" spans="1:59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</row>
    <row r="70" spans="1:59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A88"/>
  <sheetViews>
    <sheetView showGridLines="0" zoomScale="80" zoomScaleNormal="80" workbookViewId="0">
      <pane xSplit="3" ySplit="2" topLeftCell="P3" activePane="bottomRight" state="frozen"/>
      <selection activeCell="T78" sqref="T78"/>
      <selection pane="topRight" activeCell="T78" sqref="T78"/>
      <selection pane="bottomLeft" activeCell="T78" sqref="T78"/>
      <selection pane="bottomRight" activeCell="P8" sqref="P8"/>
    </sheetView>
  </sheetViews>
  <sheetFormatPr defaultColWidth="9.140625" defaultRowHeight="14.25" x14ac:dyDescent="0.2"/>
  <cols>
    <col min="1" max="1" width="2.85546875" style="30" customWidth="1"/>
    <col min="2" max="2" width="37.85546875" style="17" bestFit="1" customWidth="1"/>
    <col min="3" max="3" width="1" style="16" customWidth="1"/>
    <col min="4" max="16" width="13.5703125" style="35" bestFit="1" customWidth="1"/>
    <col min="17" max="22" width="13.5703125" style="35" customWidth="1"/>
    <col min="23" max="23" width="9.140625" style="45"/>
    <col min="24" max="27" width="13.5703125" style="35" bestFit="1" customWidth="1"/>
    <col min="28" max="16384" width="9.140625" style="17"/>
  </cols>
  <sheetData>
    <row r="1" spans="2:27" x14ac:dyDescent="0.2">
      <c r="B1" s="12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89"/>
      <c r="S1" s="89"/>
      <c r="T1" s="89"/>
      <c r="U1" s="89"/>
      <c r="V1" s="89"/>
      <c r="X1" s="14"/>
      <c r="Y1" s="14"/>
      <c r="Z1" s="14"/>
      <c r="AA1" s="14"/>
    </row>
    <row r="2" spans="2:27" ht="15.75" customHeight="1" x14ac:dyDescent="0.25">
      <c r="B2" s="21" t="s">
        <v>0</v>
      </c>
      <c r="C2" s="21"/>
      <c r="D2" s="64" t="s">
        <v>45</v>
      </c>
      <c r="E2" s="64" t="s">
        <v>46</v>
      </c>
      <c r="F2" s="64" t="s">
        <v>47</v>
      </c>
      <c r="G2" s="64" t="s">
        <v>48</v>
      </c>
      <c r="H2" s="64" t="s">
        <v>2</v>
      </c>
      <c r="I2" s="64" t="s">
        <v>3</v>
      </c>
      <c r="J2" s="64" t="s">
        <v>4</v>
      </c>
      <c r="K2" s="64" t="s">
        <v>5</v>
      </c>
      <c r="L2" s="64" t="s">
        <v>6</v>
      </c>
      <c r="M2" s="64" t="s">
        <v>43</v>
      </c>
      <c r="N2" s="64" t="s">
        <v>80</v>
      </c>
      <c r="O2" s="64" t="s">
        <v>81</v>
      </c>
      <c r="P2" s="64" t="s">
        <v>82</v>
      </c>
      <c r="Q2" s="64" t="s">
        <v>83</v>
      </c>
      <c r="R2" s="64" t="s">
        <v>84</v>
      </c>
      <c r="S2" s="64" t="s">
        <v>85</v>
      </c>
      <c r="T2" s="64" t="s">
        <v>86</v>
      </c>
      <c r="U2" s="64" t="s">
        <v>87</v>
      </c>
      <c r="V2" s="64" t="s">
        <v>88</v>
      </c>
      <c r="W2" s="104"/>
      <c r="X2" s="64">
        <v>2018</v>
      </c>
      <c r="Y2" s="64">
        <v>2019</v>
      </c>
      <c r="Z2" s="64">
        <v>2020</v>
      </c>
      <c r="AA2" s="64">
        <v>2021</v>
      </c>
    </row>
    <row r="3" spans="2:27" ht="15" x14ac:dyDescent="0.25">
      <c r="B3" s="22" t="s">
        <v>89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2:27" x14ac:dyDescent="0.2">
      <c r="B4" s="25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2:27" x14ac:dyDescent="0.2">
      <c r="B5" s="28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2:27" x14ac:dyDescent="0.2">
      <c r="B6" s="25" t="s">
        <v>90</v>
      </c>
      <c r="C6" s="29"/>
      <c r="D6" s="29">
        <v>78457</v>
      </c>
      <c r="E6" s="29">
        <v>43690</v>
      </c>
      <c r="F6" s="29">
        <v>307901</v>
      </c>
      <c r="G6" s="29">
        <v>135667</v>
      </c>
      <c r="H6" s="29">
        <v>283786.56169925298</v>
      </c>
      <c r="I6" s="29">
        <v>64361</v>
      </c>
      <c r="J6" s="29">
        <v>53132</v>
      </c>
      <c r="K6" s="29">
        <v>45166</v>
      </c>
      <c r="L6" s="29">
        <v>149626</v>
      </c>
      <c r="M6" s="29">
        <v>21915</v>
      </c>
      <c r="N6" s="29">
        <v>41275</v>
      </c>
      <c r="O6" s="29">
        <v>214848</v>
      </c>
      <c r="P6" s="29">
        <v>304696</v>
      </c>
      <c r="Q6" s="29">
        <v>229150</v>
      </c>
      <c r="R6" s="29">
        <v>122155</v>
      </c>
      <c r="S6" s="29">
        <v>76454</v>
      </c>
      <c r="T6" s="29">
        <v>264724</v>
      </c>
      <c r="U6" s="29">
        <v>123929</v>
      </c>
      <c r="V6" s="29">
        <v>500587</v>
      </c>
      <c r="W6" s="29"/>
      <c r="X6" s="29">
        <v>135667</v>
      </c>
      <c r="Y6" s="29">
        <v>45166</v>
      </c>
      <c r="Z6" s="29">
        <v>214848</v>
      </c>
      <c r="AA6" s="29">
        <f>S6</f>
        <v>76454</v>
      </c>
    </row>
    <row r="7" spans="2:27" x14ac:dyDescent="0.2">
      <c r="B7" s="25" t="s">
        <v>91</v>
      </c>
      <c r="C7" s="29"/>
      <c r="D7" s="29">
        <v>587411</v>
      </c>
      <c r="E7" s="29">
        <v>934472</v>
      </c>
      <c r="F7" s="29">
        <v>674134</v>
      </c>
      <c r="G7" s="29">
        <v>953036</v>
      </c>
      <c r="H7" s="29">
        <v>707217.84547771781</v>
      </c>
      <c r="I7" s="29">
        <v>823740</v>
      </c>
      <c r="J7" s="29">
        <v>916248</v>
      </c>
      <c r="K7" s="29">
        <v>913972</v>
      </c>
      <c r="L7" s="29">
        <v>931710</v>
      </c>
      <c r="M7" s="29">
        <v>1090228</v>
      </c>
      <c r="N7" s="29">
        <v>1105553</v>
      </c>
      <c r="O7" s="29">
        <v>816044</v>
      </c>
      <c r="P7" s="29">
        <v>848988</v>
      </c>
      <c r="Q7" s="29">
        <v>305255</v>
      </c>
      <c r="R7" s="29">
        <v>262284</v>
      </c>
      <c r="S7" s="29">
        <v>582562</v>
      </c>
      <c r="T7" s="29">
        <v>272339</v>
      </c>
      <c r="U7" s="29">
        <v>470142</v>
      </c>
      <c r="V7" s="29">
        <v>335692</v>
      </c>
      <c r="W7" s="29"/>
      <c r="X7" s="29">
        <v>953036</v>
      </c>
      <c r="Y7" s="29">
        <v>913972</v>
      </c>
      <c r="Z7" s="29">
        <v>816044</v>
      </c>
      <c r="AA7" s="29">
        <f t="shared" ref="AA7:AA39" si="0">S7</f>
        <v>582562</v>
      </c>
    </row>
    <row r="8" spans="2:27" x14ac:dyDescent="0.2">
      <c r="B8" s="25" t="s">
        <v>92</v>
      </c>
      <c r="C8" s="29"/>
      <c r="D8" s="29">
        <v>72674</v>
      </c>
      <c r="E8" s="29">
        <v>119738</v>
      </c>
      <c r="F8" s="29">
        <v>111773</v>
      </c>
      <c r="G8" s="29">
        <v>130919</v>
      </c>
      <c r="H8" s="29">
        <v>141378.79710417899</v>
      </c>
      <c r="I8" s="29">
        <v>123015</v>
      </c>
      <c r="J8" s="29">
        <v>123938</v>
      </c>
      <c r="K8" s="29">
        <v>82350</v>
      </c>
      <c r="L8" s="29">
        <v>129785</v>
      </c>
      <c r="M8" s="29">
        <v>181886</v>
      </c>
      <c r="N8" s="29">
        <v>162428.392983325</v>
      </c>
      <c r="O8" s="29">
        <v>147852</v>
      </c>
      <c r="P8" s="29">
        <v>209682</v>
      </c>
      <c r="Q8" s="29">
        <v>194614</v>
      </c>
      <c r="R8" s="29">
        <v>263492</v>
      </c>
      <c r="S8" s="29">
        <v>244620</v>
      </c>
      <c r="T8" s="29">
        <v>245857</v>
      </c>
      <c r="U8" s="29">
        <v>349940</v>
      </c>
      <c r="V8" s="29">
        <v>281522</v>
      </c>
      <c r="W8" s="29"/>
      <c r="X8" s="29">
        <v>130919</v>
      </c>
      <c r="Y8" s="29">
        <v>82350</v>
      </c>
      <c r="Z8" s="29">
        <v>147852</v>
      </c>
      <c r="AA8" s="29">
        <f t="shared" si="0"/>
        <v>244620</v>
      </c>
    </row>
    <row r="9" spans="2:27" x14ac:dyDescent="0.2">
      <c r="B9" s="25" t="s">
        <v>93</v>
      </c>
      <c r="C9" s="29"/>
      <c r="D9" s="29">
        <v>9728</v>
      </c>
      <c r="E9" s="29">
        <v>28690</v>
      </c>
      <c r="F9" s="29">
        <v>28924</v>
      </c>
      <c r="G9" s="29">
        <v>30873</v>
      </c>
      <c r="H9" s="29">
        <v>35076.768048956001</v>
      </c>
      <c r="I9" s="29">
        <v>33273</v>
      </c>
      <c r="J9" s="29">
        <v>39859</v>
      </c>
      <c r="K9" s="29">
        <v>38364</v>
      </c>
      <c r="L9" s="29">
        <v>57269</v>
      </c>
      <c r="M9" s="29">
        <v>62178</v>
      </c>
      <c r="N9" s="29">
        <v>67176</v>
      </c>
      <c r="O9" s="29">
        <v>57051</v>
      </c>
      <c r="P9" s="29">
        <v>65961</v>
      </c>
      <c r="Q9" s="29">
        <v>79825</v>
      </c>
      <c r="R9" s="29">
        <v>88127</v>
      </c>
      <c r="S9" s="29">
        <v>94347</v>
      </c>
      <c r="T9" s="29">
        <v>104947</v>
      </c>
      <c r="U9" s="29">
        <v>128890</v>
      </c>
      <c r="V9" s="29">
        <v>122381</v>
      </c>
      <c r="W9" s="29"/>
      <c r="X9" s="29">
        <v>30873</v>
      </c>
      <c r="Y9" s="29">
        <v>38364</v>
      </c>
      <c r="Z9" s="29">
        <v>57051</v>
      </c>
      <c r="AA9" s="29">
        <f t="shared" si="0"/>
        <v>94347</v>
      </c>
    </row>
    <row r="10" spans="2:27" x14ac:dyDescent="0.2">
      <c r="B10" s="25" t="s">
        <v>94</v>
      </c>
      <c r="C10" s="29"/>
      <c r="D10" s="29">
        <v>29551</v>
      </c>
      <c r="E10" s="29">
        <v>42786</v>
      </c>
      <c r="F10" s="29">
        <v>67404</v>
      </c>
      <c r="G10" s="29">
        <v>49943</v>
      </c>
      <c r="H10" s="29">
        <v>51752.520055512992</v>
      </c>
      <c r="I10" s="29">
        <v>39039</v>
      </c>
      <c r="J10" s="29">
        <v>36796</v>
      </c>
      <c r="K10" s="29">
        <v>27463</v>
      </c>
      <c r="L10" s="29">
        <v>49264</v>
      </c>
      <c r="M10" s="29">
        <v>43315</v>
      </c>
      <c r="N10" s="29">
        <v>39442.526609999986</v>
      </c>
      <c r="O10" s="29">
        <v>44912</v>
      </c>
      <c r="P10" s="29">
        <v>42662</v>
      </c>
      <c r="Q10" s="29">
        <v>38001</v>
      </c>
      <c r="R10" s="29">
        <v>30649</v>
      </c>
      <c r="S10" s="29">
        <v>30414</v>
      </c>
      <c r="T10" s="29">
        <v>27779</v>
      </c>
      <c r="U10" s="29">
        <v>29313</v>
      </c>
      <c r="V10" s="29">
        <v>34108</v>
      </c>
      <c r="W10" s="29"/>
      <c r="X10" s="29">
        <v>49943</v>
      </c>
      <c r="Y10" s="29">
        <v>27463</v>
      </c>
      <c r="Z10" s="29">
        <v>44912</v>
      </c>
      <c r="AA10" s="29">
        <f t="shared" si="0"/>
        <v>30414</v>
      </c>
    </row>
    <row r="11" spans="2:27" ht="15" customHeight="1" x14ac:dyDescent="0.2">
      <c r="B11" s="25" t="s">
        <v>95</v>
      </c>
      <c r="C11" s="29"/>
      <c r="D11" s="29">
        <v>0</v>
      </c>
      <c r="E11" s="29">
        <v>0</v>
      </c>
      <c r="F11" s="29">
        <v>0</v>
      </c>
      <c r="G11" s="29">
        <v>61756.352910000001</v>
      </c>
      <c r="H11" s="29">
        <v>44259.775549999991</v>
      </c>
      <c r="I11" s="29">
        <v>44063</v>
      </c>
      <c r="J11" s="29">
        <v>43439</v>
      </c>
      <c r="K11" s="29">
        <v>28116</v>
      </c>
      <c r="L11" s="29">
        <v>24165</v>
      </c>
      <c r="M11" s="29">
        <v>35183</v>
      </c>
      <c r="N11" s="29">
        <v>34249.943589999988</v>
      </c>
      <c r="O11" s="29">
        <v>42986</v>
      </c>
      <c r="P11" s="29">
        <v>13704</v>
      </c>
      <c r="Q11" s="29">
        <v>37086</v>
      </c>
      <c r="R11" s="29">
        <v>51365</v>
      </c>
      <c r="S11" s="29">
        <v>62734</v>
      </c>
      <c r="T11" s="29">
        <v>39695</v>
      </c>
      <c r="U11" s="29">
        <v>68004</v>
      </c>
      <c r="V11" s="29">
        <v>88334</v>
      </c>
      <c r="W11" s="29"/>
      <c r="X11" s="29">
        <v>61756.352910000001</v>
      </c>
      <c r="Y11" s="29">
        <v>28116</v>
      </c>
      <c r="Z11" s="29">
        <v>42986</v>
      </c>
      <c r="AA11" s="29">
        <f t="shared" si="0"/>
        <v>62734</v>
      </c>
    </row>
    <row r="12" spans="2:27" x14ac:dyDescent="0.2">
      <c r="B12" s="25" t="s">
        <v>96</v>
      </c>
      <c r="C12" s="29"/>
      <c r="D12" s="29">
        <v>33219</v>
      </c>
      <c r="E12" s="29">
        <v>19908</v>
      </c>
      <c r="F12" s="29">
        <v>17760</v>
      </c>
      <c r="G12" s="29">
        <v>30881</v>
      </c>
      <c r="H12" s="29">
        <v>51104.654957999999</v>
      </c>
      <c r="I12" s="29">
        <v>34780</v>
      </c>
      <c r="J12" s="29">
        <v>68560</v>
      </c>
      <c r="K12" s="29">
        <v>37884</v>
      </c>
      <c r="L12" s="29">
        <v>39398</v>
      </c>
      <c r="M12" s="29">
        <v>25957</v>
      </c>
      <c r="N12" s="29">
        <v>35733</v>
      </c>
      <c r="O12" s="29">
        <v>34593</v>
      </c>
      <c r="P12" s="29">
        <v>34554</v>
      </c>
      <c r="Q12" s="29">
        <v>52197</v>
      </c>
      <c r="R12" s="29">
        <v>82005</v>
      </c>
      <c r="S12" s="29">
        <v>50264</v>
      </c>
      <c r="T12" s="29">
        <v>46508</v>
      </c>
      <c r="U12" s="29">
        <v>30043</v>
      </c>
      <c r="V12" s="29">
        <v>24442</v>
      </c>
      <c r="W12" s="29"/>
      <c r="X12" s="29">
        <v>30881</v>
      </c>
      <c r="Y12" s="29">
        <v>37884</v>
      </c>
      <c r="Z12" s="29">
        <v>34593</v>
      </c>
      <c r="AA12" s="29">
        <f t="shared" si="0"/>
        <v>50264</v>
      </c>
    </row>
    <row r="13" spans="2:27" x14ac:dyDescent="0.2">
      <c r="B13" s="25" t="s">
        <v>97</v>
      </c>
      <c r="C13" s="29"/>
      <c r="D13" s="29">
        <v>11506</v>
      </c>
      <c r="E13" s="29">
        <v>14213</v>
      </c>
      <c r="F13" s="29">
        <v>13095</v>
      </c>
      <c r="G13" s="29">
        <v>7277</v>
      </c>
      <c r="H13" s="29">
        <v>18272.712303035001</v>
      </c>
      <c r="I13" s="29">
        <v>16750</v>
      </c>
      <c r="J13" s="29">
        <v>14249</v>
      </c>
      <c r="K13" s="29">
        <v>47499</v>
      </c>
      <c r="L13" s="29">
        <v>37683</v>
      </c>
      <c r="M13" s="29">
        <v>37938</v>
      </c>
      <c r="N13" s="29">
        <v>31072</v>
      </c>
      <c r="O13" s="29">
        <v>32149</v>
      </c>
      <c r="P13" s="29">
        <v>48846</v>
      </c>
      <c r="Q13" s="29">
        <v>49263</v>
      </c>
      <c r="R13" s="29">
        <v>49009</v>
      </c>
      <c r="S13" s="29">
        <v>26288</v>
      </c>
      <c r="T13" s="29">
        <v>21064</v>
      </c>
      <c r="U13" s="29">
        <v>31180</v>
      </c>
      <c r="V13" s="29">
        <v>23311</v>
      </c>
      <c r="W13" s="29"/>
      <c r="X13" s="29">
        <v>7277</v>
      </c>
      <c r="Y13" s="29">
        <v>47499</v>
      </c>
      <c r="Z13" s="29">
        <v>32149</v>
      </c>
      <c r="AA13" s="29">
        <f t="shared" si="0"/>
        <v>26288</v>
      </c>
    </row>
    <row r="14" spans="2:27" x14ac:dyDescent="0.2">
      <c r="B14" s="25" t="s">
        <v>98</v>
      </c>
      <c r="C14" s="29"/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1610</v>
      </c>
      <c r="Q14" s="29">
        <v>3676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/>
      <c r="X14" s="29">
        <v>0</v>
      </c>
      <c r="Y14" s="29">
        <v>0</v>
      </c>
      <c r="Z14" s="29">
        <v>0</v>
      </c>
      <c r="AA14" s="29">
        <f t="shared" si="0"/>
        <v>0</v>
      </c>
    </row>
    <row r="15" spans="2:27" x14ac:dyDescent="0.2">
      <c r="B15" s="25" t="s">
        <v>104</v>
      </c>
      <c r="C15" s="29"/>
      <c r="D15" s="29">
        <v>5171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/>
      <c r="X15" s="29">
        <v>0</v>
      </c>
      <c r="Y15" s="29">
        <v>0</v>
      </c>
      <c r="Z15" s="29">
        <v>0</v>
      </c>
      <c r="AA15" s="29">
        <f t="shared" si="0"/>
        <v>0</v>
      </c>
    </row>
    <row r="16" spans="2:27" x14ac:dyDescent="0.2">
      <c r="B16" s="17" t="s">
        <v>99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250</v>
      </c>
      <c r="V16" s="29">
        <v>0</v>
      </c>
      <c r="W16" s="29"/>
      <c r="X16" s="29">
        <v>0</v>
      </c>
      <c r="Y16" s="29">
        <v>0</v>
      </c>
      <c r="Z16" s="29">
        <v>0</v>
      </c>
      <c r="AA16" s="29">
        <f t="shared" si="0"/>
        <v>0</v>
      </c>
    </row>
    <row r="17" spans="1:27" ht="16.5" x14ac:dyDescent="0.2">
      <c r="B17" s="25" t="s">
        <v>100</v>
      </c>
      <c r="C17" s="29"/>
      <c r="D17" s="32">
        <v>5990</v>
      </c>
      <c r="E17" s="32">
        <v>5666</v>
      </c>
      <c r="F17" s="32">
        <v>6074</v>
      </c>
      <c r="G17" s="32">
        <v>19548</v>
      </c>
      <c r="H17" s="32">
        <v>20228.860083665</v>
      </c>
      <c r="I17" s="32">
        <v>35174</v>
      </c>
      <c r="J17" s="32">
        <v>43536</v>
      </c>
      <c r="K17" s="32">
        <v>25580</v>
      </c>
      <c r="L17" s="32">
        <v>28324</v>
      </c>
      <c r="M17" s="32">
        <v>25573</v>
      </c>
      <c r="N17" s="32">
        <v>25258</v>
      </c>
      <c r="O17" s="32">
        <v>37076</v>
      </c>
      <c r="P17" s="32">
        <v>37286</v>
      </c>
      <c r="Q17" s="32">
        <v>36805</v>
      </c>
      <c r="R17" s="32">
        <v>43390</v>
      </c>
      <c r="S17" s="32">
        <v>58698</v>
      </c>
      <c r="T17" s="32">
        <v>46024</v>
      </c>
      <c r="U17" s="32">
        <v>49970</v>
      </c>
      <c r="V17" s="32">
        <v>48712</v>
      </c>
      <c r="W17" s="32"/>
      <c r="X17" s="32">
        <v>19548</v>
      </c>
      <c r="Y17" s="32">
        <v>25580</v>
      </c>
      <c r="Z17" s="32">
        <v>37076</v>
      </c>
      <c r="AA17" s="32">
        <f t="shared" si="0"/>
        <v>58698</v>
      </c>
    </row>
    <row r="18" spans="1:27" ht="16.5" x14ac:dyDescent="0.2">
      <c r="B18" s="33" t="s">
        <v>101</v>
      </c>
      <c r="C18" s="29"/>
      <c r="D18" s="34">
        <v>833707</v>
      </c>
      <c r="E18" s="34">
        <v>1209163</v>
      </c>
      <c r="F18" s="34">
        <v>1227065</v>
      </c>
      <c r="G18" s="34">
        <v>1419900.3529099999</v>
      </c>
      <c r="H18" s="34">
        <v>1353078.4952803184</v>
      </c>
      <c r="I18" s="34">
        <v>1214195</v>
      </c>
      <c r="J18" s="34">
        <v>1339757</v>
      </c>
      <c r="K18" s="34">
        <v>1246394</v>
      </c>
      <c r="L18" s="34">
        <v>1447224</v>
      </c>
      <c r="M18" s="34">
        <v>1524173</v>
      </c>
      <c r="N18" s="34">
        <v>1542187.8631833252</v>
      </c>
      <c r="O18" s="34">
        <v>1427511</v>
      </c>
      <c r="P18" s="34">
        <v>1607989</v>
      </c>
      <c r="Q18" s="34">
        <v>1025872</v>
      </c>
      <c r="R18" s="34">
        <v>992476</v>
      </c>
      <c r="S18" s="34">
        <f>SUM(S6:S17)</f>
        <v>1226381</v>
      </c>
      <c r="T18" s="34">
        <f>SUM(T6:T17)</f>
        <v>1068937</v>
      </c>
      <c r="U18" s="34">
        <f>SUM(U6:U17)</f>
        <v>1281661</v>
      </c>
      <c r="V18" s="34">
        <f>SUM(V6:V17)</f>
        <v>1459089</v>
      </c>
      <c r="W18" s="34"/>
      <c r="X18" s="34">
        <v>1419900.3529099999</v>
      </c>
      <c r="Y18" s="34">
        <v>1246394</v>
      </c>
      <c r="Z18" s="34">
        <v>1427511</v>
      </c>
      <c r="AA18" s="34">
        <f t="shared" si="0"/>
        <v>1226381</v>
      </c>
    </row>
    <row r="19" spans="1:27" x14ac:dyDescent="0.2">
      <c r="W19" s="35"/>
    </row>
    <row r="20" spans="1:27" x14ac:dyDescent="0.2">
      <c r="W20" s="35"/>
    </row>
    <row r="21" spans="1:27" ht="14.25" customHeight="1" x14ac:dyDescent="0.2">
      <c r="B21" s="17" t="s">
        <v>102</v>
      </c>
      <c r="C21" s="29"/>
      <c r="D21" s="36">
        <v>3316</v>
      </c>
      <c r="E21" s="36">
        <v>7879</v>
      </c>
      <c r="F21" s="36">
        <v>13747</v>
      </c>
      <c r="G21" s="36">
        <v>13836</v>
      </c>
      <c r="H21" s="36">
        <v>13862.046329999999</v>
      </c>
      <c r="I21" s="36">
        <v>9273</v>
      </c>
      <c r="J21" s="36">
        <v>9409</v>
      </c>
      <c r="K21" s="36">
        <v>15383</v>
      </c>
      <c r="L21" s="36">
        <v>13107</v>
      </c>
      <c r="M21" s="36">
        <v>19987</v>
      </c>
      <c r="N21" s="36">
        <v>20038</v>
      </c>
      <c r="O21" s="36">
        <v>14952</v>
      </c>
      <c r="P21" s="36">
        <v>12874</v>
      </c>
      <c r="Q21" s="36">
        <v>12947</v>
      </c>
      <c r="R21" s="36">
        <v>13108</v>
      </c>
      <c r="S21" s="36">
        <v>13295</v>
      </c>
      <c r="T21" s="36">
        <v>13622</v>
      </c>
      <c r="U21" s="36">
        <v>13883</v>
      </c>
      <c r="V21" s="36">
        <v>19671</v>
      </c>
      <c r="W21" s="36"/>
      <c r="X21" s="36">
        <v>13836</v>
      </c>
      <c r="Y21" s="36">
        <v>15383</v>
      </c>
      <c r="Z21" s="36">
        <v>14952</v>
      </c>
      <c r="AA21" s="36">
        <f t="shared" si="0"/>
        <v>13295</v>
      </c>
    </row>
    <row r="22" spans="1:27" x14ac:dyDescent="0.2">
      <c r="A22" s="17"/>
      <c r="B22" s="17" t="s">
        <v>98</v>
      </c>
      <c r="C22" s="37"/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4145</v>
      </c>
      <c r="O22" s="36">
        <v>3820</v>
      </c>
      <c r="P22" s="36">
        <v>2607</v>
      </c>
      <c r="Q22" s="36">
        <v>3155</v>
      </c>
      <c r="R22" s="36">
        <v>5509</v>
      </c>
      <c r="S22" s="36">
        <v>5778</v>
      </c>
      <c r="T22" s="36">
        <v>4875</v>
      </c>
      <c r="U22" s="36">
        <v>5390</v>
      </c>
      <c r="V22" s="36">
        <v>5563</v>
      </c>
      <c r="W22" s="36"/>
      <c r="X22" s="36">
        <v>0</v>
      </c>
      <c r="Y22" s="36">
        <v>0</v>
      </c>
      <c r="Z22" s="36">
        <v>3820</v>
      </c>
      <c r="AA22" s="36">
        <f t="shared" si="0"/>
        <v>5778</v>
      </c>
    </row>
    <row r="23" spans="1:27" x14ac:dyDescent="0.2">
      <c r="A23" s="17"/>
      <c r="B23" s="25" t="s">
        <v>92</v>
      </c>
      <c r="C23" s="37"/>
      <c r="D23" s="29">
        <v>0</v>
      </c>
      <c r="E23" s="29"/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7200</v>
      </c>
      <c r="N23" s="29">
        <v>7200</v>
      </c>
      <c r="O23" s="29">
        <v>6400</v>
      </c>
      <c r="P23" s="29">
        <v>6400</v>
      </c>
      <c r="Q23" s="29">
        <v>6400</v>
      </c>
      <c r="R23" s="29">
        <v>6400</v>
      </c>
      <c r="S23" s="29">
        <v>6400</v>
      </c>
      <c r="T23" s="29">
        <v>5600</v>
      </c>
      <c r="U23" s="29">
        <v>5600</v>
      </c>
      <c r="V23" s="29">
        <v>4800</v>
      </c>
      <c r="W23" s="29"/>
      <c r="X23" s="29">
        <v>0</v>
      </c>
      <c r="Y23" s="29">
        <v>0</v>
      </c>
      <c r="Z23" s="29">
        <v>6400</v>
      </c>
      <c r="AA23" s="29">
        <f t="shared" si="0"/>
        <v>6400</v>
      </c>
    </row>
    <row r="24" spans="1:27" x14ac:dyDescent="0.2">
      <c r="A24" s="17"/>
      <c r="B24" s="17" t="s">
        <v>103</v>
      </c>
      <c r="D24" s="36">
        <v>5280</v>
      </c>
      <c r="E24" s="36">
        <v>5357</v>
      </c>
      <c r="F24" s="36">
        <v>5343</v>
      </c>
      <c r="G24" s="36">
        <v>5343</v>
      </c>
      <c r="H24" s="36">
        <v>5342.75245</v>
      </c>
      <c r="I24" s="36">
        <v>5348</v>
      </c>
      <c r="J24" s="36">
        <v>10230</v>
      </c>
      <c r="K24" s="36">
        <v>11756</v>
      </c>
      <c r="L24" s="36">
        <v>12383</v>
      </c>
      <c r="M24" s="36">
        <v>12695</v>
      </c>
      <c r="N24" s="36">
        <v>13260</v>
      </c>
      <c r="O24" s="36">
        <v>40774</v>
      </c>
      <c r="P24" s="36">
        <v>41029</v>
      </c>
      <c r="Q24" s="36">
        <v>41827</v>
      </c>
      <c r="R24" s="36">
        <v>42388</v>
      </c>
      <c r="S24" s="36">
        <v>45944</v>
      </c>
      <c r="T24" s="36">
        <v>45771</v>
      </c>
      <c r="U24" s="36">
        <v>46728</v>
      </c>
      <c r="V24" s="36">
        <v>58704</v>
      </c>
      <c r="W24" s="36"/>
      <c r="X24" s="36">
        <v>5343</v>
      </c>
      <c r="Y24" s="36">
        <v>11756</v>
      </c>
      <c r="Z24" s="36">
        <v>40774</v>
      </c>
      <c r="AA24" s="36">
        <f t="shared" si="0"/>
        <v>45944</v>
      </c>
    </row>
    <row r="25" spans="1:27" x14ac:dyDescent="0.2">
      <c r="B25" s="25" t="s">
        <v>104</v>
      </c>
      <c r="C25" s="37"/>
      <c r="D25" s="36">
        <v>303</v>
      </c>
      <c r="E25" s="36">
        <v>5483</v>
      </c>
      <c r="F25" s="36">
        <v>6662</v>
      </c>
      <c r="G25" s="36">
        <v>6458</v>
      </c>
      <c r="H25" s="36">
        <v>6491.2942399999993</v>
      </c>
      <c r="I25" s="36">
        <v>6389</v>
      </c>
      <c r="J25" s="36">
        <v>6916</v>
      </c>
      <c r="K25" s="36">
        <v>6704</v>
      </c>
      <c r="L25" s="36">
        <v>8559</v>
      </c>
      <c r="M25" s="36">
        <v>8999</v>
      </c>
      <c r="N25" s="36">
        <v>9261</v>
      </c>
      <c r="O25" s="36">
        <v>9491</v>
      </c>
      <c r="P25" s="36">
        <v>9381</v>
      </c>
      <c r="Q25" s="36">
        <v>8277</v>
      </c>
      <c r="R25" s="36">
        <v>8976</v>
      </c>
      <c r="S25" s="36">
        <v>2210</v>
      </c>
      <c r="T25" s="36">
        <v>2072</v>
      </c>
      <c r="U25" s="36">
        <v>2255</v>
      </c>
      <c r="V25" s="36">
        <v>2023</v>
      </c>
      <c r="W25" s="36"/>
      <c r="X25" s="36">
        <v>6458</v>
      </c>
      <c r="Y25" s="36">
        <v>6704</v>
      </c>
      <c r="Z25" s="36">
        <v>9491</v>
      </c>
      <c r="AA25" s="36">
        <f t="shared" si="0"/>
        <v>2210</v>
      </c>
    </row>
    <row r="26" spans="1:27" x14ac:dyDescent="0.2">
      <c r="B26" s="17" t="s">
        <v>105</v>
      </c>
      <c r="D26" s="36">
        <v>42756</v>
      </c>
      <c r="E26" s="36">
        <v>18608</v>
      </c>
      <c r="F26" s="36">
        <v>25937</v>
      </c>
      <c r="G26" s="36">
        <v>37690</v>
      </c>
      <c r="H26" s="36">
        <v>33388.946100000001</v>
      </c>
      <c r="I26" s="36">
        <v>30163</v>
      </c>
      <c r="J26" s="36">
        <v>52356</v>
      </c>
      <c r="K26" s="36">
        <v>46718</v>
      </c>
      <c r="L26" s="36">
        <v>151549</v>
      </c>
      <c r="M26" s="36">
        <v>171410</v>
      </c>
      <c r="N26" s="36">
        <v>180234</v>
      </c>
      <c r="O26" s="36">
        <v>148862</v>
      </c>
      <c r="P26" s="36">
        <v>195232</v>
      </c>
      <c r="Q26" s="36">
        <v>139236</v>
      </c>
      <c r="R26" s="36">
        <v>181215</v>
      </c>
      <c r="S26" s="36">
        <v>177885</v>
      </c>
      <c r="T26" s="36">
        <v>117612</v>
      </c>
      <c r="U26" s="36">
        <v>167478</v>
      </c>
      <c r="V26" s="36">
        <v>172444</v>
      </c>
      <c r="W26" s="36"/>
      <c r="X26" s="36">
        <v>37690</v>
      </c>
      <c r="Y26" s="36">
        <v>46718</v>
      </c>
      <c r="Z26" s="36">
        <v>148862</v>
      </c>
      <c r="AA26" s="36">
        <f t="shared" si="0"/>
        <v>177885</v>
      </c>
    </row>
    <row r="27" spans="1:27" x14ac:dyDescent="0.2">
      <c r="B27" s="17" t="s">
        <v>94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39923</v>
      </c>
      <c r="J27" s="36">
        <v>39923</v>
      </c>
      <c r="K27" s="36">
        <v>55199</v>
      </c>
      <c r="L27" s="36">
        <v>39711</v>
      </c>
      <c r="M27" s="36">
        <v>63080</v>
      </c>
      <c r="N27" s="36">
        <v>78710.009277374003</v>
      </c>
      <c r="O27" s="36">
        <v>77588</v>
      </c>
      <c r="P27" s="36">
        <v>77094</v>
      </c>
      <c r="Q27" s="36">
        <v>82912</v>
      </c>
      <c r="R27" s="36">
        <v>82958</v>
      </c>
      <c r="S27" s="36">
        <v>52826</v>
      </c>
      <c r="T27" s="36">
        <v>44669</v>
      </c>
      <c r="U27" s="36">
        <v>44669</v>
      </c>
      <c r="V27" s="36">
        <v>44669</v>
      </c>
      <c r="W27" s="36"/>
      <c r="X27" s="36">
        <v>0</v>
      </c>
      <c r="Y27" s="36">
        <v>55199</v>
      </c>
      <c r="Z27" s="36">
        <v>77588</v>
      </c>
      <c r="AA27" s="36">
        <f t="shared" si="0"/>
        <v>52826</v>
      </c>
    </row>
    <row r="28" spans="1:27" x14ac:dyDescent="0.2">
      <c r="B28" s="25" t="s">
        <v>95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25618</v>
      </c>
      <c r="L28" s="36">
        <v>25618</v>
      </c>
      <c r="M28" s="36">
        <v>25618</v>
      </c>
      <c r="N28" s="36">
        <v>37747.076428402004</v>
      </c>
      <c r="O28" s="36">
        <v>37373</v>
      </c>
      <c r="P28" s="36">
        <v>37368</v>
      </c>
      <c r="Q28" s="36">
        <v>38669</v>
      </c>
      <c r="R28" s="36">
        <v>38745</v>
      </c>
      <c r="S28" s="36">
        <v>38770</v>
      </c>
      <c r="T28" s="36">
        <v>38623</v>
      </c>
      <c r="U28" s="36" t="s">
        <v>78</v>
      </c>
      <c r="V28" s="36">
        <v>38740</v>
      </c>
      <c r="W28" s="36"/>
      <c r="X28" s="36">
        <v>0</v>
      </c>
      <c r="Y28" s="36">
        <v>25618</v>
      </c>
      <c r="Z28" s="36">
        <v>37373</v>
      </c>
      <c r="AA28" s="36">
        <f t="shared" si="0"/>
        <v>38770</v>
      </c>
    </row>
    <row r="29" spans="1:27" x14ac:dyDescent="0.2">
      <c r="B29" s="25" t="s">
        <v>96</v>
      </c>
      <c r="D29" s="36">
        <v>0</v>
      </c>
      <c r="E29" s="36">
        <v>12099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30750</v>
      </c>
      <c r="L29" s="36">
        <v>30750</v>
      </c>
      <c r="M29" s="36">
        <v>18555</v>
      </c>
      <c r="N29" s="36">
        <v>19585</v>
      </c>
      <c r="O29" s="36">
        <v>8358</v>
      </c>
      <c r="P29" s="36">
        <v>8650</v>
      </c>
      <c r="Q29" s="36">
        <v>0</v>
      </c>
      <c r="R29" s="36" t="s">
        <v>74</v>
      </c>
      <c r="S29" s="36">
        <v>0</v>
      </c>
      <c r="T29" s="36">
        <v>0</v>
      </c>
      <c r="U29" s="36">
        <v>38703</v>
      </c>
      <c r="V29" s="36"/>
      <c r="W29" s="36"/>
      <c r="X29" s="36">
        <v>0</v>
      </c>
      <c r="Y29" s="36">
        <v>30750</v>
      </c>
      <c r="Z29" s="36">
        <v>8358</v>
      </c>
      <c r="AA29" s="36">
        <f t="shared" si="0"/>
        <v>0</v>
      </c>
    </row>
    <row r="30" spans="1:27" x14ac:dyDescent="0.2">
      <c r="B30" s="17" t="s">
        <v>97</v>
      </c>
      <c r="C30" s="29"/>
      <c r="D30" s="36">
        <v>13289</v>
      </c>
      <c r="E30" s="36">
        <v>0</v>
      </c>
      <c r="F30" s="36">
        <v>18224</v>
      </c>
      <c r="G30" s="36">
        <v>18990</v>
      </c>
      <c r="H30" s="36">
        <v>28679.142700958</v>
      </c>
      <c r="I30" s="36">
        <v>27582</v>
      </c>
      <c r="J30" s="36">
        <v>30536</v>
      </c>
      <c r="K30" s="36">
        <v>19070</v>
      </c>
      <c r="L30" s="36">
        <v>23912</v>
      </c>
      <c r="M30" s="36">
        <v>26722</v>
      </c>
      <c r="N30" s="36">
        <v>28906</v>
      </c>
      <c r="O30" s="36">
        <v>29256</v>
      </c>
      <c r="P30" s="36">
        <v>50682</v>
      </c>
      <c r="Q30" s="36">
        <v>48433</v>
      </c>
      <c r="R30" s="36">
        <v>51991</v>
      </c>
      <c r="S30" s="36">
        <v>35030</v>
      </c>
      <c r="T30" s="36">
        <v>31104</v>
      </c>
      <c r="U30" s="36" t="s">
        <v>78</v>
      </c>
      <c r="V30" s="36">
        <v>26492</v>
      </c>
      <c r="W30" s="36"/>
      <c r="X30" s="36">
        <v>18990</v>
      </c>
      <c r="Y30" s="36">
        <v>19070</v>
      </c>
      <c r="Z30" s="36">
        <v>29256</v>
      </c>
      <c r="AA30" s="36">
        <f t="shared" si="0"/>
        <v>35030</v>
      </c>
    </row>
    <row r="31" spans="1:27" x14ac:dyDescent="0.2">
      <c r="B31" s="25" t="s">
        <v>100</v>
      </c>
      <c r="C31" s="29"/>
      <c r="D31" s="36">
        <v>14</v>
      </c>
      <c r="E31" s="36">
        <v>2975</v>
      </c>
      <c r="F31" s="36">
        <v>15</v>
      </c>
      <c r="G31" s="36">
        <v>14</v>
      </c>
      <c r="H31" s="36">
        <v>6414.7078500000007</v>
      </c>
      <c r="I31" s="36">
        <v>23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30525</v>
      </c>
      <c r="V31" s="36"/>
      <c r="W31" s="36"/>
      <c r="X31" s="36">
        <v>14</v>
      </c>
      <c r="Y31" s="36">
        <v>0</v>
      </c>
      <c r="Z31" s="36">
        <v>0</v>
      </c>
      <c r="AA31" s="36">
        <f t="shared" si="0"/>
        <v>0</v>
      </c>
    </row>
    <row r="32" spans="1:27" x14ac:dyDescent="0.2">
      <c r="B32" s="17" t="s">
        <v>106</v>
      </c>
      <c r="C32" s="29"/>
      <c r="D32" s="36">
        <v>60365</v>
      </c>
      <c r="E32" s="36">
        <v>68922</v>
      </c>
      <c r="F32" s="36">
        <v>68951</v>
      </c>
      <c r="G32" s="36">
        <v>62943</v>
      </c>
      <c r="H32" s="36">
        <v>56927.969685899996</v>
      </c>
      <c r="I32" s="36">
        <v>57026</v>
      </c>
      <c r="J32" s="36">
        <v>62511</v>
      </c>
      <c r="K32" s="36">
        <v>70946</v>
      </c>
      <c r="L32" s="36">
        <v>87833</v>
      </c>
      <c r="M32" s="36">
        <v>88475</v>
      </c>
      <c r="N32" s="36">
        <v>88753</v>
      </c>
      <c r="O32" s="36">
        <v>74479</v>
      </c>
      <c r="P32" s="36">
        <v>77865</v>
      </c>
      <c r="Q32" s="36">
        <v>85141</v>
      </c>
      <c r="R32" s="36">
        <v>88275</v>
      </c>
      <c r="S32" s="36">
        <v>103705</v>
      </c>
      <c r="T32" s="36">
        <v>89899</v>
      </c>
      <c r="U32" s="36">
        <v>111187</v>
      </c>
      <c r="V32" s="36">
        <v>118600</v>
      </c>
      <c r="W32" s="36"/>
      <c r="X32" s="36">
        <v>62943</v>
      </c>
      <c r="Y32" s="36">
        <v>70946</v>
      </c>
      <c r="Z32" s="36">
        <v>74479</v>
      </c>
      <c r="AA32" s="36">
        <f t="shared" si="0"/>
        <v>103705</v>
      </c>
    </row>
    <row r="33" spans="2:27" x14ac:dyDescent="0.2">
      <c r="B33" s="17" t="s">
        <v>107</v>
      </c>
      <c r="C33" s="29"/>
      <c r="D33" s="36">
        <v>2822056</v>
      </c>
      <c r="E33" s="36">
        <v>2972406</v>
      </c>
      <c r="F33" s="36">
        <v>3019760</v>
      </c>
      <c r="G33" s="36">
        <v>2942624</v>
      </c>
      <c r="H33" s="36">
        <v>2937264.289771256</v>
      </c>
      <c r="I33" s="36">
        <v>2902559</v>
      </c>
      <c r="J33" s="36">
        <v>2981304</v>
      </c>
      <c r="K33" s="36">
        <v>2928464</v>
      </c>
      <c r="L33" s="36">
        <v>3261604</v>
      </c>
      <c r="M33" s="36">
        <v>3360969</v>
      </c>
      <c r="N33" s="36">
        <v>3411968</v>
      </c>
      <c r="O33" s="36">
        <v>3355604</v>
      </c>
      <c r="P33" s="36">
        <v>3556523</v>
      </c>
      <c r="Q33" s="36">
        <v>3842262.0706600002</v>
      </c>
      <c r="R33" s="36">
        <v>4106486</v>
      </c>
      <c r="S33" s="36">
        <v>4254285</v>
      </c>
      <c r="T33" s="36">
        <v>3906364</v>
      </c>
      <c r="U33" s="36">
        <v>4119085</v>
      </c>
      <c r="V33" s="36">
        <v>4227994</v>
      </c>
      <c r="W33" s="36"/>
      <c r="X33" s="36">
        <v>2942624</v>
      </c>
      <c r="Y33" s="36">
        <v>2928464</v>
      </c>
      <c r="Z33" s="36">
        <v>3355604</v>
      </c>
      <c r="AA33" s="36">
        <f t="shared" si="0"/>
        <v>4254285</v>
      </c>
    </row>
    <row r="34" spans="2:27" x14ac:dyDescent="0.2">
      <c r="B34" s="17" t="s">
        <v>108</v>
      </c>
      <c r="C34" s="29"/>
      <c r="D34" s="36">
        <v>0</v>
      </c>
      <c r="E34" s="36">
        <v>0</v>
      </c>
      <c r="F34" s="36">
        <v>0</v>
      </c>
      <c r="G34" s="36">
        <v>0</v>
      </c>
      <c r="H34" s="36">
        <v>33187.426804963063</v>
      </c>
      <c r="I34" s="36">
        <v>32072</v>
      </c>
      <c r="J34" s="36">
        <v>34355</v>
      </c>
      <c r="K34" s="36">
        <v>32534</v>
      </c>
      <c r="L34" s="36">
        <v>32160</v>
      </c>
      <c r="M34" s="36">
        <v>30651</v>
      </c>
      <c r="N34" s="36">
        <v>31688</v>
      </c>
      <c r="O34" s="36">
        <v>157114</v>
      </c>
      <c r="P34" s="36">
        <v>287339</v>
      </c>
      <c r="Q34" s="36">
        <v>243603</v>
      </c>
      <c r="R34" s="36">
        <v>232012</v>
      </c>
      <c r="S34" s="36">
        <v>207580</v>
      </c>
      <c r="T34" s="36">
        <v>191642</v>
      </c>
      <c r="U34" s="36">
        <v>181673</v>
      </c>
      <c r="V34" s="36">
        <v>175831</v>
      </c>
      <c r="W34" s="36"/>
      <c r="X34" s="36">
        <v>0</v>
      </c>
      <c r="Y34" s="36">
        <v>32534</v>
      </c>
      <c r="Z34" s="36">
        <v>157114</v>
      </c>
      <c r="AA34" s="36">
        <f t="shared" si="0"/>
        <v>207580</v>
      </c>
    </row>
    <row r="35" spans="2:27" ht="16.5" x14ac:dyDescent="0.2">
      <c r="B35" s="17" t="s">
        <v>109</v>
      </c>
      <c r="C35" s="29"/>
      <c r="D35" s="32">
        <v>264008</v>
      </c>
      <c r="E35" s="32">
        <v>264334</v>
      </c>
      <c r="F35" s="32">
        <v>261760</v>
      </c>
      <c r="G35" s="32">
        <v>263748</v>
      </c>
      <c r="H35" s="32">
        <v>260097.49130676201</v>
      </c>
      <c r="I35" s="32">
        <v>256253</v>
      </c>
      <c r="J35" s="32">
        <v>254556</v>
      </c>
      <c r="K35" s="32">
        <v>228129</v>
      </c>
      <c r="L35" s="32">
        <v>340634</v>
      </c>
      <c r="M35" s="32">
        <v>340383</v>
      </c>
      <c r="N35" s="32">
        <v>339765</v>
      </c>
      <c r="O35" s="32">
        <v>322915</v>
      </c>
      <c r="P35" s="32">
        <v>322080</v>
      </c>
      <c r="Q35" s="32">
        <v>323263</v>
      </c>
      <c r="R35" s="32">
        <v>324005</v>
      </c>
      <c r="S35" s="32">
        <v>347441</v>
      </c>
      <c r="T35" s="32">
        <v>346879</v>
      </c>
      <c r="U35" s="32">
        <v>350447</v>
      </c>
      <c r="V35" s="32">
        <v>343241</v>
      </c>
      <c r="W35" s="32"/>
      <c r="X35" s="32">
        <v>263748</v>
      </c>
      <c r="Y35" s="32">
        <v>228129</v>
      </c>
      <c r="Z35" s="32">
        <v>322915</v>
      </c>
      <c r="AA35" s="32">
        <f t="shared" si="0"/>
        <v>347441</v>
      </c>
    </row>
    <row r="36" spans="2:27" ht="16.5" x14ac:dyDescent="0.2">
      <c r="B36" s="33" t="s">
        <v>110</v>
      </c>
      <c r="C36" s="29"/>
      <c r="D36" s="31">
        <v>3211387</v>
      </c>
      <c r="E36" s="31">
        <v>3358063</v>
      </c>
      <c r="F36" s="31">
        <v>3420399</v>
      </c>
      <c r="G36" s="31">
        <v>3351646</v>
      </c>
      <c r="H36" s="31">
        <v>3381656.0672398391</v>
      </c>
      <c r="I36" s="31">
        <v>3366611</v>
      </c>
      <c r="J36" s="31">
        <v>3482096</v>
      </c>
      <c r="K36" s="31">
        <v>3471271</v>
      </c>
      <c r="L36" s="31">
        <v>4027820</v>
      </c>
      <c r="M36" s="31">
        <v>4174744</v>
      </c>
      <c r="N36" s="31">
        <v>4271260.0857057758</v>
      </c>
      <c r="O36" s="31">
        <v>4286986</v>
      </c>
      <c r="P36" s="31">
        <v>4685124</v>
      </c>
      <c r="Q36" s="31">
        <v>4876125.0706600007</v>
      </c>
      <c r="R36" s="31">
        <v>5182068</v>
      </c>
      <c r="S36" s="31">
        <f>SUM(S21:S35)</f>
        <v>5291149</v>
      </c>
      <c r="T36" s="31">
        <f>SUM(T21:T35)</f>
        <v>4838732</v>
      </c>
      <c r="U36" s="31">
        <f>SUM(U21:U35)</f>
        <v>5117623</v>
      </c>
      <c r="V36" s="31">
        <f>SUM(V21:V35)</f>
        <v>5238772</v>
      </c>
      <c r="W36" s="31"/>
      <c r="X36" s="31">
        <v>3351646</v>
      </c>
      <c r="Y36" s="31">
        <v>3471271</v>
      </c>
      <c r="Z36" s="31">
        <v>4286986</v>
      </c>
      <c r="AA36" s="31">
        <f t="shared" si="0"/>
        <v>5291149</v>
      </c>
    </row>
    <row r="37" spans="2:27" x14ac:dyDescent="0.2">
      <c r="W37" s="35"/>
      <c r="AA37" s="35">
        <f t="shared" si="0"/>
        <v>0</v>
      </c>
    </row>
    <row r="38" spans="2:27" x14ac:dyDescent="0.2">
      <c r="W38" s="35"/>
      <c r="AA38" s="35">
        <f t="shared" si="0"/>
        <v>0</v>
      </c>
    </row>
    <row r="39" spans="2:27" ht="16.5" x14ac:dyDescent="0.2">
      <c r="B39" s="40" t="s">
        <v>111</v>
      </c>
      <c r="C39" s="29"/>
      <c r="D39" s="41">
        <v>4045094</v>
      </c>
      <c r="E39" s="41">
        <v>4567226</v>
      </c>
      <c r="F39" s="41">
        <v>4647464</v>
      </c>
      <c r="G39" s="41">
        <v>4771546.3529099999</v>
      </c>
      <c r="H39" s="41">
        <v>4734734.5625201575</v>
      </c>
      <c r="I39" s="41">
        <v>4580806</v>
      </c>
      <c r="J39" s="41">
        <v>4821853</v>
      </c>
      <c r="K39" s="41">
        <v>4717665</v>
      </c>
      <c r="L39" s="41">
        <v>5475044</v>
      </c>
      <c r="M39" s="41">
        <v>5698917</v>
      </c>
      <c r="N39" s="41">
        <v>5813447.9488891009</v>
      </c>
      <c r="O39" s="41">
        <v>5714497</v>
      </c>
      <c r="P39" s="41">
        <v>6293113</v>
      </c>
      <c r="Q39" s="41">
        <v>5901997.0706600007</v>
      </c>
      <c r="R39" s="41">
        <v>6174544</v>
      </c>
      <c r="S39" s="41">
        <f>S18+S36</f>
        <v>6517530</v>
      </c>
      <c r="T39" s="41">
        <f>T18+T36</f>
        <v>5907669</v>
      </c>
      <c r="U39" s="41">
        <f>U18+U36</f>
        <v>6399284</v>
      </c>
      <c r="V39" s="41">
        <f>V18+V36</f>
        <v>6697861</v>
      </c>
      <c r="W39" s="41"/>
      <c r="X39" s="41">
        <v>4771546.3529099999</v>
      </c>
      <c r="Y39" s="41">
        <v>4717665</v>
      </c>
      <c r="Z39" s="41">
        <v>5714497</v>
      </c>
      <c r="AA39" s="41">
        <f t="shared" si="0"/>
        <v>6517530</v>
      </c>
    </row>
    <row r="40" spans="2:27" x14ac:dyDescent="0.2">
      <c r="W40" s="35"/>
    </row>
    <row r="41" spans="2:27" x14ac:dyDescent="0.2">
      <c r="B41" s="13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2:27" x14ac:dyDescent="0.2">
      <c r="B42" s="42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2:27" ht="15" x14ac:dyDescent="0.25">
      <c r="B43" s="22" t="s">
        <v>112</v>
      </c>
      <c r="C43" s="23"/>
      <c r="D43" s="64" t="s">
        <v>45</v>
      </c>
      <c r="E43" s="64" t="s">
        <v>46</v>
      </c>
      <c r="F43" s="64" t="s">
        <v>47</v>
      </c>
      <c r="G43" s="64" t="s">
        <v>48</v>
      </c>
      <c r="H43" s="64" t="s">
        <v>2</v>
      </c>
      <c r="I43" s="64" t="s">
        <v>3</v>
      </c>
      <c r="J43" s="64" t="s">
        <v>4</v>
      </c>
      <c r="K43" s="64" t="s">
        <v>5</v>
      </c>
      <c r="L43" s="64" t="s">
        <v>6</v>
      </c>
      <c r="M43" s="64" t="s">
        <v>43</v>
      </c>
      <c r="N43" s="64" t="s">
        <v>66</v>
      </c>
      <c r="O43" s="64" t="s">
        <v>67</v>
      </c>
      <c r="P43" s="64" t="s">
        <v>71</v>
      </c>
      <c r="Q43" s="64" t="s">
        <v>72</v>
      </c>
      <c r="R43" s="64" t="s">
        <v>73</v>
      </c>
      <c r="S43" s="64" t="s">
        <v>75</v>
      </c>
      <c r="T43" s="64" t="s">
        <v>76</v>
      </c>
      <c r="U43" s="64" t="s">
        <v>77</v>
      </c>
      <c r="V43" s="64" t="s">
        <v>79</v>
      </c>
      <c r="W43" s="104"/>
      <c r="X43" s="64">
        <v>2018</v>
      </c>
      <c r="Y43" s="64">
        <v>2019</v>
      </c>
      <c r="Z43" s="64">
        <v>2020</v>
      </c>
      <c r="AA43" s="64" t="s">
        <v>75</v>
      </c>
    </row>
    <row r="44" spans="2:27" x14ac:dyDescent="0.2">
      <c r="B44" s="25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x14ac:dyDescent="0.2">
      <c r="B45" s="28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2:27" x14ac:dyDescent="0.2">
      <c r="B46" s="25" t="s">
        <v>113</v>
      </c>
      <c r="C46" s="29"/>
      <c r="D46" s="29">
        <v>51809</v>
      </c>
      <c r="E46" s="29">
        <v>67084</v>
      </c>
      <c r="F46" s="29">
        <v>80279</v>
      </c>
      <c r="G46" s="29">
        <v>77782</v>
      </c>
      <c r="H46" s="29">
        <v>92364.114577625995</v>
      </c>
      <c r="I46" s="29">
        <v>53502</v>
      </c>
      <c r="J46" s="29">
        <v>64860</v>
      </c>
      <c r="K46" s="29">
        <v>49945</v>
      </c>
      <c r="L46" s="29">
        <v>114166.95173854401</v>
      </c>
      <c r="M46" s="29">
        <v>113646</v>
      </c>
      <c r="N46" s="29">
        <v>92794</v>
      </c>
      <c r="O46" s="29">
        <v>68506</v>
      </c>
      <c r="P46" s="29">
        <v>117959</v>
      </c>
      <c r="Q46" s="29">
        <v>99934</v>
      </c>
      <c r="R46" s="29">
        <v>128038</v>
      </c>
      <c r="S46" s="29">
        <v>146142</v>
      </c>
      <c r="T46" s="29">
        <v>165389</v>
      </c>
      <c r="U46" s="29">
        <v>154681</v>
      </c>
      <c r="V46" s="29">
        <v>156462</v>
      </c>
      <c r="W46" s="29"/>
      <c r="X46" s="29">
        <v>77782</v>
      </c>
      <c r="Y46" s="29">
        <v>49945</v>
      </c>
      <c r="Z46" s="29">
        <v>68506</v>
      </c>
      <c r="AA46" s="29">
        <f>S46</f>
        <v>146142</v>
      </c>
    </row>
    <row r="47" spans="2:27" x14ac:dyDescent="0.2">
      <c r="B47" s="25" t="s">
        <v>124</v>
      </c>
      <c r="C47" s="29"/>
      <c r="D47" s="29">
        <v>39073</v>
      </c>
      <c r="E47" s="29">
        <v>19378</v>
      </c>
      <c r="F47" s="29">
        <v>915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/>
      <c r="X47" s="29">
        <v>0</v>
      </c>
      <c r="Y47" s="29">
        <v>0</v>
      </c>
      <c r="Z47" s="29">
        <v>0</v>
      </c>
      <c r="AA47" s="29">
        <f t="shared" ref="AA47:AA81" si="1">S47</f>
        <v>0</v>
      </c>
    </row>
    <row r="48" spans="2:27" x14ac:dyDescent="0.2">
      <c r="B48" s="25" t="s">
        <v>114</v>
      </c>
      <c r="C48" s="29"/>
      <c r="D48" s="29">
        <v>140753</v>
      </c>
      <c r="E48" s="29">
        <v>162495</v>
      </c>
      <c r="F48" s="29">
        <v>121356</v>
      </c>
      <c r="G48" s="29">
        <v>195283</v>
      </c>
      <c r="H48" s="29">
        <v>130444.27314551899</v>
      </c>
      <c r="I48" s="29">
        <v>103980</v>
      </c>
      <c r="J48" s="29">
        <v>83114</v>
      </c>
      <c r="K48" s="29">
        <v>172275</v>
      </c>
      <c r="L48" s="29">
        <v>171722</v>
      </c>
      <c r="M48" s="29">
        <v>199142</v>
      </c>
      <c r="N48" s="29">
        <v>113829</v>
      </c>
      <c r="O48" s="29">
        <v>185954</v>
      </c>
      <c r="P48" s="29">
        <v>113031</v>
      </c>
      <c r="Q48" s="29">
        <v>136159</v>
      </c>
      <c r="R48" s="29">
        <v>101782</v>
      </c>
      <c r="S48" s="29">
        <v>180889</v>
      </c>
      <c r="T48" s="29">
        <v>114980</v>
      </c>
      <c r="U48" s="29">
        <v>188889</v>
      </c>
      <c r="V48" s="29">
        <v>130461</v>
      </c>
      <c r="W48" s="29"/>
      <c r="X48" s="29">
        <v>195283</v>
      </c>
      <c r="Y48" s="29">
        <v>172275</v>
      </c>
      <c r="Z48" s="29">
        <v>185954</v>
      </c>
      <c r="AA48" s="29">
        <f t="shared" si="1"/>
        <v>180889</v>
      </c>
    </row>
    <row r="49" spans="2:27" x14ac:dyDescent="0.2">
      <c r="B49" s="25" t="s">
        <v>115</v>
      </c>
      <c r="C49" s="29"/>
      <c r="D49" s="29">
        <v>17677</v>
      </c>
      <c r="E49" s="29">
        <v>17166</v>
      </c>
      <c r="F49" s="29">
        <v>21583</v>
      </c>
      <c r="G49" s="29">
        <v>24013</v>
      </c>
      <c r="H49" s="29">
        <v>17816.515210109999</v>
      </c>
      <c r="I49" s="29">
        <v>20589</v>
      </c>
      <c r="J49" s="29">
        <v>29178</v>
      </c>
      <c r="K49" s="29">
        <v>26198</v>
      </c>
      <c r="L49" s="29">
        <v>21361.39673</v>
      </c>
      <c r="M49" s="29">
        <v>35704</v>
      </c>
      <c r="N49" s="29">
        <v>45854</v>
      </c>
      <c r="O49" s="29">
        <v>39460</v>
      </c>
      <c r="P49" s="29">
        <v>31456</v>
      </c>
      <c r="Q49" s="29">
        <v>38971</v>
      </c>
      <c r="R49" s="29">
        <v>49410</v>
      </c>
      <c r="S49" s="29">
        <v>33756</v>
      </c>
      <c r="T49" s="29">
        <v>30451</v>
      </c>
      <c r="U49" s="29">
        <v>41957</v>
      </c>
      <c r="V49" s="29">
        <v>54869</v>
      </c>
      <c r="W49" s="29"/>
      <c r="X49" s="29">
        <v>24013</v>
      </c>
      <c r="Y49" s="29">
        <v>26198</v>
      </c>
      <c r="Z49" s="29">
        <v>39460</v>
      </c>
      <c r="AA49" s="29">
        <f t="shared" si="1"/>
        <v>33756</v>
      </c>
    </row>
    <row r="50" spans="2:27" x14ac:dyDescent="0.2">
      <c r="B50" s="17" t="s">
        <v>116</v>
      </c>
      <c r="C50" s="29"/>
      <c r="D50" s="29">
        <v>5764</v>
      </c>
      <c r="E50" s="29">
        <v>5755</v>
      </c>
      <c r="F50" s="29">
        <v>5920</v>
      </c>
      <c r="G50" s="29">
        <v>7612</v>
      </c>
      <c r="H50" s="29">
        <v>14797.522370000001</v>
      </c>
      <c r="I50" s="29">
        <v>5616</v>
      </c>
      <c r="J50" s="29">
        <v>7386</v>
      </c>
      <c r="K50" s="29">
        <v>5884</v>
      </c>
      <c r="L50" s="29">
        <v>5797</v>
      </c>
      <c r="M50" s="29">
        <v>6090</v>
      </c>
      <c r="N50" s="29">
        <v>6072</v>
      </c>
      <c r="O50" s="29">
        <v>9794</v>
      </c>
      <c r="P50" s="29">
        <v>11598</v>
      </c>
      <c r="Q50" s="29">
        <v>12817</v>
      </c>
      <c r="R50" s="29">
        <v>14516</v>
      </c>
      <c r="S50" s="29">
        <v>22334</v>
      </c>
      <c r="T50" s="29">
        <v>25640</v>
      </c>
      <c r="U50" s="29">
        <v>26330</v>
      </c>
      <c r="V50" s="29">
        <v>28539</v>
      </c>
      <c r="W50" s="29"/>
      <c r="X50" s="29">
        <v>7612</v>
      </c>
      <c r="Y50" s="29">
        <v>5884</v>
      </c>
      <c r="Z50" s="29">
        <v>9794</v>
      </c>
      <c r="AA50" s="29">
        <f t="shared" si="1"/>
        <v>22334</v>
      </c>
    </row>
    <row r="51" spans="2:27" x14ac:dyDescent="0.2">
      <c r="B51" s="25" t="s">
        <v>117</v>
      </c>
      <c r="C51" s="29"/>
      <c r="D51" s="29">
        <v>22616</v>
      </c>
      <c r="E51" s="29">
        <v>27949</v>
      </c>
      <c r="F51" s="29">
        <v>18988</v>
      </c>
      <c r="G51" s="29">
        <v>20477</v>
      </c>
      <c r="H51" s="29">
        <v>15851.402682372998</v>
      </c>
      <c r="I51" s="29">
        <v>19186</v>
      </c>
      <c r="J51" s="29">
        <v>24261</v>
      </c>
      <c r="K51" s="29">
        <v>17398</v>
      </c>
      <c r="L51" s="29">
        <v>21441.651531455998</v>
      </c>
      <c r="M51" s="29">
        <v>26310</v>
      </c>
      <c r="N51" s="29">
        <v>22139</v>
      </c>
      <c r="O51" s="29">
        <v>26241</v>
      </c>
      <c r="P51" s="29">
        <v>22866</v>
      </c>
      <c r="Q51" s="29">
        <v>20505</v>
      </c>
      <c r="R51" s="29">
        <v>27419</v>
      </c>
      <c r="S51" s="29">
        <v>35381</v>
      </c>
      <c r="T51" s="29">
        <v>29039</v>
      </c>
      <c r="U51" s="29">
        <v>28488</v>
      </c>
      <c r="V51" s="29">
        <v>32833</v>
      </c>
      <c r="W51" s="29"/>
      <c r="X51" s="29">
        <v>20477</v>
      </c>
      <c r="Y51" s="29">
        <v>17398</v>
      </c>
      <c r="Z51" s="29">
        <v>26241</v>
      </c>
      <c r="AA51" s="29">
        <f t="shared" si="1"/>
        <v>35381</v>
      </c>
    </row>
    <row r="52" spans="2:27" x14ac:dyDescent="0.2">
      <c r="B52" s="17" t="s">
        <v>95</v>
      </c>
      <c r="C52" s="17"/>
      <c r="D52" s="29">
        <v>12844</v>
      </c>
      <c r="E52" s="29">
        <v>7730</v>
      </c>
      <c r="F52" s="29">
        <v>27977</v>
      </c>
      <c r="G52" s="29">
        <v>22608</v>
      </c>
      <c r="H52" s="29">
        <v>4480.7065684999998</v>
      </c>
      <c r="I52" s="29">
        <v>5437</v>
      </c>
      <c r="J52" s="29">
        <v>10946</v>
      </c>
      <c r="K52" s="29">
        <v>21971</v>
      </c>
      <c r="L52" s="29">
        <v>14731</v>
      </c>
      <c r="M52" s="29">
        <v>30863</v>
      </c>
      <c r="N52" s="29">
        <v>40147</v>
      </c>
      <c r="O52" s="29">
        <v>67622</v>
      </c>
      <c r="P52" s="29">
        <v>18930</v>
      </c>
      <c r="Q52" s="29">
        <v>31810</v>
      </c>
      <c r="R52" s="29">
        <v>54065</v>
      </c>
      <c r="S52" s="29">
        <v>63078</v>
      </c>
      <c r="T52" s="29">
        <v>30104</v>
      </c>
      <c r="U52" s="29">
        <v>54404</v>
      </c>
      <c r="V52" s="29">
        <v>49541</v>
      </c>
      <c r="W52" s="29"/>
      <c r="X52" s="29">
        <v>22608</v>
      </c>
      <c r="Y52" s="29">
        <v>21971</v>
      </c>
      <c r="Z52" s="29">
        <v>67622</v>
      </c>
      <c r="AA52" s="29">
        <f t="shared" si="1"/>
        <v>63078</v>
      </c>
    </row>
    <row r="53" spans="2:27" x14ac:dyDescent="0.2">
      <c r="B53" s="17" t="s">
        <v>125</v>
      </c>
      <c r="C53" s="17"/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/>
      <c r="X53" s="29">
        <v>0</v>
      </c>
      <c r="Y53" s="29">
        <v>0</v>
      </c>
      <c r="Z53" s="29">
        <v>0</v>
      </c>
      <c r="AA53" s="29">
        <f t="shared" si="1"/>
        <v>0</v>
      </c>
    </row>
    <row r="54" spans="2:27" x14ac:dyDescent="0.2">
      <c r="B54" s="17" t="s">
        <v>118</v>
      </c>
      <c r="C54" s="29"/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/>
      <c r="X54" s="29">
        <v>0</v>
      </c>
      <c r="Y54" s="29">
        <v>0</v>
      </c>
      <c r="Z54" s="29">
        <v>0</v>
      </c>
      <c r="AA54" s="29">
        <f t="shared" si="1"/>
        <v>0</v>
      </c>
    </row>
    <row r="55" spans="2:27" x14ac:dyDescent="0.2">
      <c r="B55" s="25" t="s">
        <v>119</v>
      </c>
      <c r="C55" s="29"/>
      <c r="D55" s="29">
        <v>23632</v>
      </c>
      <c r="E55" s="29">
        <v>37054</v>
      </c>
      <c r="F55" s="29">
        <v>37258</v>
      </c>
      <c r="G55" s="29">
        <v>41857</v>
      </c>
      <c r="H55" s="29">
        <v>34003.843237097004</v>
      </c>
      <c r="I55" s="29">
        <v>18772</v>
      </c>
      <c r="J55" s="29">
        <v>18409</v>
      </c>
      <c r="K55" s="29">
        <v>21721</v>
      </c>
      <c r="L55" s="29">
        <v>6483</v>
      </c>
      <c r="M55" s="29">
        <v>4944</v>
      </c>
      <c r="N55" s="29">
        <v>838.4677333333334</v>
      </c>
      <c r="O55" s="29">
        <v>7315</v>
      </c>
      <c r="P55" s="29">
        <v>5966</v>
      </c>
      <c r="Q55" s="29">
        <v>3949</v>
      </c>
      <c r="R55" s="29">
        <v>3992</v>
      </c>
      <c r="S55" s="29">
        <v>3650</v>
      </c>
      <c r="T55" s="29">
        <v>13432</v>
      </c>
      <c r="U55" s="29">
        <v>9416</v>
      </c>
      <c r="V55" s="29">
        <v>20855</v>
      </c>
      <c r="W55" s="29"/>
      <c r="X55" s="29">
        <v>41857</v>
      </c>
      <c r="Y55" s="29">
        <v>21721</v>
      </c>
      <c r="Z55" s="29">
        <v>7315</v>
      </c>
      <c r="AA55" s="29">
        <f t="shared" si="1"/>
        <v>3650</v>
      </c>
    </row>
    <row r="56" spans="2:27" x14ac:dyDescent="0.2">
      <c r="B56" s="25" t="s">
        <v>126</v>
      </c>
      <c r="C56" s="29"/>
      <c r="D56" s="29">
        <v>0</v>
      </c>
      <c r="E56" s="29">
        <v>0</v>
      </c>
      <c r="F56" s="29">
        <v>0</v>
      </c>
      <c r="G56" s="29">
        <v>1357.9824905000003</v>
      </c>
      <c r="H56" s="29">
        <v>1357.6096301150174</v>
      </c>
      <c r="I56" s="29">
        <v>0</v>
      </c>
      <c r="J56" s="29">
        <v>0</v>
      </c>
      <c r="K56" s="29">
        <v>2834</v>
      </c>
      <c r="L56" s="29">
        <v>16327</v>
      </c>
      <c r="M56" s="29">
        <v>13912</v>
      </c>
      <c r="N56" s="29">
        <v>15365</v>
      </c>
      <c r="O56" s="29">
        <v>237</v>
      </c>
      <c r="P56" s="29">
        <v>329</v>
      </c>
      <c r="Q56" s="29">
        <v>237</v>
      </c>
      <c r="R56" s="29">
        <v>281</v>
      </c>
      <c r="S56" s="29">
        <v>0</v>
      </c>
      <c r="T56" s="29">
        <v>0</v>
      </c>
      <c r="U56" s="29">
        <v>0</v>
      </c>
      <c r="V56" s="29">
        <v>0</v>
      </c>
      <c r="W56" s="29"/>
      <c r="X56" s="29">
        <v>1357.9824905000003</v>
      </c>
      <c r="Y56" s="29">
        <v>2834</v>
      </c>
      <c r="Z56" s="29">
        <v>237</v>
      </c>
      <c r="AA56" s="29">
        <f t="shared" si="1"/>
        <v>0</v>
      </c>
    </row>
    <row r="57" spans="2:27" x14ac:dyDescent="0.2">
      <c r="B57" s="17" t="s">
        <v>120</v>
      </c>
      <c r="C57" s="29"/>
      <c r="D57" s="29">
        <v>0</v>
      </c>
      <c r="E57" s="29">
        <v>0</v>
      </c>
      <c r="F57" s="29">
        <v>0</v>
      </c>
      <c r="G57" s="29">
        <v>0</v>
      </c>
      <c r="H57" s="29">
        <v>5110.9431599284298</v>
      </c>
      <c r="I57" s="29">
        <v>3766</v>
      </c>
      <c r="J57" s="29">
        <v>6446</v>
      </c>
      <c r="K57" s="29">
        <v>107</v>
      </c>
      <c r="L57" s="29">
        <v>8700.4051732652933</v>
      </c>
      <c r="M57" s="29">
        <v>6695</v>
      </c>
      <c r="N57" s="29">
        <v>10181</v>
      </c>
      <c r="O57" s="29">
        <v>14446</v>
      </c>
      <c r="P57" s="29">
        <v>106067</v>
      </c>
      <c r="Q57" s="29">
        <v>93612</v>
      </c>
      <c r="R57" s="29">
        <v>73991</v>
      </c>
      <c r="S57" s="29">
        <v>69942</v>
      </c>
      <c r="T57" s="29">
        <v>76455</v>
      </c>
      <c r="U57" s="29">
        <v>69682</v>
      </c>
      <c r="V57" s="29">
        <v>54588</v>
      </c>
      <c r="W57" s="29"/>
      <c r="X57" s="29">
        <v>0</v>
      </c>
      <c r="Y57" s="29">
        <v>107</v>
      </c>
      <c r="Z57" s="29">
        <v>14446</v>
      </c>
      <c r="AA57" s="29">
        <f t="shared" si="1"/>
        <v>69942</v>
      </c>
    </row>
    <row r="58" spans="2:27" x14ac:dyDescent="0.2">
      <c r="B58" s="17" t="s">
        <v>121</v>
      </c>
      <c r="C58" s="17"/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16875</v>
      </c>
      <c r="M58" s="29">
        <v>20253</v>
      </c>
      <c r="N58" s="29">
        <v>20338</v>
      </c>
      <c r="O58" s="29">
        <v>18547</v>
      </c>
      <c r="P58" s="29">
        <v>18189</v>
      </c>
      <c r="Q58" s="29">
        <v>19648</v>
      </c>
      <c r="R58" s="29">
        <v>21466</v>
      </c>
      <c r="S58" s="29">
        <v>24046</v>
      </c>
      <c r="T58" s="29">
        <v>21866</v>
      </c>
      <c r="U58" s="29">
        <v>21383</v>
      </c>
      <c r="V58" s="29">
        <v>21151</v>
      </c>
      <c r="W58" s="29"/>
      <c r="X58" s="29">
        <v>0</v>
      </c>
      <c r="Y58" s="29">
        <v>0</v>
      </c>
      <c r="Z58" s="29">
        <v>18547</v>
      </c>
      <c r="AA58" s="29">
        <f t="shared" si="1"/>
        <v>24046</v>
      </c>
    </row>
    <row r="59" spans="2:27" ht="16.5" x14ac:dyDescent="0.2">
      <c r="B59" s="25" t="s">
        <v>122</v>
      </c>
      <c r="C59" s="29"/>
      <c r="D59" s="32">
        <v>12367</v>
      </c>
      <c r="E59" s="32">
        <v>5438</v>
      </c>
      <c r="F59" s="32">
        <v>10565</v>
      </c>
      <c r="G59" s="32">
        <v>12376</v>
      </c>
      <c r="H59" s="32">
        <v>7018.0732991140003</v>
      </c>
      <c r="I59" s="32">
        <v>11481</v>
      </c>
      <c r="J59" s="32">
        <v>20191</v>
      </c>
      <c r="K59" s="32">
        <v>4859</v>
      </c>
      <c r="L59" s="32">
        <v>9681</v>
      </c>
      <c r="M59" s="32">
        <v>16424</v>
      </c>
      <c r="N59" s="32">
        <v>15464</v>
      </c>
      <c r="O59" s="32">
        <v>7841</v>
      </c>
      <c r="P59" s="32">
        <v>36238</v>
      </c>
      <c r="Q59" s="32">
        <v>49830</v>
      </c>
      <c r="R59" s="32">
        <v>42416</v>
      </c>
      <c r="S59" s="32">
        <v>23070</v>
      </c>
      <c r="T59" s="32">
        <v>49488</v>
      </c>
      <c r="U59" s="32">
        <v>56532</v>
      </c>
      <c r="V59" s="32">
        <v>68840</v>
      </c>
      <c r="W59" s="32"/>
      <c r="X59" s="32">
        <v>12376</v>
      </c>
      <c r="Y59" s="32">
        <v>4859</v>
      </c>
      <c r="Z59" s="32">
        <v>7841</v>
      </c>
      <c r="AA59" s="32">
        <f t="shared" si="1"/>
        <v>23070</v>
      </c>
    </row>
    <row r="60" spans="2:27" ht="16.5" x14ac:dyDescent="0.2">
      <c r="B60" s="42" t="s">
        <v>123</v>
      </c>
      <c r="C60" s="29"/>
      <c r="D60" s="34">
        <v>326535</v>
      </c>
      <c r="E60" s="34">
        <v>350049</v>
      </c>
      <c r="F60" s="34">
        <v>324841</v>
      </c>
      <c r="G60" s="34">
        <v>403365.98249050003</v>
      </c>
      <c r="H60" s="34">
        <v>323245.00388038252</v>
      </c>
      <c r="I60" s="34">
        <v>242329</v>
      </c>
      <c r="J60" s="34">
        <v>264791</v>
      </c>
      <c r="K60" s="34">
        <v>323192</v>
      </c>
      <c r="L60" s="34">
        <v>407286.40517326532</v>
      </c>
      <c r="M60" s="34">
        <v>473983</v>
      </c>
      <c r="N60" s="34">
        <v>383021.46773333335</v>
      </c>
      <c r="O60" s="34">
        <v>445963</v>
      </c>
      <c r="P60" s="34">
        <v>482629</v>
      </c>
      <c r="Q60" s="34">
        <v>507472</v>
      </c>
      <c r="R60" s="34">
        <v>517376</v>
      </c>
      <c r="S60" s="34">
        <f>SUM(S46:S59)</f>
        <v>602288</v>
      </c>
      <c r="T60" s="34">
        <f>SUM(T46:T59)</f>
        <v>556844</v>
      </c>
      <c r="U60" s="34">
        <f>SUM(U46:U59)</f>
        <v>651762</v>
      </c>
      <c r="V60" s="34">
        <f>SUM(V46:V59)</f>
        <v>618139</v>
      </c>
      <c r="W60" s="34"/>
      <c r="X60" s="34">
        <v>403365.98249050003</v>
      </c>
      <c r="Y60" s="34">
        <v>323192</v>
      </c>
      <c r="Z60" s="34">
        <v>445963</v>
      </c>
      <c r="AA60" s="34">
        <f t="shared" si="1"/>
        <v>602288</v>
      </c>
    </row>
    <row r="61" spans="2:27" x14ac:dyDescent="0.2">
      <c r="C61" s="17"/>
      <c r="W61" s="35"/>
    </row>
    <row r="62" spans="2:27" x14ac:dyDescent="0.2">
      <c r="B62" s="25" t="s">
        <v>127</v>
      </c>
      <c r="C62" s="17"/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3958</v>
      </c>
      <c r="V62" s="35">
        <v>18419</v>
      </c>
      <c r="W62" s="35"/>
      <c r="X62" s="35">
        <v>0</v>
      </c>
      <c r="Y62" s="35">
        <v>0</v>
      </c>
      <c r="Z62" s="35">
        <v>0</v>
      </c>
      <c r="AA62" s="35">
        <f t="shared" si="1"/>
        <v>0</v>
      </c>
    </row>
    <row r="63" spans="2:27" x14ac:dyDescent="0.2">
      <c r="B63" s="17" t="s">
        <v>114</v>
      </c>
      <c r="C63" s="29"/>
      <c r="D63" s="29">
        <v>2451337</v>
      </c>
      <c r="E63" s="29">
        <v>2781538</v>
      </c>
      <c r="F63" s="29">
        <v>2892192</v>
      </c>
      <c r="G63" s="29">
        <v>2745863</v>
      </c>
      <c r="H63" s="29">
        <v>2768440.548742611</v>
      </c>
      <c r="I63" s="29">
        <v>2760891</v>
      </c>
      <c r="J63" s="29">
        <v>2981532</v>
      </c>
      <c r="K63" s="29">
        <v>2818234</v>
      </c>
      <c r="L63" s="29">
        <v>3598972</v>
      </c>
      <c r="M63" s="29">
        <v>3754001</v>
      </c>
      <c r="N63" s="29">
        <v>3881706</v>
      </c>
      <c r="O63" s="29">
        <v>3537180</v>
      </c>
      <c r="P63" s="29">
        <v>4226541</v>
      </c>
      <c r="Q63" s="29">
        <v>3708740</v>
      </c>
      <c r="R63" s="29">
        <v>4017085</v>
      </c>
      <c r="S63" s="29">
        <v>4458517</v>
      </c>
      <c r="T63" s="29">
        <v>3844706</v>
      </c>
      <c r="U63" s="29">
        <v>4209602</v>
      </c>
      <c r="V63" s="29">
        <v>4410018</v>
      </c>
      <c r="W63" s="29"/>
      <c r="X63" s="29">
        <v>2745863</v>
      </c>
      <c r="Y63" s="29">
        <v>2818234</v>
      </c>
      <c r="Z63" s="29">
        <v>3537180</v>
      </c>
      <c r="AA63" s="29">
        <f t="shared" si="1"/>
        <v>4458517</v>
      </c>
    </row>
    <row r="64" spans="2:27" x14ac:dyDescent="0.2">
      <c r="B64" s="17" t="s">
        <v>120</v>
      </c>
      <c r="C64" s="29"/>
      <c r="D64" s="29">
        <v>0</v>
      </c>
      <c r="E64" s="29">
        <v>0</v>
      </c>
      <c r="F64" s="29">
        <v>0</v>
      </c>
      <c r="G64" s="29">
        <v>0</v>
      </c>
      <c r="H64" s="29">
        <v>28003.816427512909</v>
      </c>
      <c r="I64" s="29">
        <v>28004</v>
      </c>
      <c r="J64" s="29">
        <v>28031</v>
      </c>
      <c r="K64" s="29">
        <v>32668</v>
      </c>
      <c r="L64" s="29">
        <v>23874.594826734705</v>
      </c>
      <c r="M64" s="29">
        <v>24584</v>
      </c>
      <c r="N64" s="29">
        <v>22486</v>
      </c>
      <c r="O64" s="29">
        <v>150301</v>
      </c>
      <c r="P64" s="29">
        <v>189051</v>
      </c>
      <c r="Q64" s="29">
        <v>162036</v>
      </c>
      <c r="R64" s="29">
        <v>171149</v>
      </c>
      <c r="S64" s="29">
        <v>161636</v>
      </c>
      <c r="T64" s="29">
        <v>145739</v>
      </c>
      <c r="U64" s="29">
        <v>151344</v>
      </c>
      <c r="V64" s="29">
        <v>159441</v>
      </c>
      <c r="W64" s="29"/>
      <c r="X64" s="29">
        <v>0</v>
      </c>
      <c r="Y64" s="29">
        <v>32668</v>
      </c>
      <c r="Z64" s="29">
        <v>150301</v>
      </c>
      <c r="AA64" s="29">
        <f t="shared" si="1"/>
        <v>161636</v>
      </c>
    </row>
    <row r="65" spans="2:27" x14ac:dyDescent="0.2">
      <c r="B65" s="17" t="s">
        <v>121</v>
      </c>
      <c r="C65" s="17"/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67500</v>
      </c>
      <c r="M65" s="29">
        <v>67500</v>
      </c>
      <c r="N65" s="29">
        <v>3622.5322666666666</v>
      </c>
      <c r="O65" s="29">
        <v>55226</v>
      </c>
      <c r="P65" s="29">
        <v>39320</v>
      </c>
      <c r="Q65" s="29">
        <v>39320</v>
      </c>
      <c r="R65" s="29">
        <v>41259</v>
      </c>
      <c r="S65" s="29">
        <v>42227</v>
      </c>
      <c r="T65" s="29">
        <v>26321</v>
      </c>
      <c r="U65" s="29">
        <v>24060</v>
      </c>
      <c r="V65" s="29">
        <v>25029</v>
      </c>
      <c r="W65" s="29"/>
      <c r="X65" s="29">
        <v>0</v>
      </c>
      <c r="Y65" s="29">
        <v>0</v>
      </c>
      <c r="Z65" s="29">
        <v>55226</v>
      </c>
      <c r="AA65" s="29">
        <f t="shared" si="1"/>
        <v>42227</v>
      </c>
    </row>
    <row r="66" spans="2:27" x14ac:dyDescent="0.2">
      <c r="B66" s="17" t="s">
        <v>128</v>
      </c>
      <c r="C66" s="17"/>
      <c r="D66" s="29">
        <v>0</v>
      </c>
      <c r="E66" s="29">
        <v>9179</v>
      </c>
      <c r="F66" s="29">
        <v>3724</v>
      </c>
      <c r="G66" s="29">
        <v>7923</v>
      </c>
      <c r="H66" s="29">
        <v>547.53966000000105</v>
      </c>
      <c r="I66" s="29">
        <v>7157</v>
      </c>
      <c r="J66" s="29">
        <v>0</v>
      </c>
      <c r="K66" s="29">
        <v>0</v>
      </c>
      <c r="L66" s="29">
        <v>0</v>
      </c>
      <c r="M66" s="29">
        <v>0</v>
      </c>
      <c r="N66" s="29">
        <v>67500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/>
      <c r="X66" s="29">
        <v>7923</v>
      </c>
      <c r="Y66" s="29">
        <v>0</v>
      </c>
      <c r="Z66" s="29">
        <v>0</v>
      </c>
      <c r="AA66" s="29">
        <f t="shared" si="1"/>
        <v>0</v>
      </c>
    </row>
    <row r="67" spans="2:27" x14ac:dyDescent="0.2">
      <c r="B67" s="17" t="s">
        <v>95</v>
      </c>
      <c r="C67" s="17"/>
      <c r="D67" s="29">
        <v>0</v>
      </c>
      <c r="E67" s="29">
        <v>0</v>
      </c>
      <c r="F67" s="29">
        <v>0</v>
      </c>
      <c r="G67" s="29">
        <v>0</v>
      </c>
      <c r="H67" s="29">
        <v>129.06217206299999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/>
      <c r="X67" s="29">
        <v>0</v>
      </c>
      <c r="Y67" s="29">
        <v>0</v>
      </c>
      <c r="Z67" s="29">
        <v>0</v>
      </c>
      <c r="AA67" s="29">
        <f t="shared" si="1"/>
        <v>0</v>
      </c>
    </row>
    <row r="68" spans="2:27" ht="16.5" x14ac:dyDescent="0.2">
      <c r="B68" s="17" t="s">
        <v>118</v>
      </c>
      <c r="C68" s="17"/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/>
      <c r="X68" s="34">
        <v>0</v>
      </c>
      <c r="Y68" s="34">
        <v>0</v>
      </c>
      <c r="Z68" s="34">
        <v>0</v>
      </c>
      <c r="AA68" s="34">
        <f t="shared" si="1"/>
        <v>0</v>
      </c>
    </row>
    <row r="69" spans="2:27" ht="16.5" x14ac:dyDescent="0.2">
      <c r="B69" s="17" t="s">
        <v>122</v>
      </c>
      <c r="C69" s="29"/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5208</v>
      </c>
      <c r="T69" s="34">
        <v>4421</v>
      </c>
      <c r="U69" s="34">
        <v>4888</v>
      </c>
      <c r="V69" s="34">
        <v>5045</v>
      </c>
      <c r="W69" s="34"/>
      <c r="X69" s="34"/>
      <c r="Y69" s="34"/>
      <c r="Z69" s="34"/>
      <c r="AA69" s="34"/>
    </row>
    <row r="70" spans="2:27" ht="16.5" x14ac:dyDescent="0.2">
      <c r="B70" s="17" t="s">
        <v>129</v>
      </c>
      <c r="C70" s="31"/>
      <c r="D70" s="31">
        <v>2451337</v>
      </c>
      <c r="E70" s="31">
        <v>2790717</v>
      </c>
      <c r="F70" s="31">
        <v>2895916</v>
      </c>
      <c r="G70" s="31">
        <v>2753786</v>
      </c>
      <c r="H70" s="31">
        <v>2797120.9670021869</v>
      </c>
      <c r="I70" s="31">
        <v>2796052</v>
      </c>
      <c r="J70" s="31">
        <v>3009563</v>
      </c>
      <c r="K70" s="31">
        <v>2850902</v>
      </c>
      <c r="L70" s="31">
        <v>3690346.5948267346</v>
      </c>
      <c r="M70" s="31">
        <v>3846085</v>
      </c>
      <c r="N70" s="31">
        <v>3975314.5322666666</v>
      </c>
      <c r="O70" s="31">
        <v>3742707</v>
      </c>
      <c r="P70" s="31">
        <v>4454912</v>
      </c>
      <c r="Q70" s="31">
        <v>3910096</v>
      </c>
      <c r="R70" s="31">
        <v>4229493</v>
      </c>
      <c r="S70" s="31">
        <f>SUM(S62:S69)</f>
        <v>4667588</v>
      </c>
      <c r="T70" s="31">
        <f>SUM(T62:T69)</f>
        <v>4021187</v>
      </c>
      <c r="U70" s="31">
        <f>SUM(U62:U69)</f>
        <v>4393852</v>
      </c>
      <c r="V70" s="31">
        <f>SUM(V62:V69)</f>
        <v>4617952</v>
      </c>
      <c r="W70" s="31"/>
      <c r="X70" s="31">
        <v>2753786</v>
      </c>
      <c r="Y70" s="31">
        <v>2850902</v>
      </c>
      <c r="Z70" s="31">
        <v>3742707</v>
      </c>
      <c r="AA70" s="31">
        <f t="shared" si="1"/>
        <v>4667588</v>
      </c>
    </row>
    <row r="71" spans="2:27" x14ac:dyDescent="0.2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2:27" x14ac:dyDescent="0.2">
      <c r="C72" s="17"/>
      <c r="W72" s="35"/>
    </row>
    <row r="73" spans="2:27" x14ac:dyDescent="0.2">
      <c r="B73" s="25" t="s">
        <v>130</v>
      </c>
      <c r="C73" s="37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2:27" x14ac:dyDescent="0.2">
      <c r="B74" s="42" t="s">
        <v>131</v>
      </c>
      <c r="C74" s="29"/>
      <c r="D74" s="38">
        <v>1374638</v>
      </c>
      <c r="E74" s="38">
        <v>1170252</v>
      </c>
      <c r="F74" s="38">
        <v>1170252</v>
      </c>
      <c r="G74" s="38">
        <v>1283401</v>
      </c>
      <c r="H74" s="38">
        <v>1284684.5616600001</v>
      </c>
      <c r="I74" s="38">
        <v>1284685</v>
      </c>
      <c r="J74" s="38">
        <v>1284685</v>
      </c>
      <c r="K74" s="38">
        <v>1282798</v>
      </c>
      <c r="L74" s="38">
        <v>1282798</v>
      </c>
      <c r="M74" s="38">
        <v>1282798</v>
      </c>
      <c r="N74" s="38">
        <v>1334584</v>
      </c>
      <c r="O74" s="38">
        <v>1334584</v>
      </c>
      <c r="P74" s="38">
        <v>1334584</v>
      </c>
      <c r="Q74" s="38">
        <v>1334584</v>
      </c>
      <c r="R74" s="38">
        <v>1334584</v>
      </c>
      <c r="S74" s="38">
        <v>1334584</v>
      </c>
      <c r="T74" s="38">
        <v>1334584</v>
      </c>
      <c r="U74" s="38">
        <v>1334584</v>
      </c>
      <c r="V74" s="38">
        <v>1334584</v>
      </c>
      <c r="W74" s="38"/>
      <c r="X74" s="38">
        <v>1283401</v>
      </c>
      <c r="Y74" s="38">
        <v>1282798</v>
      </c>
      <c r="Z74" s="38">
        <v>1334584</v>
      </c>
      <c r="AA74" s="38">
        <f t="shared" si="1"/>
        <v>1334584</v>
      </c>
    </row>
    <row r="75" spans="2:27" x14ac:dyDescent="0.2">
      <c r="B75" s="42" t="s">
        <v>132</v>
      </c>
      <c r="C75" s="29"/>
      <c r="D75" s="38">
        <v>10664</v>
      </c>
      <c r="E75" s="38">
        <v>12605</v>
      </c>
      <c r="F75" s="38">
        <v>12933</v>
      </c>
      <c r="G75" s="38">
        <v>12933.20429</v>
      </c>
      <c r="H75" s="38">
        <v>11649.28109</v>
      </c>
      <c r="I75" s="38">
        <v>11649</v>
      </c>
      <c r="J75" s="38">
        <v>11649</v>
      </c>
      <c r="K75" s="38">
        <v>17127</v>
      </c>
      <c r="L75" s="38">
        <v>18151</v>
      </c>
      <c r="M75" s="38">
        <v>18872</v>
      </c>
      <c r="N75" s="38">
        <v>33773</v>
      </c>
      <c r="O75" s="38">
        <v>34176</v>
      </c>
      <c r="P75" s="38">
        <v>34176</v>
      </c>
      <c r="Q75" s="38">
        <v>34176</v>
      </c>
      <c r="R75" s="38">
        <v>34176</v>
      </c>
      <c r="S75" s="38">
        <v>34871</v>
      </c>
      <c r="T75" s="38">
        <v>36052</v>
      </c>
      <c r="U75" s="38">
        <v>36768</v>
      </c>
      <c r="V75" s="38">
        <v>38398</v>
      </c>
      <c r="W75" s="38"/>
      <c r="X75" s="38">
        <v>12933.20429</v>
      </c>
      <c r="Y75" s="38">
        <v>17127</v>
      </c>
      <c r="Z75" s="38">
        <v>34176</v>
      </c>
      <c r="AA75" s="38">
        <f t="shared" si="1"/>
        <v>34871</v>
      </c>
    </row>
    <row r="76" spans="2:27" x14ac:dyDescent="0.2">
      <c r="B76" s="42" t="s">
        <v>136</v>
      </c>
      <c r="C76" s="29"/>
      <c r="D76" s="38">
        <v>0</v>
      </c>
      <c r="E76" s="38">
        <v>0</v>
      </c>
      <c r="F76" s="38">
        <v>0</v>
      </c>
      <c r="G76" s="38">
        <v>134440</v>
      </c>
      <c r="H76" s="38">
        <v>0</v>
      </c>
      <c r="I76" s="38">
        <v>26318</v>
      </c>
      <c r="J76" s="38">
        <v>71340</v>
      </c>
      <c r="K76" s="38">
        <v>35827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/>
      <c r="X76" s="38">
        <v>134440</v>
      </c>
      <c r="Y76" s="38">
        <v>35827</v>
      </c>
      <c r="Z76" s="38">
        <v>0</v>
      </c>
      <c r="AA76" s="38">
        <f t="shared" si="1"/>
        <v>0</v>
      </c>
    </row>
    <row r="77" spans="2:27" x14ac:dyDescent="0.2">
      <c r="B77" s="42" t="s">
        <v>133</v>
      </c>
      <c r="C77" s="29"/>
      <c r="D77" s="29">
        <v>-284326</v>
      </c>
      <c r="E77" s="29">
        <v>112481</v>
      </c>
      <c r="F77" s="29">
        <v>124838</v>
      </c>
      <c r="G77" s="29">
        <v>26318.017509500001</v>
      </c>
      <c r="H77" s="29">
        <v>157930.39108999996</v>
      </c>
      <c r="I77" s="29">
        <v>49180</v>
      </c>
      <c r="J77" s="29">
        <v>26318</v>
      </c>
      <c r="K77" s="29">
        <v>48672</v>
      </c>
      <c r="L77" s="29">
        <v>-42211</v>
      </c>
      <c r="M77" s="29">
        <v>-49618</v>
      </c>
      <c r="N77" s="29">
        <v>-58141</v>
      </c>
      <c r="O77" s="29">
        <v>-21046</v>
      </c>
      <c r="P77" s="29">
        <v>-204051</v>
      </c>
      <c r="Q77" s="29">
        <v>-106246</v>
      </c>
      <c r="R77" s="29">
        <v>-173138</v>
      </c>
      <c r="S77" s="29">
        <v>-360179</v>
      </c>
      <c r="T77" s="29">
        <v>-302859</v>
      </c>
      <c r="U77" s="29">
        <v>-280820</v>
      </c>
      <c r="V77" s="29">
        <v>-188170</v>
      </c>
      <c r="W77" s="29"/>
      <c r="X77" s="29">
        <v>0</v>
      </c>
      <c r="Y77" s="29">
        <v>0</v>
      </c>
      <c r="Z77" s="29">
        <v>-21046</v>
      </c>
      <c r="AA77" s="29">
        <f t="shared" si="1"/>
        <v>-360179</v>
      </c>
    </row>
    <row r="78" spans="2:27" ht="16.5" x14ac:dyDescent="0.2">
      <c r="B78" s="25" t="s">
        <v>134</v>
      </c>
      <c r="C78" s="29"/>
      <c r="D78" s="32">
        <v>166246</v>
      </c>
      <c r="E78" s="32">
        <v>131122</v>
      </c>
      <c r="F78" s="32">
        <v>118684</v>
      </c>
      <c r="G78" s="32">
        <v>157302</v>
      </c>
      <c r="H78" s="32">
        <v>160104.35772999993</v>
      </c>
      <c r="I78" s="32">
        <v>170593</v>
      </c>
      <c r="J78" s="32">
        <v>153507</v>
      </c>
      <c r="K78" s="32">
        <v>159147</v>
      </c>
      <c r="L78" s="32">
        <v>118673</v>
      </c>
      <c r="M78" s="32">
        <v>126797</v>
      </c>
      <c r="N78" s="32">
        <v>144896</v>
      </c>
      <c r="O78" s="32">
        <v>178113</v>
      </c>
      <c r="P78" s="32">
        <v>190863</v>
      </c>
      <c r="Q78" s="32">
        <v>221915.07066000003</v>
      </c>
      <c r="R78" s="32">
        <v>232053</v>
      </c>
      <c r="S78" s="32">
        <v>238378</v>
      </c>
      <c r="T78" s="32">
        <v>261861</v>
      </c>
      <c r="U78" s="32">
        <v>263138</v>
      </c>
      <c r="V78" s="32">
        <v>276958</v>
      </c>
      <c r="W78" s="32"/>
      <c r="X78" s="32">
        <v>157302</v>
      </c>
      <c r="Y78" s="32">
        <v>159147</v>
      </c>
      <c r="Z78" s="32">
        <v>178113</v>
      </c>
      <c r="AA78" s="32">
        <f t="shared" si="1"/>
        <v>238378</v>
      </c>
    </row>
    <row r="79" spans="2:27" ht="16.5" x14ac:dyDescent="0.2">
      <c r="B79" s="25" t="s">
        <v>135</v>
      </c>
      <c r="C79" s="29"/>
      <c r="D79" s="32">
        <v>1267222</v>
      </c>
      <c r="E79" s="32">
        <v>1426460</v>
      </c>
      <c r="F79" s="32">
        <v>1426707</v>
      </c>
      <c r="G79" s="32">
        <v>1614394.2217995001</v>
      </c>
      <c r="H79" s="32">
        <v>1614368.5915699997</v>
      </c>
      <c r="I79" s="32">
        <v>1542425</v>
      </c>
      <c r="J79" s="32">
        <v>1547499</v>
      </c>
      <c r="K79" s="32">
        <v>1543571</v>
      </c>
      <c r="L79" s="32">
        <v>1377411</v>
      </c>
      <c r="M79" s="32">
        <v>1378849</v>
      </c>
      <c r="N79" s="32">
        <v>1455112</v>
      </c>
      <c r="O79" s="32">
        <v>1525827</v>
      </c>
      <c r="P79" s="32">
        <v>1355572</v>
      </c>
      <c r="Q79" s="32">
        <v>1484429.07066</v>
      </c>
      <c r="R79" s="32">
        <v>1427675</v>
      </c>
      <c r="S79" s="32">
        <f>SUM(S74:S78)</f>
        <v>1247654</v>
      </c>
      <c r="T79" s="32">
        <f>SUM(T74:T78)</f>
        <v>1329638</v>
      </c>
      <c r="U79" s="32">
        <f>SUM(U74:U78)</f>
        <v>1353670</v>
      </c>
      <c r="V79" s="32">
        <f>SUM(V74:V78)</f>
        <v>1461770</v>
      </c>
      <c r="W79" s="32"/>
      <c r="X79" s="32">
        <v>1614394.2217995001</v>
      </c>
      <c r="Y79" s="32">
        <v>1543571</v>
      </c>
      <c r="Z79" s="32">
        <v>1525827</v>
      </c>
      <c r="AA79" s="32">
        <f t="shared" si="1"/>
        <v>1247654</v>
      </c>
    </row>
    <row r="80" spans="2:27" ht="16.5" x14ac:dyDescent="0.2">
      <c r="B80" s="42"/>
      <c r="C80" s="37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spans="2:27" ht="16.5" x14ac:dyDescent="0.2">
      <c r="B81" s="40" t="s">
        <v>137</v>
      </c>
      <c r="C81" s="29"/>
      <c r="D81" s="41">
        <v>4045094</v>
      </c>
      <c r="E81" s="41">
        <v>4567226</v>
      </c>
      <c r="F81" s="41">
        <v>4647464</v>
      </c>
      <c r="G81" s="41">
        <v>4771546.2042900007</v>
      </c>
      <c r="H81" s="41">
        <v>4734734.5624525687</v>
      </c>
      <c r="I81" s="41">
        <v>4580806</v>
      </c>
      <c r="J81" s="41">
        <v>4821853</v>
      </c>
      <c r="K81" s="41">
        <v>4717665</v>
      </c>
      <c r="L81" s="41">
        <v>5475044</v>
      </c>
      <c r="M81" s="41">
        <v>5698917</v>
      </c>
      <c r="N81" s="41">
        <v>5813448</v>
      </c>
      <c r="O81" s="41">
        <v>5714497</v>
      </c>
      <c r="P81" s="41">
        <v>6293113</v>
      </c>
      <c r="Q81" s="41">
        <v>5901997.0706599997</v>
      </c>
      <c r="R81" s="41">
        <v>6174544</v>
      </c>
      <c r="S81" s="41">
        <f>SUM(S60,S70,S79)</f>
        <v>6517530</v>
      </c>
      <c r="T81" s="41">
        <f>SUM(T60,T70,T79)</f>
        <v>5907669</v>
      </c>
      <c r="U81" s="41">
        <f>SUM(U60,U70,U79)</f>
        <v>6399284</v>
      </c>
      <c r="V81" s="41">
        <f>SUM(V60,V70,V79)</f>
        <v>6697861</v>
      </c>
      <c r="W81" s="41"/>
      <c r="X81" s="41">
        <v>4771546.2042900007</v>
      </c>
      <c r="Y81" s="41">
        <v>4717665</v>
      </c>
      <c r="Z81" s="41">
        <v>5714497</v>
      </c>
      <c r="AA81" s="41">
        <f t="shared" si="1"/>
        <v>6517530</v>
      </c>
    </row>
    <row r="82" spans="2:27" x14ac:dyDescent="0.2">
      <c r="C82" s="17"/>
      <c r="W82" s="35"/>
    </row>
    <row r="83" spans="2:27" x14ac:dyDescent="0.2">
      <c r="B83" s="13"/>
      <c r="C83" s="13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2:27" x14ac:dyDescent="0.2">
      <c r="W84" s="35"/>
    </row>
    <row r="85" spans="2:27" x14ac:dyDescent="0.2">
      <c r="W85" s="35"/>
    </row>
    <row r="86" spans="2:27" x14ac:dyDescent="0.2">
      <c r="B86" s="18" t="s">
        <v>61</v>
      </c>
      <c r="C86" s="43"/>
      <c r="D86" s="44">
        <f>D39-D81</f>
        <v>0</v>
      </c>
      <c r="E86" s="44">
        <f t="shared" ref="E86:AA86" si="2">E39-E81</f>
        <v>0</v>
      </c>
      <c r="F86" s="44">
        <f t="shared" si="2"/>
        <v>0</v>
      </c>
      <c r="G86" s="44">
        <f t="shared" si="2"/>
        <v>0.14861999917775393</v>
      </c>
      <c r="H86" s="44">
        <f t="shared" si="2"/>
        <v>6.7588873207569122E-5</v>
      </c>
      <c r="I86" s="44">
        <f t="shared" si="2"/>
        <v>0</v>
      </c>
      <c r="J86" s="44">
        <f t="shared" si="2"/>
        <v>0</v>
      </c>
      <c r="K86" s="44">
        <f t="shared" si="2"/>
        <v>0</v>
      </c>
      <c r="L86" s="44">
        <f t="shared" si="2"/>
        <v>0</v>
      </c>
      <c r="M86" s="44">
        <f t="shared" si="2"/>
        <v>0</v>
      </c>
      <c r="N86" s="44">
        <f t="shared" si="2"/>
        <v>-5.1110899075865746E-2</v>
      </c>
      <c r="O86" s="44">
        <f t="shared" si="2"/>
        <v>0</v>
      </c>
      <c r="P86" s="44">
        <f t="shared" si="2"/>
        <v>0</v>
      </c>
      <c r="Q86" s="44">
        <f t="shared" si="2"/>
        <v>0</v>
      </c>
      <c r="R86" s="44">
        <f t="shared" si="2"/>
        <v>0</v>
      </c>
      <c r="S86" s="44">
        <f t="shared" si="2"/>
        <v>0</v>
      </c>
      <c r="T86" s="44">
        <f t="shared" ref="T86:U86" si="3">T39-T81</f>
        <v>0</v>
      </c>
      <c r="U86" s="44">
        <f t="shared" si="3"/>
        <v>0</v>
      </c>
      <c r="V86" s="44">
        <f t="shared" ref="V86" si="4">V39-V81</f>
        <v>0</v>
      </c>
      <c r="W86" s="44"/>
      <c r="X86" s="44">
        <f t="shared" si="2"/>
        <v>0.14861999917775393</v>
      </c>
      <c r="Y86" s="44">
        <f t="shared" si="2"/>
        <v>0</v>
      </c>
      <c r="Z86" s="44">
        <f t="shared" si="2"/>
        <v>0</v>
      </c>
      <c r="AA86" s="44">
        <f t="shared" si="2"/>
        <v>0</v>
      </c>
    </row>
    <row r="87" spans="2:27" x14ac:dyDescent="0.2">
      <c r="B87" s="18"/>
      <c r="C87" s="39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X87" s="44"/>
      <c r="Y87" s="44"/>
      <c r="Z87" s="44"/>
      <c r="AA87" s="44"/>
    </row>
    <row r="88" spans="2:27" x14ac:dyDescent="0.2"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Z35"/>
  <sheetViews>
    <sheetView showGridLines="0" zoomScale="80" zoomScaleNormal="80" workbookViewId="0">
      <pane xSplit="1" ySplit="2" topLeftCell="Q14" activePane="bottomRight" state="frozen"/>
      <selection activeCell="T78" sqref="T78"/>
      <selection pane="topRight" activeCell="T78" sqref="T78"/>
      <selection pane="bottomLeft" activeCell="T78" sqref="T78"/>
      <selection pane="bottomRight" activeCell="A11" sqref="A11"/>
    </sheetView>
  </sheetViews>
  <sheetFormatPr defaultColWidth="9.140625" defaultRowHeight="14.25" outlineLevelRow="1" x14ac:dyDescent="0.2"/>
  <cols>
    <col min="1" max="1" width="59.85546875" style="52" customWidth="1"/>
    <col min="2" max="9" width="10.85546875" style="45" customWidth="1"/>
    <col min="10" max="10" width="11.42578125" style="45" bestFit="1" customWidth="1"/>
    <col min="11" max="13" width="10.85546875" style="45" customWidth="1"/>
    <col min="14" max="14" width="11.42578125" style="45" bestFit="1" customWidth="1"/>
    <col min="15" max="16" width="10.85546875" style="45" customWidth="1"/>
    <col min="17" max="20" width="12.140625" style="45" customWidth="1"/>
    <col min="21" max="21" width="9.140625" style="45"/>
    <col min="22" max="23" width="10.85546875" style="45" customWidth="1"/>
    <col min="24" max="25" width="11.42578125" style="45" bestFit="1" customWidth="1"/>
    <col min="26" max="26" width="9.140625" style="99"/>
    <col min="27" max="16384" width="9.140625" style="45"/>
  </cols>
  <sheetData>
    <row r="2" spans="1:26" s="58" customFormat="1" ht="15" x14ac:dyDescent="0.25">
      <c r="A2" s="57"/>
      <c r="B2" s="21" t="s">
        <v>45</v>
      </c>
      <c r="C2" s="21" t="s">
        <v>46</v>
      </c>
      <c r="D2" s="21" t="s">
        <v>47</v>
      </c>
      <c r="E2" s="21" t="s">
        <v>48</v>
      </c>
      <c r="F2" s="21" t="s">
        <v>2</v>
      </c>
      <c r="G2" s="21" t="s">
        <v>3</v>
      </c>
      <c r="H2" s="21" t="s">
        <v>4</v>
      </c>
      <c r="I2" s="21" t="s">
        <v>5</v>
      </c>
      <c r="J2" s="21" t="s">
        <v>6</v>
      </c>
      <c r="K2" s="21" t="s">
        <v>43</v>
      </c>
      <c r="L2" s="21" t="s">
        <v>80</v>
      </c>
      <c r="M2" s="21" t="s">
        <v>81</v>
      </c>
      <c r="N2" s="21" t="s">
        <v>82</v>
      </c>
      <c r="O2" s="21" t="s">
        <v>83</v>
      </c>
      <c r="P2" s="21" t="s">
        <v>84</v>
      </c>
      <c r="Q2" s="21" t="s">
        <v>85</v>
      </c>
      <c r="R2" s="21" t="s">
        <v>86</v>
      </c>
      <c r="S2" s="21" t="s">
        <v>87</v>
      </c>
      <c r="T2" s="21" t="s">
        <v>88</v>
      </c>
      <c r="V2" s="64">
        <v>2018</v>
      </c>
      <c r="W2" s="64">
        <v>2019</v>
      </c>
      <c r="X2" s="64">
        <v>2020</v>
      </c>
      <c r="Y2" s="64">
        <v>2021</v>
      </c>
      <c r="Z2" s="99"/>
    </row>
    <row r="3" spans="1:26" x14ac:dyDescent="0.2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V3" s="47"/>
      <c r="W3" s="47"/>
      <c r="X3" s="47"/>
      <c r="Y3" s="47"/>
    </row>
    <row r="4" spans="1:26" x14ac:dyDescent="0.2">
      <c r="A4" s="48" t="s">
        <v>138</v>
      </c>
      <c r="B4" s="49">
        <v>169.923</v>
      </c>
      <c r="C4" s="49">
        <v>276.42700000000002</v>
      </c>
      <c r="D4" s="49">
        <v>263.11596547006332</v>
      </c>
      <c r="E4" s="49">
        <v>548.66403452993677</v>
      </c>
      <c r="F4" s="49">
        <v>191.07216957197804</v>
      </c>
      <c r="G4" s="49">
        <v>253.67483042802198</v>
      </c>
      <c r="H4" s="49">
        <v>272.00100000000003</v>
      </c>
      <c r="I4" s="49">
        <v>221.197</v>
      </c>
      <c r="J4" s="49">
        <v>213.52199999999999</v>
      </c>
      <c r="K4" s="49">
        <v>426.19499999999999</v>
      </c>
      <c r="L4" s="49">
        <v>464.73799999999994</v>
      </c>
      <c r="M4" s="49">
        <v>357.64800000000014</v>
      </c>
      <c r="N4" s="49">
        <v>199.578</v>
      </c>
      <c r="O4" s="49">
        <v>466.90199999999999</v>
      </c>
      <c r="P4" s="49">
        <v>266.81</v>
      </c>
      <c r="Q4" s="49">
        <v>182.12699999999995</v>
      </c>
      <c r="R4" s="49">
        <v>456.68900000000002</v>
      </c>
      <c r="S4" s="49">
        <v>412.28800000000001</v>
      </c>
      <c r="T4" s="49">
        <v>453.31200000000001</v>
      </c>
      <c r="U4" s="49"/>
      <c r="V4" s="49">
        <v>1258.1300000000001</v>
      </c>
      <c r="W4" s="49">
        <v>937.94500000000005</v>
      </c>
      <c r="X4" s="49">
        <v>1462.1030000000001</v>
      </c>
      <c r="Y4" s="49">
        <f>SUM(N4:Q4)</f>
        <v>1115.4169999999999</v>
      </c>
      <c r="Z4" s="100">
        <v>0</v>
      </c>
    </row>
    <row r="5" spans="1:26" x14ac:dyDescent="0.2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100"/>
    </row>
    <row r="6" spans="1:26" x14ac:dyDescent="0.2">
      <c r="A6" s="48" t="s">
        <v>139</v>
      </c>
      <c r="B6" s="49">
        <v>-120.063</v>
      </c>
      <c r="C6" s="49">
        <v>-146.07499999999999</v>
      </c>
      <c r="D6" s="49">
        <v>-185.00718457802793</v>
      </c>
      <c r="E6" s="49">
        <v>-183.40581542197214</v>
      </c>
      <c r="F6" s="49">
        <v>-133.94570000000002</v>
      </c>
      <c r="G6" s="49">
        <v>-150.22829999999996</v>
      </c>
      <c r="H6" s="49">
        <v>-182.91700000000003</v>
      </c>
      <c r="I6" s="49">
        <v>-158.67899999999997</v>
      </c>
      <c r="J6" s="49">
        <v>-230.65299999999999</v>
      </c>
      <c r="K6" s="49">
        <v>-324.97899999999993</v>
      </c>
      <c r="L6" s="49">
        <v>-329.20800000000008</v>
      </c>
      <c r="M6" s="49">
        <v>-204.76599999999996</v>
      </c>
      <c r="N6" s="49">
        <v>-179.72</v>
      </c>
      <c r="O6" s="49">
        <v>-233.304</v>
      </c>
      <c r="P6" s="49">
        <v>-221.679</v>
      </c>
      <c r="Q6" s="49">
        <v>-246.07100000000003</v>
      </c>
      <c r="R6" s="49">
        <v>-243.55699999999999</v>
      </c>
      <c r="S6" s="49">
        <v>-277.22899999999998</v>
      </c>
      <c r="T6" s="49">
        <v>-305.98500000000001</v>
      </c>
      <c r="U6" s="49"/>
      <c r="V6" s="49">
        <v>-634.55100000000004</v>
      </c>
      <c r="W6" s="49">
        <v>-625.77</v>
      </c>
      <c r="X6" s="49">
        <v>-1089.606</v>
      </c>
      <c r="Y6" s="49">
        <f>SUM(N6:Q6)</f>
        <v>-880.774</v>
      </c>
      <c r="Z6" s="100">
        <v>0</v>
      </c>
    </row>
    <row r="7" spans="1:26" ht="16.5" x14ac:dyDescent="0.2">
      <c r="A7" s="4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pans="1:26" x14ac:dyDescent="0.2">
      <c r="A8" s="48" t="s">
        <v>140</v>
      </c>
      <c r="B8" s="49">
        <v>49.86</v>
      </c>
      <c r="C8" s="49">
        <v>130.35200000000003</v>
      </c>
      <c r="D8" s="49">
        <v>78.108780892035384</v>
      </c>
      <c r="E8" s="49">
        <v>365.25821910796463</v>
      </c>
      <c r="F8" s="49">
        <v>57.126469571978021</v>
      </c>
      <c r="G8" s="49">
        <v>103.44653042802202</v>
      </c>
      <c r="H8" s="49">
        <v>89.084000000000003</v>
      </c>
      <c r="I8" s="49">
        <v>62.518000000000029</v>
      </c>
      <c r="J8" s="49">
        <v>-17.131</v>
      </c>
      <c r="K8" s="49">
        <v>101.21600000000007</v>
      </c>
      <c r="L8" s="49">
        <v>135.52999999999986</v>
      </c>
      <c r="M8" s="49">
        <v>152.88200000000018</v>
      </c>
      <c r="N8" s="49">
        <v>19.858000000000004</v>
      </c>
      <c r="O8" s="49">
        <v>233.59799999999998</v>
      </c>
      <c r="P8" s="49">
        <v>45.131</v>
      </c>
      <c r="Q8" s="49">
        <f>Q4+Q6</f>
        <v>-63.944000000000074</v>
      </c>
      <c r="R8" s="49">
        <f>R4+R6</f>
        <v>213.13200000000003</v>
      </c>
      <c r="S8" s="49">
        <f>S4+S6</f>
        <v>135.05900000000003</v>
      </c>
      <c r="T8" s="49">
        <f>T4+T6</f>
        <v>147.327</v>
      </c>
      <c r="U8" s="49"/>
      <c r="V8" s="49">
        <v>623.57900000000006</v>
      </c>
      <c r="W8" s="49">
        <v>312.17500000000007</v>
      </c>
      <c r="X8" s="49">
        <v>372.49700000000007</v>
      </c>
      <c r="Y8" s="49">
        <f>SUM(N8:Q8)</f>
        <v>234.64299999999992</v>
      </c>
      <c r="Z8" s="100">
        <v>0</v>
      </c>
    </row>
    <row r="9" spans="1:26" x14ac:dyDescent="0.2">
      <c r="A9" s="48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6" x14ac:dyDescent="0.2">
      <c r="A10" s="48" t="s">
        <v>141</v>
      </c>
      <c r="B10" s="49"/>
      <c r="C10" s="49"/>
      <c r="D10" s="49"/>
      <c r="E10" s="49"/>
      <c r="F10" s="49">
        <v>0</v>
      </c>
      <c r="G10" s="49"/>
      <c r="H10" s="49"/>
      <c r="I10" s="49"/>
      <c r="J10" s="49">
        <v>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6" x14ac:dyDescent="0.2">
      <c r="A11" s="48" t="s">
        <v>142</v>
      </c>
      <c r="B11" s="49">
        <v>-18.898</v>
      </c>
      <c r="C11" s="49">
        <v>-22.413999999999998</v>
      </c>
      <c r="D11" s="49">
        <v>-16.467681351288327</v>
      </c>
      <c r="E11" s="49">
        <v>-22.144318648711682</v>
      </c>
      <c r="F11" s="49">
        <v>-20.453398806764906</v>
      </c>
      <c r="G11" s="49">
        <v>-28.522601193235094</v>
      </c>
      <c r="H11" s="49">
        <v>-27.826999999999998</v>
      </c>
      <c r="I11" s="49">
        <v>-10.411000000000001</v>
      </c>
      <c r="J11" s="49">
        <v>-35.845999999999997</v>
      </c>
      <c r="K11" s="49">
        <v>-34.44700000000001</v>
      </c>
      <c r="L11" s="49">
        <v>-59.474899999999991</v>
      </c>
      <c r="M11" s="49">
        <v>-65.826099999999997</v>
      </c>
      <c r="N11" s="49">
        <v>-53.957000000000001</v>
      </c>
      <c r="O11" s="49">
        <v>-71.66</v>
      </c>
      <c r="P11" s="49">
        <v>-61.031999999999996</v>
      </c>
      <c r="Q11" s="49">
        <v>-52.920000000000016</v>
      </c>
      <c r="R11" s="49">
        <v>-57.720999999999997</v>
      </c>
      <c r="S11" s="49">
        <v>-61.808999999999997</v>
      </c>
      <c r="T11" s="49">
        <v>-78.584000000000003</v>
      </c>
      <c r="U11" s="49"/>
      <c r="V11" s="49">
        <v>-79.924000000000007</v>
      </c>
      <c r="W11" s="49">
        <v>-87.213999999999999</v>
      </c>
      <c r="X11" s="49">
        <v>-195.59399999999999</v>
      </c>
      <c r="Y11" s="49">
        <f>SUM(N11:Q11)</f>
        <v>-239.56900000000002</v>
      </c>
      <c r="Z11" s="100">
        <v>0</v>
      </c>
    </row>
    <row r="12" spans="1:26" x14ac:dyDescent="0.2">
      <c r="A12" s="48" t="s">
        <v>143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-2.75</v>
      </c>
      <c r="N12" s="49">
        <v>0.44800000000000001</v>
      </c>
      <c r="O12" s="49">
        <v>-0.94199999999999995</v>
      </c>
      <c r="P12" s="49">
        <v>-0.374</v>
      </c>
      <c r="Q12" s="49">
        <v>0</v>
      </c>
      <c r="R12" s="49">
        <v>0</v>
      </c>
      <c r="S12" s="49">
        <v>0</v>
      </c>
      <c r="T12" s="49">
        <v>0</v>
      </c>
      <c r="U12" s="49"/>
      <c r="V12" s="49">
        <v>0</v>
      </c>
      <c r="W12" s="49">
        <v>0</v>
      </c>
      <c r="X12" s="49">
        <v>-2.75</v>
      </c>
      <c r="Y12" s="49">
        <f>SUM(N12:Q12)</f>
        <v>-0.86799999999999988</v>
      </c>
      <c r="Z12" s="100"/>
    </row>
    <row r="13" spans="1:26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6" x14ac:dyDescent="0.2">
      <c r="A14" s="48" t="s">
        <v>144</v>
      </c>
      <c r="B14" s="49">
        <v>-3.165</v>
      </c>
      <c r="C14" s="49">
        <v>-1.1619999999999999</v>
      </c>
      <c r="D14" s="49">
        <v>-2.5823832009159577</v>
      </c>
      <c r="E14" s="49">
        <v>-2.8526167990840428</v>
      </c>
      <c r="F14" s="49">
        <v>-4.471213355345097</v>
      </c>
      <c r="G14" s="49">
        <v>1.1219512932273594</v>
      </c>
      <c r="H14" s="49">
        <v>0.54926206211773776</v>
      </c>
      <c r="I14" s="49">
        <v>-3.9050000000000002</v>
      </c>
      <c r="J14" s="49">
        <v>-2.2949999999999999</v>
      </c>
      <c r="K14" s="49">
        <v>1.8199999999999998</v>
      </c>
      <c r="L14" s="49">
        <v>-1.819</v>
      </c>
      <c r="M14" s="49">
        <v>-3.0680000000000001</v>
      </c>
      <c r="N14" s="49">
        <v>-2.8319999999999999</v>
      </c>
      <c r="O14" s="49">
        <v>4.4539999999999997</v>
      </c>
      <c r="P14" s="49">
        <v>-0.188</v>
      </c>
      <c r="Q14" s="49">
        <v>-2.105</v>
      </c>
      <c r="R14" s="49">
        <v>1.304</v>
      </c>
      <c r="S14" s="49">
        <v>12.266999999999999</v>
      </c>
      <c r="T14" s="49">
        <v>4.1740000000000004</v>
      </c>
      <c r="U14" s="49"/>
      <c r="V14" s="49">
        <v>-9.7620000000000005</v>
      </c>
      <c r="W14" s="49">
        <v>-6.7050000000000001</v>
      </c>
      <c r="X14" s="49">
        <v>-5.3620000000000001</v>
      </c>
      <c r="Y14" s="49">
        <f>SUM(N14:Q14)</f>
        <v>-0.67100000000000004</v>
      </c>
      <c r="Z14" s="100">
        <v>0</v>
      </c>
    </row>
    <row r="15" spans="1:26" ht="16.5" x14ac:dyDescent="0.2">
      <c r="A15" s="48" t="s">
        <v>145</v>
      </c>
      <c r="B15" s="50">
        <v>0</v>
      </c>
      <c r="C15" s="50">
        <v>306.32</v>
      </c>
      <c r="D15" s="50">
        <v>-3.2653024891374116E-2</v>
      </c>
      <c r="E15" s="50">
        <v>-270.39734697510863</v>
      </c>
      <c r="F15" s="50">
        <v>-0.64400000000000002</v>
      </c>
      <c r="G15" s="50">
        <v>22.238999999999997</v>
      </c>
      <c r="H15" s="50">
        <v>13.500999999999998</v>
      </c>
      <c r="I15" s="50">
        <v>11.331000000000003</v>
      </c>
      <c r="J15" s="50">
        <v>10.464</v>
      </c>
      <c r="K15" s="50">
        <v>9.0980000000000008</v>
      </c>
      <c r="L15" s="50">
        <v>5.2910000000000004</v>
      </c>
      <c r="M15" s="50">
        <v>9.0169999999999959</v>
      </c>
      <c r="N15" s="50">
        <v>20.600999999999999</v>
      </c>
      <c r="O15" s="50">
        <v>11.249000000000001</v>
      </c>
      <c r="P15" s="50">
        <v>44.454000000000001</v>
      </c>
      <c r="Q15" s="50">
        <v>19.784999999999997</v>
      </c>
      <c r="R15" s="50">
        <v>3.8759999999999999</v>
      </c>
      <c r="S15" s="50">
        <v>4.6340000000000003</v>
      </c>
      <c r="T15" s="50">
        <v>3.085</v>
      </c>
      <c r="U15" s="50"/>
      <c r="V15" s="50">
        <v>35.889999999999986</v>
      </c>
      <c r="W15" s="50">
        <v>46.427</v>
      </c>
      <c r="X15" s="50">
        <v>33.869999999999997</v>
      </c>
      <c r="Y15" s="50">
        <f>SUM(N15:Q15)</f>
        <v>96.088999999999999</v>
      </c>
      <c r="Z15" s="100">
        <v>0</v>
      </c>
    </row>
    <row r="16" spans="1:26" ht="28.5" x14ac:dyDescent="0.2">
      <c r="A16" s="48" t="s">
        <v>146</v>
      </c>
      <c r="B16" s="51">
        <v>27.797000000000001</v>
      </c>
      <c r="C16" s="51">
        <v>413.096</v>
      </c>
      <c r="D16" s="51">
        <v>59.026063314939726</v>
      </c>
      <c r="E16" s="51">
        <v>69.863936685060253</v>
      </c>
      <c r="F16" s="51">
        <v>31.557857409868014</v>
      </c>
      <c r="G16" s="51">
        <v>98.28488052801427</v>
      </c>
      <c r="H16" s="51">
        <v>75.307262062117744</v>
      </c>
      <c r="I16" s="51">
        <v>59.53300000000003</v>
      </c>
      <c r="J16" s="51">
        <v>-44.808</v>
      </c>
      <c r="K16" s="51">
        <v>77.687000000000054</v>
      </c>
      <c r="L16" s="51">
        <v>79.527099999999862</v>
      </c>
      <c r="M16" s="51">
        <v>90.254900000000177</v>
      </c>
      <c r="N16" s="51">
        <v>-15.881999999999998</v>
      </c>
      <c r="O16" s="51">
        <v>176.69899999999998</v>
      </c>
      <c r="P16" s="51">
        <v>27.991</v>
      </c>
      <c r="Q16" s="51">
        <f>Q8+SUM(Q11:Q15)</f>
        <v>-99.184000000000083</v>
      </c>
      <c r="R16" s="51">
        <f>R8+SUM(R11:R15)</f>
        <v>160.59100000000004</v>
      </c>
      <c r="S16" s="51">
        <f>S8+SUM(S11:S15)</f>
        <v>90.151000000000025</v>
      </c>
      <c r="T16" s="51">
        <f>T8+SUM(T11:T15)</f>
        <v>76.001999999999995</v>
      </c>
      <c r="U16" s="51"/>
      <c r="V16" s="51">
        <v>569.78300000000002</v>
      </c>
      <c r="W16" s="51">
        <v>264.68300000000005</v>
      </c>
      <c r="X16" s="51">
        <v>202.66100000000012</v>
      </c>
      <c r="Y16" s="51">
        <f>SUM(N16:Q16)</f>
        <v>89.62399999999991</v>
      </c>
    </row>
    <row r="17" spans="1:26" x14ac:dyDescent="0.2">
      <c r="A17" s="48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</row>
    <row r="18" spans="1:26" outlineLevel="1" x14ac:dyDescent="0.2">
      <c r="A18" s="52" t="s">
        <v>147</v>
      </c>
      <c r="B18" s="49">
        <v>25.747</v>
      </c>
      <c r="C18" s="49">
        <v>-18.489612079508593</v>
      </c>
      <c r="D18" s="49">
        <v>76.435612079508587</v>
      </c>
      <c r="E18" s="49">
        <v>-15.745000000000005</v>
      </c>
      <c r="F18" s="49">
        <v>39.273055910747821</v>
      </c>
      <c r="G18" s="49">
        <v>-24.380085237540019</v>
      </c>
      <c r="H18" s="49">
        <v>-0.44997067320780282</v>
      </c>
      <c r="I18" s="49">
        <v>18.987000000000002</v>
      </c>
      <c r="J18" s="49">
        <v>53.286000000000001</v>
      </c>
      <c r="K18" s="49">
        <v>11.242000000000004</v>
      </c>
      <c r="L18" s="49">
        <v>1.9055920930480852</v>
      </c>
      <c r="M18" s="49">
        <v>-12.012592093048092</v>
      </c>
      <c r="N18" s="49">
        <v>30.193999999999999</v>
      </c>
      <c r="O18" s="49">
        <v>1.202</v>
      </c>
      <c r="P18" s="49">
        <v>20.622</v>
      </c>
      <c r="Q18" s="49">
        <v>-16.875999999999998</v>
      </c>
      <c r="R18" s="49">
        <v>46.665999999999997</v>
      </c>
      <c r="S18" s="49">
        <v>26.221</v>
      </c>
      <c r="T18" s="49">
        <v>101.696</v>
      </c>
      <c r="U18" s="49"/>
      <c r="V18" s="49">
        <v>67.947999999999993</v>
      </c>
      <c r="W18" s="49">
        <v>33.43</v>
      </c>
      <c r="X18" s="49">
        <v>54.420999999999999</v>
      </c>
      <c r="Y18" s="49">
        <f>SUM(N18:Q18)</f>
        <v>35.142000000000003</v>
      </c>
      <c r="Z18" s="100">
        <v>0</v>
      </c>
    </row>
    <row r="19" spans="1:26" ht="16.5" outlineLevel="1" x14ac:dyDescent="0.2">
      <c r="A19" s="52" t="s">
        <v>148</v>
      </c>
      <c r="B19" s="50">
        <v>-171.9</v>
      </c>
      <c r="C19" s="50">
        <v>-133.83665158562556</v>
      </c>
      <c r="D19" s="50">
        <v>-118.91434841437444</v>
      </c>
      <c r="E19" s="50">
        <v>-30.343999999999994</v>
      </c>
      <c r="F19" s="50">
        <v>-71.142422215438899</v>
      </c>
      <c r="G19" s="50">
        <v>-13.557577784561104</v>
      </c>
      <c r="H19" s="50">
        <v>-44.472999999999999</v>
      </c>
      <c r="I19" s="50">
        <v>-74.463999999999999</v>
      </c>
      <c r="J19" s="50">
        <v>-132.30799999999999</v>
      </c>
      <c r="K19" s="50">
        <v>-78.259000000000015</v>
      </c>
      <c r="L19" s="50">
        <v>-77.521691406290415</v>
      </c>
      <c r="M19" s="50">
        <v>-17.35830859370958</v>
      </c>
      <c r="N19" s="50">
        <v>-188.096</v>
      </c>
      <c r="O19" s="50">
        <v>-66.540000000000006</v>
      </c>
      <c r="P19" s="50">
        <v>-102.85299999999999</v>
      </c>
      <c r="Q19" s="50">
        <v>-65.921999999999969</v>
      </c>
      <c r="R19" s="50">
        <v>-132.53399999999999</v>
      </c>
      <c r="S19" s="50">
        <v>-97.867999999999995</v>
      </c>
      <c r="T19" s="50">
        <v>-88.575999999999993</v>
      </c>
      <c r="U19" s="50"/>
      <c r="V19" s="50">
        <v>-454.995</v>
      </c>
      <c r="W19" s="50">
        <v>-203.637</v>
      </c>
      <c r="X19" s="50">
        <v>-305.447</v>
      </c>
      <c r="Y19" s="50">
        <f>SUM(N19:Q19)</f>
        <v>-423.411</v>
      </c>
      <c r="Z19" s="100">
        <v>0</v>
      </c>
    </row>
    <row r="20" spans="1:26" x14ac:dyDescent="0.2">
      <c r="A20" s="48" t="s">
        <v>149</v>
      </c>
      <c r="B20" s="49">
        <v>-146.15300000000002</v>
      </c>
      <c r="C20" s="49">
        <v>-152.32626366513415</v>
      </c>
      <c r="D20" s="49">
        <v>-42.478736334865857</v>
      </c>
      <c r="E20" s="49">
        <v>-46.088999999999999</v>
      </c>
      <c r="F20" s="49">
        <v>-31.869366304691077</v>
      </c>
      <c r="G20" s="49">
        <v>-37.93766302210112</v>
      </c>
      <c r="H20" s="49">
        <v>-44.9229706732078</v>
      </c>
      <c r="I20" s="49">
        <v>-55.476999999999997</v>
      </c>
      <c r="J20" s="49">
        <v>-79.021999999999991</v>
      </c>
      <c r="K20" s="49">
        <v>-67.01700000000001</v>
      </c>
      <c r="L20" s="49">
        <v>-75.61609931324233</v>
      </c>
      <c r="M20" s="49">
        <v>-29.370900686757672</v>
      </c>
      <c r="N20" s="49">
        <v>-157.90200000000002</v>
      </c>
      <c r="O20" s="49">
        <v>-65.338000000000008</v>
      </c>
      <c r="P20" s="49">
        <v>-82.230999999999995</v>
      </c>
      <c r="Q20" s="49">
        <f>SUM(Q18:Q19)</f>
        <v>-82.797999999999973</v>
      </c>
      <c r="R20" s="49">
        <f>SUM(R18:R19)</f>
        <v>-85.867999999999995</v>
      </c>
      <c r="S20" s="49">
        <f>SUM(S18:S19)</f>
        <v>-71.646999999999991</v>
      </c>
      <c r="T20" s="49">
        <f>SUM(T18:T19)</f>
        <v>13.120000000000005</v>
      </c>
      <c r="U20" s="49"/>
      <c r="V20" s="49">
        <v>-387.04700000000003</v>
      </c>
      <c r="W20" s="49">
        <v>-170.20699999999999</v>
      </c>
      <c r="X20" s="49">
        <v>-251.02599999999998</v>
      </c>
      <c r="Y20" s="49">
        <f>SUM(N20:Q20)</f>
        <v>-388.26900000000001</v>
      </c>
    </row>
    <row r="21" spans="1:26" x14ac:dyDescent="0.2">
      <c r="A21" s="48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6" ht="28.5" x14ac:dyDescent="0.2">
      <c r="A22" s="48" t="s">
        <v>150</v>
      </c>
      <c r="B22" s="51">
        <v>-118.35600000000002</v>
      </c>
      <c r="C22" s="51">
        <v>260.76973633486585</v>
      </c>
      <c r="D22" s="51">
        <v>16.547326980073869</v>
      </c>
      <c r="E22" s="51">
        <v>23.774936685060254</v>
      </c>
      <c r="F22" s="51">
        <v>-0.31150889482306354</v>
      </c>
      <c r="G22" s="51">
        <v>60.34721750591315</v>
      </c>
      <c r="H22" s="51">
        <v>30.384291388909944</v>
      </c>
      <c r="I22" s="51">
        <v>4.0560000000000329</v>
      </c>
      <c r="J22" s="51">
        <v>-123.82999999999998</v>
      </c>
      <c r="K22" s="51">
        <v>10.670000000000044</v>
      </c>
      <c r="L22" s="51">
        <v>3.9110006867575322</v>
      </c>
      <c r="M22" s="51">
        <v>60.883999313242406</v>
      </c>
      <c r="N22" s="51">
        <v>-173.78399999999999</v>
      </c>
      <c r="O22" s="51">
        <v>111.361</v>
      </c>
      <c r="P22" s="51">
        <v>-54.24</v>
      </c>
      <c r="Q22" s="51">
        <f>SUM(Q16,Q20)</f>
        <v>-181.98200000000006</v>
      </c>
      <c r="R22" s="51">
        <v>74.722999999999999</v>
      </c>
      <c r="S22" s="51">
        <v>18.504000000000001</v>
      </c>
      <c r="T22" s="51">
        <v>89.122</v>
      </c>
      <c r="U22" s="51"/>
      <c r="V22" s="51">
        <v>182.73599999999996</v>
      </c>
      <c r="W22" s="51">
        <v>94.476000000000056</v>
      </c>
      <c r="X22" s="51">
        <v>-48.365000000000002</v>
      </c>
      <c r="Y22" s="51">
        <f>SUM(N22:Q22)</f>
        <v>-298.64500000000004</v>
      </c>
    </row>
    <row r="23" spans="1:26" x14ac:dyDescent="0.2">
      <c r="A23" s="48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6" x14ac:dyDescent="0.2">
      <c r="A24" s="48" t="s">
        <v>95</v>
      </c>
      <c r="B24" s="51"/>
      <c r="C24" s="51"/>
      <c r="D24" s="51"/>
      <c r="E24" s="51"/>
      <c r="F24" s="51">
        <v>0</v>
      </c>
      <c r="G24" s="51"/>
      <c r="H24" s="51"/>
      <c r="I24" s="51"/>
      <c r="J24" s="51">
        <v>0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</row>
    <row r="25" spans="1:26" x14ac:dyDescent="0.2">
      <c r="A25" s="48" t="s">
        <v>151</v>
      </c>
      <c r="B25" s="49">
        <v>-5.6239999999999997</v>
      </c>
      <c r="C25" s="49">
        <v>-10.238</v>
      </c>
      <c r="D25" s="49">
        <v>-8.5710617999999972</v>
      </c>
      <c r="E25" s="49">
        <v>12.733061799999998</v>
      </c>
      <c r="F25" s="49">
        <v>-4.3550000000000004</v>
      </c>
      <c r="G25" s="49">
        <v>-4.3539999999999992</v>
      </c>
      <c r="H25" s="49">
        <v>-10.379000000000001</v>
      </c>
      <c r="I25" s="49">
        <v>-21.385999999999996</v>
      </c>
      <c r="J25" s="49">
        <v>-13.977</v>
      </c>
      <c r="K25" s="49">
        <v>-16.091999999999999</v>
      </c>
      <c r="L25" s="49">
        <v>-9.2600000000000016</v>
      </c>
      <c r="M25" s="49">
        <v>-28.961999999999996</v>
      </c>
      <c r="N25" s="49">
        <v>-18.103999999999999</v>
      </c>
      <c r="O25" s="49">
        <v>-13.522</v>
      </c>
      <c r="P25" s="49">
        <v>-22.734999999999999</v>
      </c>
      <c r="Q25" s="49">
        <v>-9.9110000000000085</v>
      </c>
      <c r="R25" s="49">
        <v>-30.777000000000001</v>
      </c>
      <c r="S25" s="49">
        <v>-23.902000000000001</v>
      </c>
      <c r="T25" s="49">
        <v>2.6469999999999998</v>
      </c>
      <c r="U25" s="49"/>
      <c r="V25" s="49">
        <v>-11.7</v>
      </c>
      <c r="W25" s="49">
        <v>-40.473999999999997</v>
      </c>
      <c r="X25" s="49">
        <v>-68.290999999999997</v>
      </c>
      <c r="Y25" s="49">
        <f>SUM(N25:Q25)</f>
        <v>-64.272000000000006</v>
      </c>
      <c r="Z25" s="100">
        <v>0</v>
      </c>
    </row>
    <row r="26" spans="1:26" x14ac:dyDescent="0.2">
      <c r="A26" s="48" t="s">
        <v>152</v>
      </c>
      <c r="B26" s="49">
        <v>42.756</v>
      </c>
      <c r="C26" s="49">
        <v>-56.826000000000001</v>
      </c>
      <c r="D26" s="49">
        <v>4.3801850999999985</v>
      </c>
      <c r="E26" s="49">
        <v>0.76981490000000186</v>
      </c>
      <c r="F26" s="49">
        <v>1.839</v>
      </c>
      <c r="G26" s="49">
        <v>-3.9859999999999998</v>
      </c>
      <c r="H26" s="49">
        <v>2.1549999999999998</v>
      </c>
      <c r="I26" s="49">
        <v>4.5990000000000002</v>
      </c>
      <c r="J26" s="49">
        <v>11.097</v>
      </c>
      <c r="K26" s="49">
        <v>-1.9849999999999994</v>
      </c>
      <c r="L26" s="49">
        <v>-3.1740000000000004</v>
      </c>
      <c r="M26" s="49">
        <v>5.1730000000000009</v>
      </c>
      <c r="N26" s="49">
        <v>8.8829999999999991</v>
      </c>
      <c r="O26" s="49">
        <v>-3.4000000000000002E-2</v>
      </c>
      <c r="P26" s="49">
        <v>10.082000000000001</v>
      </c>
      <c r="Q26" s="49">
        <v>4.8540000000000028</v>
      </c>
      <c r="R26" s="49">
        <v>-10.709</v>
      </c>
      <c r="S26" s="49">
        <v>27.437000000000001</v>
      </c>
      <c r="T26" s="49">
        <v>0.88100000000000001</v>
      </c>
      <c r="U26" s="49"/>
      <c r="V26" s="49">
        <v>-8.92</v>
      </c>
      <c r="W26" s="49">
        <v>4.6070000000000002</v>
      </c>
      <c r="X26" s="49">
        <v>11.111000000000001</v>
      </c>
      <c r="Y26" s="49">
        <f>SUM(N26:Q26)</f>
        <v>23.785</v>
      </c>
      <c r="Z26" s="100">
        <v>0</v>
      </c>
    </row>
    <row r="27" spans="1:26" ht="16.5" x14ac:dyDescent="0.2">
      <c r="A27" s="4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1:26" s="47" customFormat="1" ht="16.5" x14ac:dyDescent="0.2">
      <c r="A28" s="48" t="s">
        <v>153</v>
      </c>
      <c r="B28" s="53">
        <v>-81.224000000000018</v>
      </c>
      <c r="C28" s="53">
        <v>193.70573633486586</v>
      </c>
      <c r="D28" s="53">
        <v>12.35645028007387</v>
      </c>
      <c r="E28" s="53">
        <v>37.277813385060256</v>
      </c>
      <c r="F28" s="53">
        <v>-2.827508894823064</v>
      </c>
      <c r="G28" s="53">
        <v>52.007217505913154</v>
      </c>
      <c r="H28" s="53">
        <v>22.160291388909943</v>
      </c>
      <c r="I28" s="53">
        <v>-12.730999999999963</v>
      </c>
      <c r="J28" s="53">
        <v>-126.71</v>
      </c>
      <c r="K28" s="53">
        <v>-7.4069999999999538</v>
      </c>
      <c r="L28" s="53">
        <v>-8.5229993132424688</v>
      </c>
      <c r="M28" s="53">
        <v>37.094999313242411</v>
      </c>
      <c r="N28" s="53">
        <v>-183.00499999999997</v>
      </c>
      <c r="O28" s="53">
        <v>97.804999999999993</v>
      </c>
      <c r="P28" s="53">
        <v>-66.893000000000001</v>
      </c>
      <c r="Q28" s="53">
        <f>Q22+SUM(Q25:Q26)</f>
        <v>-187.03900000000007</v>
      </c>
      <c r="R28" s="53">
        <f>R22+SUM(R25:R26)</f>
        <v>33.236999999999995</v>
      </c>
      <c r="S28" s="53">
        <f>S22+SUM(S25:S26)</f>
        <v>22.039000000000001</v>
      </c>
      <c r="T28" s="53">
        <f>T22+SUM(T25:T26)</f>
        <v>92.65</v>
      </c>
      <c r="U28" s="53"/>
      <c r="V28" s="53">
        <v>162.11599999999999</v>
      </c>
      <c r="W28" s="53">
        <v>58.609000000000066</v>
      </c>
      <c r="X28" s="53">
        <v>-105.54500000000003</v>
      </c>
      <c r="Y28" s="53">
        <f>SUM(N28:Q28)</f>
        <v>-339.13200000000006</v>
      </c>
      <c r="Z28" s="101"/>
    </row>
    <row r="30" spans="1:26" x14ac:dyDescent="0.2">
      <c r="A30" s="54" t="s">
        <v>154</v>
      </c>
      <c r="B30" s="88">
        <v>-0.10849965649367287</v>
      </c>
      <c r="C30" s="88">
        <v>0.25875364243557208</v>
      </c>
      <c r="D30" s="88">
        <v>1.650584323437854E-2</v>
      </c>
      <c r="E30" s="88">
        <v>4.979599560615431E-2</v>
      </c>
      <c r="F30" s="88">
        <v>-3.7770085666934275E-3</v>
      </c>
      <c r="G30" s="88">
        <v>6.9471649199538396E-2</v>
      </c>
      <c r="H30" s="88">
        <v>2.9601891109726497E-2</v>
      </c>
      <c r="I30" s="88">
        <v>-1.7006169689019811E-2</v>
      </c>
      <c r="J30" s="88">
        <v>-0.16926021218252346</v>
      </c>
      <c r="K30" s="88">
        <v>-9.8943287162492587E-3</v>
      </c>
      <c r="L30" s="88">
        <v>-1.1385089355148939E-2</v>
      </c>
      <c r="M30" s="88">
        <v>4.9551791134637937E-2</v>
      </c>
      <c r="N30" s="88">
        <v>-0.24067487821391523</v>
      </c>
      <c r="O30" s="88">
        <v>0.12862596875521942</v>
      </c>
      <c r="P30" s="88">
        <v>-8.7999999999999998E-5</v>
      </c>
      <c r="Q30" s="88">
        <f>Q28*1000/Q32</f>
        <v>-0.24597998640158988</v>
      </c>
      <c r="R30" s="88">
        <f>R28*1000/R32</f>
        <v>4.3710866760566715E-2</v>
      </c>
      <c r="S30" s="88">
        <f>S28*1000/S32</f>
        <v>2.8984077760812653E-2</v>
      </c>
      <c r="T30" s="88">
        <f>T28*1000/T32</f>
        <v>0.12184649051859396</v>
      </c>
      <c r="U30" s="88"/>
      <c r="V30" s="88">
        <v>0.21655582478243204</v>
      </c>
      <c r="W30" s="88">
        <v>7.8290362053551651E-2</v>
      </c>
      <c r="X30" s="88">
        <v>-0.14098783911928375</v>
      </c>
      <c r="Y30" s="88">
        <f>SUM(N30:Q30)</f>
        <v>-0.35811689586028572</v>
      </c>
    </row>
    <row r="31" spans="1:26" x14ac:dyDescent="0.2">
      <c r="A31" s="54"/>
      <c r="B31" s="97"/>
      <c r="C31" s="97"/>
      <c r="D31" s="97"/>
      <c r="E31" s="97"/>
      <c r="F31" s="95"/>
      <c r="G31" s="95"/>
      <c r="H31" s="98"/>
      <c r="I31" s="97"/>
      <c r="J31" s="95"/>
      <c r="K31" s="95"/>
      <c r="L31" s="95"/>
      <c r="M31" s="95"/>
      <c r="N31" s="95"/>
      <c r="O31" s="95"/>
      <c r="P31" s="95"/>
      <c r="Q31" s="62"/>
      <c r="R31" s="62"/>
      <c r="S31" s="62"/>
      <c r="T31" s="62"/>
      <c r="V31" s="62"/>
      <c r="W31" s="62"/>
      <c r="X31" s="62"/>
      <c r="Y31" s="62"/>
    </row>
    <row r="32" spans="1:26" x14ac:dyDescent="0.2">
      <c r="A32" s="52" t="s">
        <v>155</v>
      </c>
      <c r="B32" s="96">
        <v>748610.66500000004</v>
      </c>
      <c r="C32" s="96">
        <v>748610.66500000004</v>
      </c>
      <c r="D32" s="96">
        <v>748610.66500000004</v>
      </c>
      <c r="E32" s="96">
        <v>748610.66500000004</v>
      </c>
      <c r="F32" s="96">
        <v>748610.66500000004</v>
      </c>
      <c r="G32" s="96">
        <v>748610.66500000004</v>
      </c>
      <c r="H32" s="96">
        <v>748610.66500000004</v>
      </c>
      <c r="I32" s="96">
        <v>748610.66500000004</v>
      </c>
      <c r="J32" s="96">
        <v>748610.66500000004</v>
      </c>
      <c r="K32" s="96">
        <v>748610.66500000004</v>
      </c>
      <c r="L32" s="96">
        <v>748610.66500000004</v>
      </c>
      <c r="M32" s="96">
        <v>748610.66500000004</v>
      </c>
      <c r="N32" s="96">
        <v>760382.64299999992</v>
      </c>
      <c r="O32" s="96">
        <v>760382.99999999977</v>
      </c>
      <c r="P32" s="96">
        <v>760382.99999999977</v>
      </c>
      <c r="Q32" s="96">
        <v>760382.99999999977</v>
      </c>
      <c r="R32" s="96">
        <v>760382.99999999977</v>
      </c>
      <c r="S32" s="96">
        <v>760382.99999999977</v>
      </c>
      <c r="T32" s="96">
        <v>760382.99999999977</v>
      </c>
      <c r="V32" s="55"/>
      <c r="W32" s="55"/>
      <c r="X32" s="55"/>
      <c r="Y32" s="55"/>
    </row>
    <row r="33" spans="7:25" x14ac:dyDescent="0.2"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V33" s="63"/>
      <c r="W33" s="63"/>
      <c r="X33" s="63"/>
      <c r="Y33" s="63"/>
    </row>
    <row r="34" spans="7:25" x14ac:dyDescent="0.2">
      <c r="P34" s="90"/>
      <c r="R34" s="102"/>
      <c r="S34" s="102"/>
      <c r="T34" s="102"/>
      <c r="X34" s="90"/>
      <c r="Y34" s="90"/>
    </row>
    <row r="35" spans="7:25" x14ac:dyDescent="0.2">
      <c r="R35" s="103"/>
      <c r="S35" s="103"/>
      <c r="T35" s="103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U109"/>
  <sheetViews>
    <sheetView showGridLines="0" tabSelected="1" zoomScale="90" zoomScaleNormal="90" workbookViewId="0">
      <pane xSplit="2" ySplit="3" topLeftCell="J85" activePane="bottomRight" state="frozen"/>
      <selection activeCell="P8" sqref="P8"/>
      <selection pane="topRight" activeCell="P8" sqref="P8"/>
      <selection pane="bottomLeft" activeCell="P8" sqref="P8"/>
      <selection pane="bottomRight" activeCell="O102" sqref="O102"/>
    </sheetView>
  </sheetViews>
  <sheetFormatPr defaultColWidth="8.7109375" defaultRowHeight="14.25" outlineLevelRow="1" x14ac:dyDescent="0.2"/>
  <cols>
    <col min="1" max="1" width="2.85546875" style="15" customWidth="1"/>
    <col min="2" max="2" width="54" style="78" customWidth="1"/>
    <col min="3" max="17" width="11" style="82" customWidth="1"/>
    <col min="18" max="18" width="8.7109375" style="15"/>
    <col min="19" max="21" width="11" style="82" customWidth="1"/>
    <col min="22" max="16384" width="8.7109375" style="15"/>
  </cols>
  <sheetData>
    <row r="2" spans="2:21" x14ac:dyDescent="0.2"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S2" s="68"/>
      <c r="T2" s="68"/>
      <c r="U2" s="68"/>
    </row>
    <row r="3" spans="2:21" x14ac:dyDescent="0.2">
      <c r="B3" s="65" t="s">
        <v>156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5" t="s">
        <v>43</v>
      </c>
      <c r="I3" s="65" t="s">
        <v>80</v>
      </c>
      <c r="J3" s="65" t="s">
        <v>81</v>
      </c>
      <c r="K3" s="65" t="s">
        <v>82</v>
      </c>
      <c r="L3" s="65" t="s">
        <v>83</v>
      </c>
      <c r="M3" s="65" t="s">
        <v>84</v>
      </c>
      <c r="N3" s="65" t="s">
        <v>85</v>
      </c>
      <c r="O3" s="65" t="s">
        <v>86</v>
      </c>
      <c r="P3" s="65" t="s">
        <v>87</v>
      </c>
      <c r="Q3" s="65" t="s">
        <v>88</v>
      </c>
      <c r="S3" s="66">
        <v>2019</v>
      </c>
      <c r="T3" s="66">
        <v>2020</v>
      </c>
      <c r="U3" s="66">
        <v>2021</v>
      </c>
    </row>
    <row r="4" spans="2:21" x14ac:dyDescent="0.2">
      <c r="B4" s="69" t="s">
        <v>157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S4" s="70"/>
      <c r="T4" s="70"/>
      <c r="U4" s="70"/>
    </row>
    <row r="5" spans="2:21" x14ac:dyDescent="0.2">
      <c r="B5" s="83" t="s">
        <v>153</v>
      </c>
      <c r="C5" s="70">
        <v>-2828</v>
      </c>
      <c r="D5" s="70">
        <v>52008</v>
      </c>
      <c r="E5" s="70">
        <v>22160</v>
      </c>
      <c r="F5" s="70">
        <v>-12731</v>
      </c>
      <c r="G5" s="70">
        <v>-126710</v>
      </c>
      <c r="H5" s="70">
        <v>-7407</v>
      </c>
      <c r="I5" s="70">
        <v>-8523</v>
      </c>
      <c r="J5" s="70">
        <v>37095</v>
      </c>
      <c r="K5" s="70">
        <v>-183005</v>
      </c>
      <c r="L5" s="70">
        <v>97805</v>
      </c>
      <c r="M5" s="70">
        <v>-66893</v>
      </c>
      <c r="N5" s="70">
        <v>-187039</v>
      </c>
      <c r="O5" s="70">
        <v>33237</v>
      </c>
      <c r="P5" s="70">
        <v>22039</v>
      </c>
      <c r="Q5" s="70">
        <v>92650</v>
      </c>
      <c r="R5" s="70"/>
      <c r="S5" s="70">
        <f t="shared" ref="S5:S35" si="0">SUM(C5:F5)</f>
        <v>58609</v>
      </c>
      <c r="T5" s="70">
        <f t="shared" ref="T5:T35" si="1">SUM(G5:J5)</f>
        <v>-105545</v>
      </c>
      <c r="U5" s="70">
        <f t="shared" ref="U5:U35" si="2">SUM(K5:N5)</f>
        <v>-339132</v>
      </c>
    </row>
    <row r="6" spans="2:21" x14ac:dyDescent="0.2">
      <c r="B6" s="83" t="s">
        <v>191</v>
      </c>
      <c r="C6" s="70">
        <v>0</v>
      </c>
      <c r="D6" s="70">
        <v>4324.7039817358946</v>
      </c>
      <c r="E6" s="70">
        <v>2717.4896469901796</v>
      </c>
      <c r="F6" s="70">
        <v>2881.8063712739258</v>
      </c>
      <c r="G6" s="70">
        <v>3568</v>
      </c>
      <c r="H6" s="70">
        <v>7890</v>
      </c>
      <c r="I6" s="70">
        <v>7090</v>
      </c>
      <c r="J6" s="70">
        <v>-9883</v>
      </c>
      <c r="K6" s="70">
        <v>8665</v>
      </c>
      <c r="L6" s="70">
        <v>211.15381700000034</v>
      </c>
      <c r="M6" s="70">
        <v>4214.8461829999997</v>
      </c>
      <c r="N6" s="70">
        <v>-5494</v>
      </c>
      <c r="O6" s="70">
        <v>5710</v>
      </c>
      <c r="P6" s="70">
        <v>5487</v>
      </c>
      <c r="Q6" s="70">
        <v>1034</v>
      </c>
      <c r="R6" s="70"/>
      <c r="S6" s="70">
        <f t="shared" si="0"/>
        <v>9924</v>
      </c>
      <c r="T6" s="70">
        <f t="shared" si="1"/>
        <v>8665</v>
      </c>
      <c r="U6" s="70">
        <f t="shared" si="2"/>
        <v>7597</v>
      </c>
    </row>
    <row r="7" spans="2:21" x14ac:dyDescent="0.2">
      <c r="B7" s="83" t="s">
        <v>170</v>
      </c>
      <c r="C7" s="70">
        <v>0</v>
      </c>
      <c r="D7" s="70">
        <v>-834.31619999990983</v>
      </c>
      <c r="E7" s="70">
        <v>834.31619999990983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/>
      <c r="S7" s="70">
        <f t="shared" si="0"/>
        <v>0</v>
      </c>
      <c r="T7" s="70">
        <f t="shared" si="1"/>
        <v>0</v>
      </c>
      <c r="U7" s="70">
        <f t="shared" si="2"/>
        <v>0</v>
      </c>
    </row>
    <row r="8" spans="2:21" x14ac:dyDescent="0.2">
      <c r="B8" s="83" t="s">
        <v>192</v>
      </c>
      <c r="C8" s="70">
        <v>2516</v>
      </c>
      <c r="D8" s="70">
        <v>8340</v>
      </c>
      <c r="E8" s="70">
        <v>8224</v>
      </c>
      <c r="F8" s="70">
        <v>16787</v>
      </c>
      <c r="G8" s="70">
        <v>2880</v>
      </c>
      <c r="H8" s="70">
        <v>18077</v>
      </c>
      <c r="I8" s="70">
        <v>12434</v>
      </c>
      <c r="J8" s="70">
        <v>30651</v>
      </c>
      <c r="K8" s="70">
        <v>9221</v>
      </c>
      <c r="L8" s="70">
        <v>13556</v>
      </c>
      <c r="M8" s="70">
        <v>12653</v>
      </c>
      <c r="N8" s="70">
        <v>5057</v>
      </c>
      <c r="O8" s="70">
        <v>41486</v>
      </c>
      <c r="P8" s="70">
        <v>-3535</v>
      </c>
      <c r="Q8" s="70">
        <v>-3528</v>
      </c>
      <c r="R8" s="70"/>
      <c r="S8" s="70">
        <f t="shared" si="0"/>
        <v>35867</v>
      </c>
      <c r="T8" s="70">
        <f t="shared" si="1"/>
        <v>64042</v>
      </c>
      <c r="U8" s="70">
        <f t="shared" si="2"/>
        <v>40487</v>
      </c>
    </row>
    <row r="9" spans="2:21" x14ac:dyDescent="0.2">
      <c r="B9" s="83" t="s">
        <v>193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11246</v>
      </c>
      <c r="K9" s="70">
        <v>2608</v>
      </c>
      <c r="L9" s="70">
        <v>4457</v>
      </c>
      <c r="M9" s="70">
        <v>759</v>
      </c>
      <c r="N9" s="70">
        <v>1832</v>
      </c>
      <c r="O9" s="70">
        <v>2593</v>
      </c>
      <c r="P9" s="70">
        <v>2596</v>
      </c>
      <c r="Q9" s="70">
        <v>2594</v>
      </c>
      <c r="R9" s="70"/>
      <c r="S9" s="70">
        <f t="shared" si="0"/>
        <v>0</v>
      </c>
      <c r="T9" s="70">
        <f t="shared" si="1"/>
        <v>11246</v>
      </c>
      <c r="U9" s="70">
        <f t="shared" si="2"/>
        <v>9656</v>
      </c>
    </row>
    <row r="10" spans="2:21" x14ac:dyDescent="0.2">
      <c r="B10" s="83" t="s">
        <v>194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3958</v>
      </c>
      <c r="Q10" s="70">
        <v>14461</v>
      </c>
      <c r="R10" s="70"/>
      <c r="S10" s="70">
        <f t="shared" si="0"/>
        <v>0</v>
      </c>
      <c r="T10" s="70">
        <f t="shared" si="1"/>
        <v>0</v>
      </c>
      <c r="U10" s="70">
        <f t="shared" si="2"/>
        <v>0</v>
      </c>
    </row>
    <row r="11" spans="2:21" x14ac:dyDescent="0.2">
      <c r="B11" s="83" t="s">
        <v>195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-488</v>
      </c>
      <c r="L11" s="70">
        <v>982</v>
      </c>
      <c r="M11" s="70">
        <v>-494</v>
      </c>
      <c r="N11" s="70">
        <v>0</v>
      </c>
      <c r="O11" s="70">
        <v>0</v>
      </c>
      <c r="P11" s="70">
        <v>0</v>
      </c>
      <c r="Q11" s="70">
        <v>0</v>
      </c>
      <c r="R11" s="70"/>
      <c r="S11" s="70">
        <f t="shared" si="0"/>
        <v>0</v>
      </c>
      <c r="T11" s="70">
        <f t="shared" si="1"/>
        <v>0</v>
      </c>
      <c r="U11" s="70">
        <f t="shared" si="2"/>
        <v>0</v>
      </c>
    </row>
    <row r="12" spans="2:21" x14ac:dyDescent="0.2">
      <c r="B12" s="83" t="s">
        <v>196</v>
      </c>
      <c r="C12" s="70">
        <v>7186</v>
      </c>
      <c r="D12" s="70">
        <v>-9182</v>
      </c>
      <c r="E12" s="70">
        <v>1770</v>
      </c>
      <c r="F12" s="70">
        <v>226</v>
      </c>
      <c r="G12" s="70">
        <v>-87</v>
      </c>
      <c r="H12" s="70">
        <v>293</v>
      </c>
      <c r="I12" s="70">
        <v>-18</v>
      </c>
      <c r="J12" s="70">
        <v>3722</v>
      </c>
      <c r="K12" s="70">
        <v>1804</v>
      </c>
      <c r="L12" s="70">
        <v>1219</v>
      </c>
      <c r="M12" s="70">
        <v>1698</v>
      </c>
      <c r="N12" s="70">
        <v>7815</v>
      </c>
      <c r="O12" s="70">
        <v>3360</v>
      </c>
      <c r="P12" s="70">
        <v>658</v>
      </c>
      <c r="Q12" s="70">
        <v>2198</v>
      </c>
      <c r="R12" s="70"/>
      <c r="S12" s="70">
        <f t="shared" si="0"/>
        <v>0</v>
      </c>
      <c r="T12" s="70">
        <f t="shared" si="1"/>
        <v>3910</v>
      </c>
      <c r="U12" s="70">
        <f t="shared" si="2"/>
        <v>12536</v>
      </c>
    </row>
    <row r="13" spans="2:21" x14ac:dyDescent="0.2">
      <c r="B13" s="83" t="s">
        <v>197</v>
      </c>
      <c r="C13" s="70">
        <v>38396</v>
      </c>
      <c r="D13" s="70">
        <v>39632</v>
      </c>
      <c r="E13" s="70">
        <v>39939.469383094765</v>
      </c>
      <c r="F13" s="70">
        <v>-119695.46938309477</v>
      </c>
      <c r="G13" s="70">
        <v>43740</v>
      </c>
      <c r="H13" s="70">
        <v>62842</v>
      </c>
      <c r="I13" s="70">
        <v>54536</v>
      </c>
      <c r="J13" s="70">
        <v>18959</v>
      </c>
      <c r="K13" s="70">
        <v>51354</v>
      </c>
      <c r="L13" s="70">
        <v>56846</v>
      </c>
      <c r="M13" s="70">
        <v>49956</v>
      </c>
      <c r="N13" s="70">
        <v>61988</v>
      </c>
      <c r="O13" s="70">
        <v>66841</v>
      </c>
      <c r="P13" s="70">
        <v>65153</v>
      </c>
      <c r="Q13" s="70">
        <v>62318</v>
      </c>
      <c r="R13" s="70"/>
      <c r="S13" s="70">
        <f t="shared" si="0"/>
        <v>-1728</v>
      </c>
      <c r="T13" s="70">
        <f t="shared" si="1"/>
        <v>180077</v>
      </c>
      <c r="U13" s="70">
        <f t="shared" si="2"/>
        <v>220144</v>
      </c>
    </row>
    <row r="14" spans="2:21" x14ac:dyDescent="0.2">
      <c r="B14" s="83" t="s">
        <v>198</v>
      </c>
      <c r="C14" s="70">
        <v>1214</v>
      </c>
      <c r="D14" s="70">
        <v>-3689</v>
      </c>
      <c r="E14" s="70">
        <v>-1278.9966954803576</v>
      </c>
      <c r="F14" s="70">
        <v>162926.99669548037</v>
      </c>
      <c r="G14" s="70">
        <v>1483</v>
      </c>
      <c r="H14" s="70">
        <v>288</v>
      </c>
      <c r="I14" s="70">
        <v>1770</v>
      </c>
      <c r="J14" s="70">
        <v>1795</v>
      </c>
      <c r="K14" s="70">
        <v>23597</v>
      </c>
      <c r="L14" s="70">
        <v>2811</v>
      </c>
      <c r="M14" s="70">
        <v>2893</v>
      </c>
      <c r="N14" s="70">
        <v>4811</v>
      </c>
      <c r="O14" s="70">
        <v>3611</v>
      </c>
      <c r="P14" s="70">
        <v>3027</v>
      </c>
      <c r="Q14" s="70">
        <v>3494</v>
      </c>
      <c r="R14" s="70"/>
      <c r="S14" s="70">
        <f t="shared" si="0"/>
        <v>159173</v>
      </c>
      <c r="T14" s="70">
        <f t="shared" si="1"/>
        <v>5336</v>
      </c>
      <c r="U14" s="70">
        <f t="shared" si="2"/>
        <v>34112</v>
      </c>
    </row>
    <row r="15" spans="2:21" x14ac:dyDescent="0.2">
      <c r="B15" s="83" t="s">
        <v>199</v>
      </c>
      <c r="C15" s="70">
        <v>2779</v>
      </c>
      <c r="D15" s="70">
        <v>-2950</v>
      </c>
      <c r="E15" s="70">
        <v>1</v>
      </c>
      <c r="F15" s="70">
        <v>5249</v>
      </c>
      <c r="G15" s="70">
        <v>72812</v>
      </c>
      <c r="H15" s="70">
        <v>17765</v>
      </c>
      <c r="I15" s="70">
        <v>11609</v>
      </c>
      <c r="J15" s="70">
        <v>-31173</v>
      </c>
      <c r="K15" s="70">
        <v>32186</v>
      </c>
      <c r="L15" s="70">
        <v>-4223</v>
      </c>
      <c r="M15" s="70">
        <v>-13069</v>
      </c>
      <c r="N15" s="70">
        <v>10254</v>
      </c>
      <c r="O15" s="70">
        <v>-39029</v>
      </c>
      <c r="P15" s="70">
        <v>19203</v>
      </c>
      <c r="Q15" s="70">
        <v>45744</v>
      </c>
      <c r="R15" s="70"/>
      <c r="S15" s="70">
        <f t="shared" si="0"/>
        <v>5079</v>
      </c>
      <c r="T15" s="70">
        <f t="shared" si="1"/>
        <v>71013</v>
      </c>
      <c r="U15" s="70">
        <f t="shared" si="2"/>
        <v>25148</v>
      </c>
    </row>
    <row r="16" spans="2:21" x14ac:dyDescent="0.2">
      <c r="B16" s="83" t="s">
        <v>200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-7293</v>
      </c>
      <c r="M16" s="70">
        <v>7293</v>
      </c>
      <c r="N16" s="70">
        <v>-57140</v>
      </c>
      <c r="O16" s="70">
        <v>0</v>
      </c>
      <c r="P16" s="70">
        <v>0</v>
      </c>
      <c r="Q16" s="70">
        <v>0</v>
      </c>
      <c r="R16" s="70"/>
      <c r="S16" s="70">
        <f t="shared" si="0"/>
        <v>0</v>
      </c>
      <c r="T16" s="70">
        <f t="shared" si="1"/>
        <v>0</v>
      </c>
      <c r="U16" s="70">
        <f t="shared" si="2"/>
        <v>-57140</v>
      </c>
    </row>
    <row r="17" spans="2:21" x14ac:dyDescent="0.2">
      <c r="B17" s="83" t="s">
        <v>201</v>
      </c>
      <c r="C17" s="70">
        <v>0</v>
      </c>
      <c r="D17" s="70">
        <v>688</v>
      </c>
      <c r="E17" s="70">
        <v>576.71867306156059</v>
      </c>
      <c r="F17" s="70">
        <v>5597.2813269384396</v>
      </c>
      <c r="G17" s="70">
        <v>439</v>
      </c>
      <c r="H17" s="70">
        <v>448</v>
      </c>
      <c r="I17" s="70">
        <v>580</v>
      </c>
      <c r="J17" s="70">
        <v>7547</v>
      </c>
      <c r="K17" s="70">
        <v>-246</v>
      </c>
      <c r="L17" s="70">
        <v>2613</v>
      </c>
      <c r="M17" s="70">
        <v>6064</v>
      </c>
      <c r="N17" s="70">
        <v>4854</v>
      </c>
      <c r="O17" s="70">
        <v>1978</v>
      </c>
      <c r="P17" s="70">
        <v>469</v>
      </c>
      <c r="Q17" s="70">
        <v>1036</v>
      </c>
      <c r="R17" s="70"/>
      <c r="S17" s="70">
        <f t="shared" si="0"/>
        <v>6862</v>
      </c>
      <c r="T17" s="70">
        <f t="shared" si="1"/>
        <v>9014</v>
      </c>
      <c r="U17" s="70">
        <f t="shared" si="2"/>
        <v>13285</v>
      </c>
    </row>
    <row r="18" spans="2:21" x14ac:dyDescent="0.2">
      <c r="B18" s="83" t="s">
        <v>202</v>
      </c>
      <c r="C18" s="70">
        <v>0</v>
      </c>
      <c r="D18" s="70">
        <v>0</v>
      </c>
      <c r="E18" s="70">
        <v>0</v>
      </c>
      <c r="F18" s="70">
        <v>1677</v>
      </c>
      <c r="G18" s="70">
        <v>1024</v>
      </c>
      <c r="H18" s="70">
        <v>721</v>
      </c>
      <c r="I18" s="70">
        <v>14901</v>
      </c>
      <c r="J18" s="70">
        <v>403</v>
      </c>
      <c r="K18" s="70">
        <v>0</v>
      </c>
      <c r="L18" s="70">
        <v>0</v>
      </c>
      <c r="M18" s="70">
        <v>0</v>
      </c>
      <c r="N18" s="70">
        <v>1076</v>
      </c>
      <c r="O18" s="70">
        <v>1828</v>
      </c>
      <c r="P18" s="70">
        <v>1107</v>
      </c>
      <c r="Q18" s="70">
        <v>2422</v>
      </c>
      <c r="R18" s="70"/>
      <c r="S18" s="70">
        <f t="shared" si="0"/>
        <v>1677</v>
      </c>
      <c r="T18" s="70">
        <f t="shared" si="1"/>
        <v>17049</v>
      </c>
      <c r="U18" s="70">
        <f t="shared" si="2"/>
        <v>1076</v>
      </c>
    </row>
    <row r="19" spans="2:21" x14ac:dyDescent="0.2">
      <c r="B19" s="83" t="s">
        <v>203</v>
      </c>
      <c r="C19" s="70">
        <v>-10473</v>
      </c>
      <c r="D19" s="70">
        <v>1949.5288986599735</v>
      </c>
      <c r="E19" s="70">
        <v>-25008.1848300159</v>
      </c>
      <c r="F19" s="70">
        <v>37122.655931355926</v>
      </c>
      <c r="G19" s="70">
        <v>-50354</v>
      </c>
      <c r="H19" s="70">
        <v>-13430</v>
      </c>
      <c r="I19" s="70">
        <v>-378</v>
      </c>
      <c r="J19" s="70">
        <v>19671</v>
      </c>
      <c r="K19" s="70">
        <v>-30182</v>
      </c>
      <c r="L19" s="70">
        <v>24510</v>
      </c>
      <c r="M19" s="70">
        <v>-19202</v>
      </c>
      <c r="N19" s="70">
        <v>-6276</v>
      </c>
      <c r="O19" s="70">
        <v>51171</v>
      </c>
      <c r="P19" s="70">
        <v>-27204</v>
      </c>
      <c r="Q19" s="70">
        <v>-12039</v>
      </c>
      <c r="R19" s="70"/>
      <c r="S19" s="70">
        <f t="shared" si="0"/>
        <v>3591</v>
      </c>
      <c r="T19" s="70">
        <f t="shared" si="1"/>
        <v>-44491</v>
      </c>
      <c r="U19" s="70">
        <f t="shared" si="2"/>
        <v>-31150</v>
      </c>
    </row>
    <row r="20" spans="2:21" x14ac:dyDescent="0.2">
      <c r="B20" s="83" t="s">
        <v>171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868</v>
      </c>
      <c r="N20" s="70">
        <v>-727</v>
      </c>
      <c r="O20" s="70">
        <v>0</v>
      </c>
      <c r="P20" s="70">
        <v>0</v>
      </c>
      <c r="Q20" s="70">
        <v>0</v>
      </c>
      <c r="R20" s="70"/>
      <c r="S20" s="70">
        <f t="shared" si="0"/>
        <v>0</v>
      </c>
      <c r="T20" s="70">
        <f t="shared" si="1"/>
        <v>0</v>
      </c>
      <c r="U20" s="70">
        <f t="shared" si="2"/>
        <v>141</v>
      </c>
    </row>
    <row r="21" spans="2:21" x14ac:dyDescent="0.2">
      <c r="B21" s="83" t="s">
        <v>172</v>
      </c>
      <c r="C21" s="70">
        <v>3</v>
      </c>
      <c r="D21" s="70">
        <v>8</v>
      </c>
      <c r="E21" s="70">
        <v>0</v>
      </c>
      <c r="F21" s="70">
        <v>-32227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/>
      <c r="S21" s="70">
        <f t="shared" si="0"/>
        <v>-32216</v>
      </c>
      <c r="T21" s="70">
        <f t="shared" si="1"/>
        <v>0</v>
      </c>
      <c r="U21" s="70">
        <f t="shared" si="2"/>
        <v>0</v>
      </c>
    </row>
    <row r="22" spans="2:21" x14ac:dyDescent="0.2">
      <c r="B22" s="83" t="s">
        <v>204</v>
      </c>
      <c r="C22" s="70">
        <v>42126</v>
      </c>
      <c r="D22" s="70">
        <v>43787.373000000007</v>
      </c>
      <c r="E22" s="70">
        <v>37274.902999999991</v>
      </c>
      <c r="F22" s="70">
        <v>-115899.276</v>
      </c>
      <c r="G22" s="70">
        <v>48110</v>
      </c>
      <c r="H22" s="70">
        <v>52470</v>
      </c>
      <c r="I22" s="70">
        <v>52022</v>
      </c>
      <c r="J22" s="70">
        <v>57390</v>
      </c>
      <c r="K22" s="70">
        <v>54111</v>
      </c>
      <c r="L22" s="70">
        <v>56769</v>
      </c>
      <c r="M22" s="70">
        <v>59589</v>
      </c>
      <c r="N22" s="70">
        <v>83992</v>
      </c>
      <c r="O22" s="70">
        <v>66770</v>
      </c>
      <c r="P22" s="70">
        <v>66464</v>
      </c>
      <c r="Q22" s="70">
        <v>78162</v>
      </c>
      <c r="R22" s="70"/>
      <c r="S22" s="70">
        <f t="shared" si="0"/>
        <v>7289</v>
      </c>
      <c r="T22" s="70">
        <f t="shared" si="1"/>
        <v>209992</v>
      </c>
      <c r="U22" s="70">
        <f t="shared" si="2"/>
        <v>254461</v>
      </c>
    </row>
    <row r="23" spans="2:21" x14ac:dyDescent="0.2">
      <c r="B23" s="83" t="s">
        <v>205</v>
      </c>
      <c r="C23" s="70">
        <v>1236</v>
      </c>
      <c r="D23" s="70">
        <v>1115.4823936214029</v>
      </c>
      <c r="E23" s="70">
        <v>2629.9904679695069</v>
      </c>
      <c r="F23" s="70">
        <v>173153.52713840909</v>
      </c>
      <c r="G23" s="70">
        <v>1537</v>
      </c>
      <c r="H23" s="70">
        <v>2086</v>
      </c>
      <c r="I23" s="70">
        <v>2884</v>
      </c>
      <c r="J23" s="70">
        <v>7256</v>
      </c>
      <c r="K23" s="70">
        <v>21428</v>
      </c>
      <c r="L23" s="70">
        <v>25754</v>
      </c>
      <c r="M23" s="70">
        <v>24066</v>
      </c>
      <c r="N23" s="70">
        <v>12211</v>
      </c>
      <c r="O23" s="70">
        <v>19296</v>
      </c>
      <c r="P23" s="70">
        <v>15157</v>
      </c>
      <c r="Q23" s="70">
        <v>12587</v>
      </c>
      <c r="R23" s="70"/>
      <c r="S23" s="70">
        <f t="shared" si="0"/>
        <v>178135</v>
      </c>
      <c r="T23" s="70">
        <f t="shared" si="1"/>
        <v>13763</v>
      </c>
      <c r="U23" s="70">
        <f t="shared" si="2"/>
        <v>83459</v>
      </c>
    </row>
    <row r="24" spans="2:21" x14ac:dyDescent="0.2">
      <c r="B24" s="84" t="s">
        <v>144</v>
      </c>
      <c r="C24" s="70">
        <v>4471</v>
      </c>
      <c r="D24" s="70">
        <v>-1121.7379378822625</v>
      </c>
      <c r="E24" s="70">
        <v>-548.84239443332399</v>
      </c>
      <c r="F24" s="70">
        <v>3779.5803323155865</v>
      </c>
      <c r="G24" s="70">
        <v>2295</v>
      </c>
      <c r="H24" s="70">
        <v>-1820</v>
      </c>
      <c r="I24" s="70">
        <v>1819</v>
      </c>
      <c r="J24" s="70">
        <v>3068</v>
      </c>
      <c r="K24" s="70">
        <v>2832</v>
      </c>
      <c r="L24" s="70">
        <v>-4454</v>
      </c>
      <c r="M24" s="70">
        <v>188</v>
      </c>
      <c r="N24" s="70">
        <v>2105</v>
      </c>
      <c r="O24" s="70">
        <v>-1304</v>
      </c>
      <c r="P24" s="70">
        <v>-12267</v>
      </c>
      <c r="Q24" s="70">
        <v>-4174</v>
      </c>
      <c r="R24" s="70"/>
      <c r="S24" s="70">
        <f t="shared" si="0"/>
        <v>6580</v>
      </c>
      <c r="T24" s="70">
        <f t="shared" si="1"/>
        <v>5362</v>
      </c>
      <c r="U24" s="70">
        <f t="shared" si="2"/>
        <v>671</v>
      </c>
    </row>
    <row r="25" spans="2:21" x14ac:dyDescent="0.2">
      <c r="B25" s="84" t="s">
        <v>206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-69012</v>
      </c>
      <c r="R25" s="70"/>
      <c r="S25" s="70"/>
      <c r="T25" s="70"/>
      <c r="U25" s="70"/>
    </row>
    <row r="26" spans="2:21" x14ac:dyDescent="0.2">
      <c r="B26" s="84" t="s">
        <v>207</v>
      </c>
      <c r="C26" s="70">
        <v>1504</v>
      </c>
      <c r="D26" s="70">
        <v>7240.29376522243</v>
      </c>
      <c r="E26" s="70">
        <v>19033.93985330718</v>
      </c>
      <c r="F26" s="70">
        <v>-21073.233618529612</v>
      </c>
      <c r="G26" s="70">
        <v>88970</v>
      </c>
      <c r="H26" s="70">
        <v>38599</v>
      </c>
      <c r="I26" s="70">
        <v>31930</v>
      </c>
      <c r="J26" s="70">
        <v>-20406</v>
      </c>
      <c r="K26" s="70">
        <v>73908</v>
      </c>
      <c r="L26" s="70">
        <v>-55137</v>
      </c>
      <c r="M26" s="70">
        <v>72476</v>
      </c>
      <c r="N26" s="70">
        <v>42081</v>
      </c>
      <c r="O26" s="70">
        <v>-96381</v>
      </c>
      <c r="P26" s="70">
        <v>90741</v>
      </c>
      <c r="Q26" s="70">
        <v>47537</v>
      </c>
      <c r="R26" s="70"/>
      <c r="S26" s="70">
        <f t="shared" si="0"/>
        <v>6704.9999999999964</v>
      </c>
      <c r="T26" s="70">
        <f t="shared" si="1"/>
        <v>139093</v>
      </c>
      <c r="U26" s="70">
        <f t="shared" si="2"/>
        <v>133328</v>
      </c>
    </row>
    <row r="27" spans="2:21" x14ac:dyDescent="0.2">
      <c r="B27" s="84" t="s">
        <v>173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/>
      <c r="S27" s="70">
        <f t="shared" si="0"/>
        <v>0</v>
      </c>
      <c r="T27" s="70">
        <f t="shared" si="1"/>
        <v>0</v>
      </c>
      <c r="U27" s="70">
        <f t="shared" si="2"/>
        <v>0</v>
      </c>
    </row>
    <row r="28" spans="2:21" x14ac:dyDescent="0.2">
      <c r="B28" s="84" t="s">
        <v>208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-37832</v>
      </c>
      <c r="N28" s="70">
        <v>37832</v>
      </c>
      <c r="O28" s="70">
        <v>0</v>
      </c>
      <c r="P28" s="70">
        <v>0</v>
      </c>
      <c r="Q28" s="70">
        <v>0</v>
      </c>
      <c r="R28" s="70"/>
      <c r="S28" s="70">
        <f t="shared" si="0"/>
        <v>0</v>
      </c>
      <c r="T28" s="70">
        <f t="shared" si="1"/>
        <v>0</v>
      </c>
      <c r="U28" s="70">
        <f t="shared" si="2"/>
        <v>0</v>
      </c>
    </row>
    <row r="29" spans="2:21" x14ac:dyDescent="0.2">
      <c r="B29" s="84" t="s">
        <v>174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/>
      <c r="S29" s="70">
        <f t="shared" si="0"/>
        <v>0</v>
      </c>
      <c r="T29" s="70">
        <f t="shared" si="1"/>
        <v>0</v>
      </c>
      <c r="U29" s="70">
        <f t="shared" si="2"/>
        <v>0</v>
      </c>
    </row>
    <row r="30" spans="2:21" x14ac:dyDescent="0.2">
      <c r="B30" s="84" t="s">
        <v>175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70"/>
      <c r="S30" s="70">
        <f t="shared" si="0"/>
        <v>0</v>
      </c>
      <c r="T30" s="70">
        <f t="shared" si="1"/>
        <v>0</v>
      </c>
      <c r="U30" s="70">
        <f t="shared" si="2"/>
        <v>0</v>
      </c>
    </row>
    <row r="31" spans="2:21" x14ac:dyDescent="0.2">
      <c r="B31" s="84" t="s">
        <v>209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-3104</v>
      </c>
      <c r="O31" s="70">
        <v>-2473</v>
      </c>
      <c r="P31" s="70">
        <v>1575</v>
      </c>
      <c r="Q31" s="70">
        <v>0</v>
      </c>
      <c r="R31" s="70"/>
      <c r="S31" s="70">
        <f t="shared" si="0"/>
        <v>0</v>
      </c>
      <c r="T31" s="70">
        <f t="shared" si="1"/>
        <v>0</v>
      </c>
      <c r="U31" s="70">
        <f t="shared" si="2"/>
        <v>-3104</v>
      </c>
    </row>
    <row r="32" spans="2:21" x14ac:dyDescent="0.2">
      <c r="B32" s="84" t="s">
        <v>176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-3488</v>
      </c>
      <c r="O32" s="70">
        <v>0</v>
      </c>
      <c r="P32" s="70">
        <v>0</v>
      </c>
      <c r="Q32" s="70">
        <v>0</v>
      </c>
      <c r="R32" s="70"/>
      <c r="S32" s="70">
        <f t="shared" si="0"/>
        <v>0</v>
      </c>
      <c r="T32" s="70">
        <f t="shared" si="1"/>
        <v>0</v>
      </c>
      <c r="U32" s="70">
        <f t="shared" si="2"/>
        <v>-3488</v>
      </c>
    </row>
    <row r="33" spans="1:21" x14ac:dyDescent="0.2">
      <c r="B33" s="84" t="s">
        <v>177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31234</v>
      </c>
      <c r="O33" s="70">
        <v>0</v>
      </c>
      <c r="P33" s="70">
        <v>0</v>
      </c>
      <c r="Q33" s="70">
        <v>0</v>
      </c>
      <c r="R33" s="70"/>
      <c r="S33" s="70">
        <f t="shared" si="0"/>
        <v>0</v>
      </c>
      <c r="T33" s="70">
        <f t="shared" si="1"/>
        <v>0</v>
      </c>
      <c r="U33" s="70">
        <f t="shared" si="2"/>
        <v>31234</v>
      </c>
    </row>
    <row r="34" spans="1:21" x14ac:dyDescent="0.2">
      <c r="B34" s="84" t="s">
        <v>178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8400</v>
      </c>
      <c r="O34" s="70">
        <v>0</v>
      </c>
      <c r="P34" s="70">
        <v>0</v>
      </c>
      <c r="Q34" s="70">
        <v>0</v>
      </c>
      <c r="R34" s="70"/>
      <c r="S34" s="70">
        <f t="shared" si="0"/>
        <v>0</v>
      </c>
      <c r="T34" s="70">
        <f t="shared" si="1"/>
        <v>0</v>
      </c>
      <c r="U34" s="70">
        <f t="shared" si="2"/>
        <v>8400</v>
      </c>
    </row>
    <row r="35" spans="1:21" s="45" customFormat="1" x14ac:dyDescent="0.2">
      <c r="A35" s="15"/>
      <c r="B35" s="83" t="s">
        <v>179</v>
      </c>
      <c r="C35" s="70">
        <v>0</v>
      </c>
      <c r="D35" s="70">
        <v>0</v>
      </c>
      <c r="E35" s="70">
        <v>0</v>
      </c>
      <c r="F35" s="70">
        <v>26736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/>
      <c r="S35" s="70">
        <f t="shared" si="0"/>
        <v>26736</v>
      </c>
      <c r="T35" s="70">
        <f t="shared" si="1"/>
        <v>0</v>
      </c>
      <c r="U35" s="70">
        <f t="shared" si="2"/>
        <v>0</v>
      </c>
    </row>
    <row r="36" spans="1:21" s="45" customFormat="1" x14ac:dyDescent="0.2"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>
        <v>0</v>
      </c>
      <c r="Q36" s="70">
        <v>0</v>
      </c>
      <c r="R36" s="70"/>
      <c r="S36" s="70"/>
      <c r="T36" s="70"/>
      <c r="U36" s="70"/>
    </row>
    <row r="37" spans="1:21" s="74" customFormat="1" ht="15" x14ac:dyDescent="0.25">
      <c r="B37" s="69" t="s">
        <v>158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>
        <v>0</v>
      </c>
      <c r="Q37" s="73">
        <v>0</v>
      </c>
      <c r="R37" s="70"/>
      <c r="S37" s="73"/>
      <c r="T37" s="73"/>
      <c r="U37" s="73"/>
    </row>
    <row r="38" spans="1:21" x14ac:dyDescent="0.2">
      <c r="B38" s="83" t="s">
        <v>210</v>
      </c>
      <c r="C38" s="70">
        <v>-10460</v>
      </c>
      <c r="D38" s="70">
        <v>18364</v>
      </c>
      <c r="E38" s="70">
        <v>-923</v>
      </c>
      <c r="F38" s="70">
        <v>42852</v>
      </c>
      <c r="G38" s="70">
        <v>-34798</v>
      </c>
      <c r="H38" s="70">
        <v>-56688</v>
      </c>
      <c r="I38" s="70">
        <v>20053</v>
      </c>
      <c r="J38" s="70">
        <v>9082</v>
      </c>
      <c r="K38" s="70">
        <v>-52056</v>
      </c>
      <c r="L38" s="70">
        <v>22383</v>
      </c>
      <c r="M38" s="70">
        <v>-72727</v>
      </c>
      <c r="N38" s="70">
        <v>22713</v>
      </c>
      <c r="O38" s="70">
        <v>-23724</v>
      </c>
      <c r="P38" s="70">
        <v>-81410</v>
      </c>
      <c r="Q38" s="70">
        <v>70822</v>
      </c>
      <c r="R38" s="70"/>
      <c r="S38" s="70">
        <f t="shared" ref="S38:S45" si="3">SUM(C38:F38)</f>
        <v>49833</v>
      </c>
      <c r="T38" s="70">
        <f t="shared" ref="T38:T45" si="4">SUM(G38:J38)</f>
        <v>-62351</v>
      </c>
      <c r="U38" s="70">
        <f t="shared" ref="U38:U45" si="5">SUM(K38:N38)</f>
        <v>-79687</v>
      </c>
    </row>
    <row r="39" spans="1:21" x14ac:dyDescent="0.2">
      <c r="B39" s="83" t="s">
        <v>93</v>
      </c>
      <c r="C39" s="70">
        <v>-4204</v>
      </c>
      <c r="D39" s="70">
        <v>1804</v>
      </c>
      <c r="E39" s="70">
        <v>-6586</v>
      </c>
      <c r="F39" s="70">
        <v>2535</v>
      </c>
      <c r="G39" s="70">
        <v>-9711</v>
      </c>
      <c r="H39" s="70">
        <v>-2925</v>
      </c>
      <c r="I39" s="70">
        <v>-3927</v>
      </c>
      <c r="J39" s="70">
        <v>6599</v>
      </c>
      <c r="K39" s="70">
        <v>-5623</v>
      </c>
      <c r="L39" s="70">
        <v>-11047</v>
      </c>
      <c r="M39" s="70">
        <v>-6193</v>
      </c>
      <c r="N39" s="70">
        <v>-4955</v>
      </c>
      <c r="O39" s="70">
        <v>-17129</v>
      </c>
      <c r="P39" s="70">
        <v>-18698</v>
      </c>
      <c r="Q39" s="70">
        <v>8205</v>
      </c>
      <c r="R39" s="70"/>
      <c r="S39" s="70">
        <f t="shared" si="3"/>
        <v>-6451</v>
      </c>
      <c r="T39" s="70">
        <f t="shared" si="4"/>
        <v>-9964</v>
      </c>
      <c r="U39" s="70">
        <f t="shared" si="5"/>
        <v>-27818</v>
      </c>
    </row>
    <row r="40" spans="1:21" x14ac:dyDescent="0.2">
      <c r="B40" s="83" t="s">
        <v>94</v>
      </c>
      <c r="C40" s="70">
        <v>-1810</v>
      </c>
      <c r="D40" s="70">
        <v>-27209</v>
      </c>
      <c r="E40" s="70">
        <v>2244.0963599999959</v>
      </c>
      <c r="F40" s="70">
        <v>11488.903640000004</v>
      </c>
      <c r="G40" s="70">
        <v>2052</v>
      </c>
      <c r="H40" s="70">
        <v>-27187</v>
      </c>
      <c r="I40" s="70">
        <v>-10443</v>
      </c>
      <c r="J40" s="70">
        <v>-13375</v>
      </c>
      <c r="K40" s="70">
        <v>5921</v>
      </c>
      <c r="L40" s="70">
        <v>-18583</v>
      </c>
      <c r="M40" s="70">
        <v>25592</v>
      </c>
      <c r="N40" s="70">
        <v>-787</v>
      </c>
      <c r="O40" s="70">
        <v>8355</v>
      </c>
      <c r="P40" s="70">
        <v>-4718</v>
      </c>
      <c r="Q40" s="70">
        <v>-20340</v>
      </c>
      <c r="R40" s="70"/>
      <c r="S40" s="70">
        <f t="shared" si="3"/>
        <v>-15286</v>
      </c>
      <c r="T40" s="70">
        <f t="shared" si="4"/>
        <v>-48953</v>
      </c>
      <c r="U40" s="70">
        <f t="shared" si="5"/>
        <v>12143</v>
      </c>
    </row>
    <row r="41" spans="1:21" x14ac:dyDescent="0.2">
      <c r="B41" s="83" t="s">
        <v>96</v>
      </c>
      <c r="C41" s="70">
        <v>-20224</v>
      </c>
      <c r="D41" s="70">
        <v>16325</v>
      </c>
      <c r="E41" s="70">
        <v>-33780</v>
      </c>
      <c r="F41" s="70">
        <v>535</v>
      </c>
      <c r="G41" s="70">
        <v>6158</v>
      </c>
      <c r="H41" s="70">
        <v>25423</v>
      </c>
      <c r="I41" s="70">
        <v>-31861</v>
      </c>
      <c r="J41" s="70">
        <v>26981</v>
      </c>
      <c r="K41" s="70">
        <v>7328</v>
      </c>
      <c r="L41" s="70">
        <v>-16574</v>
      </c>
      <c r="M41" s="70">
        <v>-26110</v>
      </c>
      <c r="N41" s="70">
        <v>33814</v>
      </c>
      <c r="O41" s="70">
        <v>-13868</v>
      </c>
      <c r="P41" s="70">
        <v>23384</v>
      </c>
      <c r="Q41" s="70">
        <v>6276</v>
      </c>
      <c r="R41" s="70"/>
      <c r="S41" s="70">
        <f t="shared" si="3"/>
        <v>-37144</v>
      </c>
      <c r="T41" s="70">
        <f t="shared" si="4"/>
        <v>26701</v>
      </c>
      <c r="U41" s="70">
        <f t="shared" si="5"/>
        <v>-1542</v>
      </c>
    </row>
    <row r="42" spans="1:21" x14ac:dyDescent="0.2">
      <c r="B42" s="85" t="s">
        <v>97</v>
      </c>
      <c r="C42" s="70">
        <v>-20685</v>
      </c>
      <c r="D42" s="70">
        <v>2620</v>
      </c>
      <c r="E42" s="70">
        <v>-455</v>
      </c>
      <c r="F42" s="70">
        <v>-21013</v>
      </c>
      <c r="G42" s="70">
        <v>-15904</v>
      </c>
      <c r="H42" s="70">
        <v>-737</v>
      </c>
      <c r="I42" s="70">
        <v>5422</v>
      </c>
      <c r="J42" s="70">
        <v>22012</v>
      </c>
      <c r="K42" s="70">
        <v>-33467</v>
      </c>
      <c r="L42" s="70">
        <v>-2824</v>
      </c>
      <c r="M42" s="70">
        <v>-9031</v>
      </c>
      <c r="N42" s="70">
        <v>58746</v>
      </c>
      <c r="O42" s="70">
        <v>3696</v>
      </c>
      <c r="P42" s="70">
        <v>-5368</v>
      </c>
      <c r="Q42" s="70">
        <v>13146</v>
      </c>
      <c r="R42" s="70"/>
      <c r="S42" s="70">
        <f t="shared" si="3"/>
        <v>-39533</v>
      </c>
      <c r="T42" s="70">
        <f t="shared" si="4"/>
        <v>10793</v>
      </c>
      <c r="U42" s="70">
        <f t="shared" si="5"/>
        <v>13424</v>
      </c>
    </row>
    <row r="43" spans="1:21" x14ac:dyDescent="0.2">
      <c r="B43" s="83" t="s">
        <v>103</v>
      </c>
      <c r="C43" s="70">
        <v>0</v>
      </c>
      <c r="D43" s="70">
        <v>-5</v>
      </c>
      <c r="E43" s="70">
        <v>-4882</v>
      </c>
      <c r="F43" s="70">
        <v>-1526</v>
      </c>
      <c r="G43" s="70">
        <v>-627</v>
      </c>
      <c r="H43" s="70">
        <v>-312</v>
      </c>
      <c r="I43" s="70">
        <v>-565</v>
      </c>
      <c r="J43" s="70">
        <v>-27514</v>
      </c>
      <c r="K43" s="70">
        <v>-255</v>
      </c>
      <c r="L43" s="70">
        <v>-798</v>
      </c>
      <c r="M43" s="70">
        <v>-561</v>
      </c>
      <c r="N43" s="70">
        <v>-3548</v>
      </c>
      <c r="O43" s="70">
        <v>-1</v>
      </c>
      <c r="P43" s="70">
        <v>-854</v>
      </c>
      <c r="Q43" s="70">
        <v>-11940</v>
      </c>
      <c r="R43" s="70"/>
      <c r="S43" s="70">
        <f t="shared" si="3"/>
        <v>-6413</v>
      </c>
      <c r="T43" s="70">
        <f t="shared" si="4"/>
        <v>-29018</v>
      </c>
      <c r="U43" s="70">
        <f t="shared" si="5"/>
        <v>-5162</v>
      </c>
    </row>
    <row r="44" spans="1:21" x14ac:dyDescent="0.2">
      <c r="B44" s="83" t="s">
        <v>104</v>
      </c>
      <c r="C44" s="70">
        <v>-33</v>
      </c>
      <c r="D44" s="70">
        <v>102</v>
      </c>
      <c r="E44" s="70">
        <v>-527</v>
      </c>
      <c r="F44" s="70">
        <v>212</v>
      </c>
      <c r="G44" s="70">
        <v>-1855</v>
      </c>
      <c r="H44" s="70">
        <v>-440</v>
      </c>
      <c r="I44" s="70">
        <v>-262</v>
      </c>
      <c r="J44" s="70">
        <v>-230</v>
      </c>
      <c r="K44" s="70">
        <v>110</v>
      </c>
      <c r="L44" s="70">
        <v>1104</v>
      </c>
      <c r="M44" s="70">
        <v>-699</v>
      </c>
      <c r="N44" s="70">
        <v>6766</v>
      </c>
      <c r="O44" s="70">
        <v>0</v>
      </c>
      <c r="P44" s="70">
        <v>0</v>
      </c>
      <c r="Q44" s="70">
        <v>0</v>
      </c>
      <c r="R44" s="70"/>
      <c r="S44" s="70">
        <f t="shared" si="3"/>
        <v>-246</v>
      </c>
      <c r="T44" s="70">
        <f t="shared" si="4"/>
        <v>-2787</v>
      </c>
      <c r="U44" s="70">
        <f t="shared" si="5"/>
        <v>7281</v>
      </c>
    </row>
    <row r="45" spans="1:21" x14ac:dyDescent="0.2">
      <c r="B45" s="83" t="s">
        <v>100</v>
      </c>
      <c r="C45" s="70">
        <v>-15005</v>
      </c>
      <c r="D45" s="70">
        <v>-1660</v>
      </c>
      <c r="E45" s="70">
        <v>-7309</v>
      </c>
      <c r="F45" s="70">
        <v>18180</v>
      </c>
      <c r="G45" s="70">
        <v>-715</v>
      </c>
      <c r="H45" s="70">
        <v>3266</v>
      </c>
      <c r="I45" s="70">
        <v>317</v>
      </c>
      <c r="J45" s="70">
        <v>-12354</v>
      </c>
      <c r="K45" s="70">
        <v>436</v>
      </c>
      <c r="L45" s="70">
        <v>-1755</v>
      </c>
      <c r="M45" s="70">
        <v>-3525</v>
      </c>
      <c r="N45" s="70">
        <v>-21445</v>
      </c>
      <c r="O45" s="70">
        <v>10852</v>
      </c>
      <c r="P45" s="70">
        <v>-2900</v>
      </c>
      <c r="Q45" s="70">
        <v>1310</v>
      </c>
      <c r="R45" s="70"/>
      <c r="S45" s="70">
        <f t="shared" si="3"/>
        <v>-5794</v>
      </c>
      <c r="T45" s="70">
        <f t="shared" si="4"/>
        <v>-9486</v>
      </c>
      <c r="U45" s="70">
        <f t="shared" si="5"/>
        <v>-26289</v>
      </c>
    </row>
    <row r="46" spans="1:21" x14ac:dyDescent="0.2">
      <c r="B46" s="71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>
        <v>0</v>
      </c>
      <c r="Q46" s="70">
        <v>0</v>
      </c>
      <c r="R46" s="70"/>
      <c r="S46" s="70"/>
      <c r="T46" s="70"/>
      <c r="U46" s="70"/>
    </row>
    <row r="47" spans="1:21" s="74" customFormat="1" ht="15" x14ac:dyDescent="0.25">
      <c r="B47" s="69" t="s">
        <v>159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>
        <v>0</v>
      </c>
      <c r="Q47" s="73">
        <v>0</v>
      </c>
      <c r="R47" s="70"/>
      <c r="S47" s="73"/>
      <c r="T47" s="73"/>
      <c r="U47" s="73"/>
    </row>
    <row r="48" spans="1:21" x14ac:dyDescent="0.2">
      <c r="B48" s="83" t="s">
        <v>113</v>
      </c>
      <c r="C48" s="70">
        <v>14582</v>
      </c>
      <c r="D48" s="70">
        <v>-38862</v>
      </c>
      <c r="E48" s="70">
        <v>11358</v>
      </c>
      <c r="F48" s="70">
        <v>-30148</v>
      </c>
      <c r="G48" s="70">
        <v>56119</v>
      </c>
      <c r="H48" s="70">
        <v>148</v>
      </c>
      <c r="I48" s="70">
        <v>-22126</v>
      </c>
      <c r="J48" s="70">
        <v>-18385</v>
      </c>
      <c r="K48" s="70">
        <v>32209</v>
      </c>
      <c r="L48" s="70">
        <v>-34216</v>
      </c>
      <c r="M48" s="70">
        <v>24895</v>
      </c>
      <c r="N48" s="70">
        <v>19899</v>
      </c>
      <c r="O48" s="70">
        <v>9448</v>
      </c>
      <c r="P48" s="70">
        <v>-19934</v>
      </c>
      <c r="Q48" s="70">
        <v>-16202</v>
      </c>
      <c r="R48" s="70"/>
      <c r="S48" s="70">
        <f>SUM(C48:F48)</f>
        <v>-43070</v>
      </c>
      <c r="T48" s="70">
        <f>SUM(G48:J48)</f>
        <v>15756</v>
      </c>
      <c r="U48" s="70">
        <f>SUM(K48:N48)</f>
        <v>42787</v>
      </c>
    </row>
    <row r="49" spans="2:21" x14ac:dyDescent="0.2">
      <c r="B49" s="83" t="s">
        <v>180</v>
      </c>
      <c r="C49" s="70">
        <v>0</v>
      </c>
      <c r="D49" s="70">
        <v>0</v>
      </c>
      <c r="E49" s="70">
        <v>0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70"/>
      <c r="S49" s="70">
        <f>SUM(C49:F49)</f>
        <v>0</v>
      </c>
      <c r="T49" s="70">
        <f>SUM(G49:J49)</f>
        <v>0</v>
      </c>
      <c r="U49" s="70">
        <f>SUM(K49:N49)</f>
        <v>0</v>
      </c>
    </row>
    <row r="50" spans="2:21" x14ac:dyDescent="0.2">
      <c r="B50" s="83" t="s">
        <v>181</v>
      </c>
      <c r="C50" s="70">
        <v>0</v>
      </c>
      <c r="D50" s="70">
        <v>0</v>
      </c>
      <c r="E50" s="70">
        <v>0</v>
      </c>
      <c r="F50" s="70">
        <v>0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0</v>
      </c>
      <c r="Q50" s="70">
        <v>0</v>
      </c>
      <c r="R50" s="70"/>
      <c r="S50" s="70"/>
      <c r="T50" s="70"/>
      <c r="U50" s="70"/>
    </row>
    <row r="51" spans="2:21" x14ac:dyDescent="0.2">
      <c r="B51" s="83" t="s">
        <v>115</v>
      </c>
      <c r="C51" s="70">
        <v>-6196</v>
      </c>
      <c r="D51" s="70">
        <v>-1553</v>
      </c>
      <c r="E51" s="70">
        <v>-4458</v>
      </c>
      <c r="F51" s="70">
        <v>4368</v>
      </c>
      <c r="G51" s="70">
        <v>-9314</v>
      </c>
      <c r="H51" s="70">
        <v>6124</v>
      </c>
      <c r="I51" s="70">
        <v>2700</v>
      </c>
      <c r="J51" s="70">
        <v>4370</v>
      </c>
      <c r="K51" s="70">
        <v>-17288</v>
      </c>
      <c r="L51" s="70">
        <v>4592.8461829999997</v>
      </c>
      <c r="M51" s="70">
        <v>5627.1538170000003</v>
      </c>
      <c r="N51" s="70">
        <v>-10518</v>
      </c>
      <c r="O51" s="70">
        <v>-7881</v>
      </c>
      <c r="P51" s="70">
        <v>5043</v>
      </c>
      <c r="Q51" s="70">
        <v>11365</v>
      </c>
      <c r="R51" s="70"/>
      <c r="S51" s="70">
        <f t="shared" ref="S51:S57" si="6">SUM(C51:F51)</f>
        <v>-7839</v>
      </c>
      <c r="T51" s="70">
        <f t="shared" ref="T51:T57" si="7">SUM(G51:J51)</f>
        <v>3880</v>
      </c>
      <c r="U51" s="70">
        <f t="shared" ref="U51:U57" si="8">SUM(K51:N51)</f>
        <v>-17586</v>
      </c>
    </row>
    <row r="52" spans="2:21" x14ac:dyDescent="0.2">
      <c r="B52" s="83" t="s">
        <v>117</v>
      </c>
      <c r="C52" s="70">
        <v>-4626</v>
      </c>
      <c r="D52" s="70">
        <v>3335</v>
      </c>
      <c r="E52" s="70">
        <v>5075</v>
      </c>
      <c r="F52" s="70">
        <v>-6933</v>
      </c>
      <c r="G52" s="70">
        <v>3689</v>
      </c>
      <c r="H52" s="70">
        <v>4793</v>
      </c>
      <c r="I52" s="70">
        <v>-4193</v>
      </c>
      <c r="J52" s="70">
        <v>4148</v>
      </c>
      <c r="K52" s="70">
        <v>-3792</v>
      </c>
      <c r="L52" s="70">
        <v>-1944</v>
      </c>
      <c r="M52" s="70">
        <v>6583</v>
      </c>
      <c r="N52" s="70">
        <v>7966</v>
      </c>
      <c r="O52" s="70">
        <v>-6106</v>
      </c>
      <c r="P52" s="70">
        <v>-599</v>
      </c>
      <c r="Q52" s="70">
        <v>4309</v>
      </c>
      <c r="R52" s="70"/>
      <c r="S52" s="70">
        <f t="shared" si="6"/>
        <v>-3149</v>
      </c>
      <c r="T52" s="70">
        <f t="shared" si="7"/>
        <v>8437</v>
      </c>
      <c r="U52" s="70">
        <f t="shared" si="8"/>
        <v>8813</v>
      </c>
    </row>
    <row r="53" spans="2:21" x14ac:dyDescent="0.2">
      <c r="B53" s="83" t="s">
        <v>119</v>
      </c>
      <c r="C53" s="70">
        <v>70</v>
      </c>
      <c r="D53" s="70">
        <v>-23155</v>
      </c>
      <c r="E53" s="70">
        <v>-363</v>
      </c>
      <c r="F53" s="70">
        <v>2941</v>
      </c>
      <c r="G53" s="70">
        <v>-20204</v>
      </c>
      <c r="H53" s="70">
        <v>-1383</v>
      </c>
      <c r="I53" s="70">
        <v>-4697</v>
      </c>
      <c r="J53" s="70">
        <v>7916</v>
      </c>
      <c r="K53" s="70">
        <v>-8163</v>
      </c>
      <c r="L53" s="70">
        <v>4797</v>
      </c>
      <c r="M53" s="70">
        <v>-4139</v>
      </c>
      <c r="N53" s="70">
        <v>-2058</v>
      </c>
      <c r="O53" s="70">
        <v>25084</v>
      </c>
      <c r="P53" s="70">
        <v>-9628</v>
      </c>
      <c r="Q53" s="70">
        <v>11008</v>
      </c>
      <c r="R53" s="70"/>
      <c r="S53" s="70">
        <f t="shared" si="6"/>
        <v>-20507</v>
      </c>
      <c r="T53" s="70">
        <f t="shared" si="7"/>
        <v>-18368</v>
      </c>
      <c r="U53" s="70">
        <f t="shared" si="8"/>
        <v>-9563</v>
      </c>
    </row>
    <row r="54" spans="2:21" x14ac:dyDescent="0.2">
      <c r="B54" s="83" t="s">
        <v>211</v>
      </c>
      <c r="C54" s="70">
        <v>-5357</v>
      </c>
      <c r="D54" s="70">
        <v>4463</v>
      </c>
      <c r="E54" s="70">
        <v>7353</v>
      </c>
      <c r="F54" s="70">
        <v>-14069</v>
      </c>
      <c r="G54" s="70">
        <v>4358</v>
      </c>
      <c r="H54" s="70">
        <v>6341</v>
      </c>
      <c r="I54" s="70">
        <v>-398</v>
      </c>
      <c r="J54" s="70">
        <v>-7529</v>
      </c>
      <c r="K54" s="70">
        <v>28250</v>
      </c>
      <c r="L54" s="70">
        <v>-4627</v>
      </c>
      <c r="M54" s="70">
        <v>-7274</v>
      </c>
      <c r="N54" s="70">
        <v>-24550</v>
      </c>
      <c r="O54" s="70">
        <v>29816</v>
      </c>
      <c r="P54" s="70">
        <v>3513</v>
      </c>
      <c r="Q54" s="70">
        <v>10666</v>
      </c>
      <c r="R54" s="70"/>
      <c r="S54" s="70">
        <f t="shared" si="6"/>
        <v>-7610</v>
      </c>
      <c r="T54" s="70">
        <f t="shared" si="7"/>
        <v>2772</v>
      </c>
      <c r="U54" s="70">
        <f t="shared" si="8"/>
        <v>-8201</v>
      </c>
    </row>
    <row r="55" spans="2:21" x14ac:dyDescent="0.2">
      <c r="B55" s="83" t="s">
        <v>212</v>
      </c>
      <c r="C55" s="70">
        <v>-74814</v>
      </c>
      <c r="D55" s="70">
        <v>-5431</v>
      </c>
      <c r="E55" s="70">
        <v>-78062.928758260212</v>
      </c>
      <c r="F55" s="70">
        <v>-3603.0712417397881</v>
      </c>
      <c r="G55" s="70">
        <v>-85488</v>
      </c>
      <c r="H55" s="70">
        <v>-9306</v>
      </c>
      <c r="I55" s="70">
        <v>-93509</v>
      </c>
      <c r="J55" s="70">
        <v>-6391</v>
      </c>
      <c r="K55" s="70">
        <v>-114980</v>
      </c>
      <c r="L55" s="70">
        <v>-8101</v>
      </c>
      <c r="M55" s="70">
        <v>-90738</v>
      </c>
      <c r="N55" s="70">
        <v>-3926</v>
      </c>
      <c r="O55" s="70">
        <v>-96865</v>
      </c>
      <c r="P55" s="70">
        <v>-14649</v>
      </c>
      <c r="Q55" s="70">
        <v>-98282</v>
      </c>
      <c r="R55" s="70"/>
      <c r="S55" s="70">
        <f t="shared" si="6"/>
        <v>-161911</v>
      </c>
      <c r="T55" s="70">
        <f t="shared" si="7"/>
        <v>-194694</v>
      </c>
      <c r="U55" s="70">
        <f t="shared" si="8"/>
        <v>-217745</v>
      </c>
    </row>
    <row r="56" spans="2:21" x14ac:dyDescent="0.2">
      <c r="B56" s="83" t="s">
        <v>213</v>
      </c>
      <c r="C56" s="70">
        <v>-4986</v>
      </c>
      <c r="D56" s="70">
        <v>-3201.0063100000007</v>
      </c>
      <c r="E56" s="70">
        <v>-3475</v>
      </c>
      <c r="F56" s="70">
        <v>-28811.993689999999</v>
      </c>
      <c r="G56" s="70">
        <v>-13311</v>
      </c>
      <c r="H56" s="70">
        <v>-6794</v>
      </c>
      <c r="I56" s="70">
        <v>-14628</v>
      </c>
      <c r="J56" s="70">
        <v>-8079</v>
      </c>
      <c r="K56" s="70">
        <v>-36973</v>
      </c>
      <c r="L56" s="70">
        <v>-30465</v>
      </c>
      <c r="M56" s="70">
        <v>-6327</v>
      </c>
      <c r="N56" s="70">
        <v>-11080</v>
      </c>
      <c r="O56" s="70">
        <v>-39421</v>
      </c>
      <c r="P56" s="70">
        <v>-21014</v>
      </c>
      <c r="Q56" s="70">
        <v>-5134</v>
      </c>
      <c r="R56" s="70"/>
      <c r="S56" s="70">
        <f t="shared" si="6"/>
        <v>-40474</v>
      </c>
      <c r="T56" s="70">
        <f t="shared" si="7"/>
        <v>-42812</v>
      </c>
      <c r="U56" s="70">
        <f t="shared" si="8"/>
        <v>-84845</v>
      </c>
    </row>
    <row r="57" spans="2:21" x14ac:dyDescent="0.2">
      <c r="B57" s="69" t="s">
        <v>160</v>
      </c>
      <c r="C57" s="75">
        <v>-65618</v>
      </c>
      <c r="D57" s="75">
        <v>87253.321591357555</v>
      </c>
      <c r="E57" s="75">
        <v>-6465.0290937667014</v>
      </c>
      <c r="F57" s="75">
        <v>111518.70750240918</v>
      </c>
      <c r="G57" s="75">
        <v>-29844</v>
      </c>
      <c r="H57" s="75">
        <v>119145</v>
      </c>
      <c r="I57" s="75">
        <v>24539</v>
      </c>
      <c r="J57" s="75">
        <v>124592</v>
      </c>
      <c r="K57" s="75">
        <f t="shared" ref="K57:M57" si="9">SUM(K5:K35,K38:K45,K48:K56)</f>
        <v>-130550</v>
      </c>
      <c r="L57" s="75">
        <f t="shared" si="9"/>
        <v>118368.99999999997</v>
      </c>
      <c r="M57" s="75">
        <f t="shared" si="9"/>
        <v>-59398.999999999985</v>
      </c>
      <c r="N57" s="75">
        <f>SUM(N5:N35,N38:N45,N48:N56)</f>
        <v>119311</v>
      </c>
      <c r="O57" s="75">
        <f>SUM(O5:O35,O38:O45,O48:O56)</f>
        <v>40950</v>
      </c>
      <c r="P57" s="75">
        <f>SUM(P5:P35,P38:P45,P48:P56)</f>
        <v>106796</v>
      </c>
      <c r="Q57" s="75">
        <f>SUM(Q5:Q35,Q38:Q45,Q48:Q56)</f>
        <v>262693</v>
      </c>
      <c r="R57" s="70"/>
      <c r="S57" s="75">
        <f t="shared" si="6"/>
        <v>126689.00000000003</v>
      </c>
      <c r="T57" s="75">
        <f t="shared" si="7"/>
        <v>238432</v>
      </c>
      <c r="U57" s="75">
        <f t="shared" si="8"/>
        <v>47730.999999999985</v>
      </c>
    </row>
    <row r="58" spans="2:21" x14ac:dyDescent="0.2">
      <c r="B58" s="72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  <row r="59" spans="2:21" x14ac:dyDescent="0.2">
      <c r="B59" s="69" t="s">
        <v>161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</row>
    <row r="60" spans="2:21" x14ac:dyDescent="0.2">
      <c r="B60" s="83" t="s">
        <v>214</v>
      </c>
      <c r="C60" s="70">
        <v>-26040</v>
      </c>
      <c r="D60" s="70">
        <v>-22744.294999999998</v>
      </c>
      <c r="E60" s="70">
        <v>-19153.657999999996</v>
      </c>
      <c r="F60" s="70">
        <v>-28072.047000000006</v>
      </c>
      <c r="G60" s="70">
        <v>-42829</v>
      </c>
      <c r="H60" s="70">
        <v>-68879</v>
      </c>
      <c r="I60" s="70">
        <v>-50530</v>
      </c>
      <c r="J60" s="70">
        <v>-91173</v>
      </c>
      <c r="K60" s="70">
        <v>-92190</v>
      </c>
      <c r="L60" s="70">
        <v>-130042</v>
      </c>
      <c r="M60" s="70">
        <v>-116407</v>
      </c>
      <c r="N60" s="70">
        <v>-173943</v>
      </c>
      <c r="O60" s="70">
        <v>-22214</v>
      </c>
      <c r="P60" s="70">
        <v>-81158</v>
      </c>
      <c r="Q60" s="70">
        <v>-86364</v>
      </c>
      <c r="R60" s="70"/>
      <c r="S60" s="70">
        <f t="shared" ref="S60:S75" si="10">SUM(C60:F60)</f>
        <v>-96010</v>
      </c>
      <c r="T60" s="70">
        <f t="shared" ref="T60:T75" si="11">SUM(G60:J60)</f>
        <v>-253411</v>
      </c>
      <c r="U60" s="70">
        <f t="shared" ref="U60:U75" si="12">SUM(K60:N60)</f>
        <v>-512582</v>
      </c>
    </row>
    <row r="61" spans="2:21" x14ac:dyDescent="0.2">
      <c r="B61" s="85" t="s">
        <v>215</v>
      </c>
      <c r="C61" s="70">
        <v>-414</v>
      </c>
      <c r="D61" s="70">
        <v>-500</v>
      </c>
      <c r="E61" s="70">
        <v>-816</v>
      </c>
      <c r="F61" s="70">
        <v>-1459</v>
      </c>
      <c r="G61" s="70">
        <v>-4194</v>
      </c>
      <c r="H61" s="70">
        <v>-2643</v>
      </c>
      <c r="I61" s="70">
        <v>-3890</v>
      </c>
      <c r="J61" s="70">
        <v>-38506</v>
      </c>
      <c r="K61" s="70">
        <v>-3591</v>
      </c>
      <c r="L61" s="70">
        <v>-6511</v>
      </c>
      <c r="M61" s="70">
        <v>-3683</v>
      </c>
      <c r="N61" s="70">
        <v>-7699</v>
      </c>
      <c r="O61" s="70">
        <v>-6411</v>
      </c>
      <c r="P61" s="70">
        <v>-5928</v>
      </c>
      <c r="Q61" s="70">
        <v>-12353</v>
      </c>
      <c r="R61" s="70"/>
      <c r="S61" s="70">
        <f t="shared" si="10"/>
        <v>-3189</v>
      </c>
      <c r="T61" s="70">
        <f t="shared" si="11"/>
        <v>-49233</v>
      </c>
      <c r="U61" s="70">
        <f t="shared" si="12"/>
        <v>-21484</v>
      </c>
    </row>
    <row r="62" spans="2:21" x14ac:dyDescent="0.2">
      <c r="B62" s="83" t="s">
        <v>182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25574</v>
      </c>
      <c r="J62" s="70">
        <v>-25574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/>
      <c r="S62" s="70">
        <f t="shared" si="10"/>
        <v>0</v>
      </c>
      <c r="T62" s="70">
        <f t="shared" si="11"/>
        <v>0</v>
      </c>
      <c r="U62" s="70">
        <f t="shared" si="12"/>
        <v>0</v>
      </c>
    </row>
    <row r="63" spans="2:21" outlineLevel="1" x14ac:dyDescent="0.2">
      <c r="B63" s="83" t="s">
        <v>183</v>
      </c>
      <c r="C63" s="70">
        <v>0</v>
      </c>
      <c r="D63" s="70">
        <v>0</v>
      </c>
      <c r="E63" s="70">
        <v>0</v>
      </c>
      <c r="F63" s="70">
        <v>0</v>
      </c>
      <c r="G63" s="70">
        <v>0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/>
      <c r="S63" s="70">
        <f t="shared" si="10"/>
        <v>0</v>
      </c>
      <c r="T63" s="70">
        <f t="shared" si="11"/>
        <v>0</v>
      </c>
      <c r="U63" s="70">
        <f t="shared" si="12"/>
        <v>0</v>
      </c>
    </row>
    <row r="64" spans="2:21" outlineLevel="1" x14ac:dyDescent="0.2">
      <c r="B64" s="83" t="s">
        <v>216</v>
      </c>
      <c r="C64" s="70">
        <v>0</v>
      </c>
      <c r="D64" s="70">
        <v>0</v>
      </c>
      <c r="E64" s="70">
        <v>0</v>
      </c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-468201</v>
      </c>
      <c r="M64" s="70">
        <v>12046</v>
      </c>
      <c r="N64" s="70">
        <v>456155</v>
      </c>
      <c r="O64" s="70">
        <v>0</v>
      </c>
      <c r="P64" s="70">
        <v>0</v>
      </c>
      <c r="Q64" s="70">
        <v>0</v>
      </c>
      <c r="R64" s="70"/>
      <c r="S64" s="70">
        <f t="shared" si="10"/>
        <v>0</v>
      </c>
      <c r="T64" s="70">
        <f t="shared" si="11"/>
        <v>0</v>
      </c>
      <c r="U64" s="70">
        <f t="shared" si="12"/>
        <v>0</v>
      </c>
    </row>
    <row r="65" spans="2:21" x14ac:dyDescent="0.2">
      <c r="B65" s="83" t="s">
        <v>217</v>
      </c>
      <c r="C65" s="70">
        <v>-147031</v>
      </c>
      <c r="D65" s="70">
        <v>-636754.06402000005</v>
      </c>
      <c r="E65" s="70">
        <v>-462362.88619999995</v>
      </c>
      <c r="F65" s="70">
        <v>-444855.04978</v>
      </c>
      <c r="G65" s="70">
        <v>-245325</v>
      </c>
      <c r="H65" s="70">
        <v>-569901</v>
      </c>
      <c r="I65" s="70">
        <v>-693169</v>
      </c>
      <c r="J65" s="70">
        <v>-599464</v>
      </c>
      <c r="K65" s="70">
        <v>-758093</v>
      </c>
      <c r="L65" s="70">
        <v>-434690.63779000007</v>
      </c>
      <c r="M65" s="70">
        <v>-367154.36220999993</v>
      </c>
      <c r="N65" s="70">
        <v>-1088889</v>
      </c>
      <c r="O65" s="70">
        <v>0</v>
      </c>
      <c r="P65" s="70">
        <v>-1193587</v>
      </c>
      <c r="Q65" s="70">
        <v>-328342</v>
      </c>
      <c r="R65" s="70"/>
      <c r="S65" s="70">
        <f t="shared" si="10"/>
        <v>-1691003</v>
      </c>
      <c r="T65" s="70">
        <f t="shared" si="11"/>
        <v>-2107859</v>
      </c>
      <c r="U65" s="70">
        <f t="shared" si="12"/>
        <v>-2648827</v>
      </c>
    </row>
    <row r="66" spans="2:21" x14ac:dyDescent="0.2">
      <c r="B66" s="83" t="s">
        <v>218</v>
      </c>
      <c r="C66" s="70">
        <v>405552</v>
      </c>
      <c r="D66" s="70">
        <v>519687.12871665601</v>
      </c>
      <c r="E66" s="70">
        <v>480487.43972425605</v>
      </c>
      <c r="F66" s="70">
        <v>376343.43155908794</v>
      </c>
      <c r="G66" s="70">
        <v>433408</v>
      </c>
      <c r="H66" s="70">
        <v>480410</v>
      </c>
      <c r="I66" s="70">
        <v>698775</v>
      </c>
      <c r="J66" s="70">
        <v>813624</v>
      </c>
      <c r="K66" s="70">
        <v>798747</v>
      </c>
      <c r="L66" s="70">
        <v>912502.3997500001</v>
      </c>
      <c r="M66" s="70">
        <v>455323.6002499999</v>
      </c>
      <c r="N66" s="70">
        <v>756570</v>
      </c>
      <c r="O66" s="70">
        <v>256949</v>
      </c>
      <c r="P66" s="70">
        <v>1028944</v>
      </c>
      <c r="Q66" s="70">
        <v>479133</v>
      </c>
      <c r="R66" s="70"/>
      <c r="S66" s="70">
        <f t="shared" si="10"/>
        <v>1782070</v>
      </c>
      <c r="T66" s="70">
        <f t="shared" si="11"/>
        <v>2426217</v>
      </c>
      <c r="U66" s="70">
        <f t="shared" si="12"/>
        <v>2923143</v>
      </c>
    </row>
    <row r="67" spans="2:21" x14ac:dyDescent="0.2">
      <c r="B67" s="83" t="s">
        <v>219</v>
      </c>
      <c r="C67" s="70">
        <v>0</v>
      </c>
      <c r="D67" s="70">
        <v>0</v>
      </c>
      <c r="E67" s="70">
        <v>0</v>
      </c>
      <c r="F67" s="70">
        <v>2406</v>
      </c>
      <c r="G67" s="70">
        <v>6316</v>
      </c>
      <c r="H67" s="70">
        <v>0</v>
      </c>
      <c r="I67" s="70">
        <v>0</v>
      </c>
      <c r="J67" s="70">
        <v>523</v>
      </c>
      <c r="K67" s="70">
        <v>0</v>
      </c>
      <c r="L67" s="70">
        <v>0</v>
      </c>
      <c r="M67" s="70">
        <v>2762</v>
      </c>
      <c r="N67" s="70">
        <v>2911</v>
      </c>
      <c r="O67" s="70">
        <v>0</v>
      </c>
      <c r="P67" s="70">
        <v>0</v>
      </c>
      <c r="Q67" s="70">
        <v>0</v>
      </c>
      <c r="R67" s="70"/>
      <c r="S67" s="70">
        <f t="shared" si="10"/>
        <v>2406</v>
      </c>
      <c r="T67" s="70">
        <f t="shared" si="11"/>
        <v>6839</v>
      </c>
      <c r="U67" s="70">
        <f t="shared" si="12"/>
        <v>5673</v>
      </c>
    </row>
    <row r="68" spans="2:21" x14ac:dyDescent="0.2">
      <c r="B68" s="83" t="s">
        <v>220</v>
      </c>
      <c r="C68" s="70">
        <v>0</v>
      </c>
      <c r="D68" s="70">
        <v>0</v>
      </c>
      <c r="E68" s="70">
        <v>0</v>
      </c>
      <c r="F68" s="70">
        <v>0</v>
      </c>
      <c r="G68" s="70">
        <v>0</v>
      </c>
      <c r="H68" s="70">
        <v>0</v>
      </c>
      <c r="I68" s="70">
        <v>-4145</v>
      </c>
      <c r="J68" s="70">
        <v>325</v>
      </c>
      <c r="K68" s="70">
        <v>1213</v>
      </c>
      <c r="L68" s="70">
        <v>-4224</v>
      </c>
      <c r="M68" s="70">
        <v>3011</v>
      </c>
      <c r="N68" s="70">
        <v>0</v>
      </c>
      <c r="O68" s="70">
        <v>0</v>
      </c>
      <c r="P68" s="70">
        <v>0</v>
      </c>
      <c r="Q68" s="70">
        <v>0</v>
      </c>
      <c r="R68" s="70"/>
      <c r="S68" s="70">
        <f t="shared" si="10"/>
        <v>0</v>
      </c>
      <c r="T68" s="70">
        <f t="shared" si="11"/>
        <v>-3820</v>
      </c>
      <c r="U68" s="70">
        <f t="shared" si="12"/>
        <v>0</v>
      </c>
    </row>
    <row r="69" spans="2:21" x14ac:dyDescent="0.2">
      <c r="B69" s="83" t="s">
        <v>184</v>
      </c>
      <c r="C69" s="70">
        <v>0</v>
      </c>
      <c r="D69" s="70">
        <v>0</v>
      </c>
      <c r="E69" s="70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/>
      <c r="S69" s="70">
        <f t="shared" si="10"/>
        <v>0</v>
      </c>
      <c r="T69" s="70">
        <f t="shared" si="11"/>
        <v>0</v>
      </c>
      <c r="U69" s="70">
        <f t="shared" si="12"/>
        <v>0</v>
      </c>
    </row>
    <row r="70" spans="2:21" x14ac:dyDescent="0.2">
      <c r="B70" s="83" t="s">
        <v>185</v>
      </c>
      <c r="C70" s="70">
        <v>0</v>
      </c>
      <c r="D70" s="70">
        <v>0</v>
      </c>
      <c r="E70" s="70">
        <v>0</v>
      </c>
      <c r="F70" s="70">
        <v>0</v>
      </c>
      <c r="G70" s="70">
        <v>0</v>
      </c>
      <c r="H70" s="70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70"/>
      <c r="S70" s="70">
        <f t="shared" si="10"/>
        <v>0</v>
      </c>
      <c r="T70" s="70">
        <f t="shared" si="11"/>
        <v>0</v>
      </c>
      <c r="U70" s="70">
        <f t="shared" si="12"/>
        <v>0</v>
      </c>
    </row>
    <row r="71" spans="2:21" x14ac:dyDescent="0.2">
      <c r="B71" s="83" t="s">
        <v>186</v>
      </c>
      <c r="C71" s="70">
        <v>0</v>
      </c>
      <c r="D71" s="70">
        <v>0</v>
      </c>
      <c r="E71" s="70">
        <v>0</v>
      </c>
      <c r="F71" s="70">
        <v>0</v>
      </c>
      <c r="G71" s="70">
        <v>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-12046</v>
      </c>
      <c r="N71" s="70">
        <v>-456155</v>
      </c>
      <c r="O71" s="70">
        <v>0</v>
      </c>
      <c r="P71" s="70">
        <v>0</v>
      </c>
      <c r="Q71" s="70">
        <v>0</v>
      </c>
      <c r="R71" s="70"/>
      <c r="S71" s="70">
        <f t="shared" si="10"/>
        <v>0</v>
      </c>
      <c r="T71" s="70">
        <f t="shared" si="11"/>
        <v>0</v>
      </c>
      <c r="U71" s="70">
        <f t="shared" si="12"/>
        <v>-468201</v>
      </c>
    </row>
    <row r="72" spans="2:21" x14ac:dyDescent="0.2">
      <c r="B72" s="83" t="s">
        <v>187</v>
      </c>
      <c r="C72" s="70">
        <v>0</v>
      </c>
      <c r="D72" s="70">
        <v>0</v>
      </c>
      <c r="E72" s="70">
        <v>0</v>
      </c>
      <c r="F72" s="70">
        <v>0</v>
      </c>
      <c r="G72" s="70">
        <v>0</v>
      </c>
      <c r="H72" s="70">
        <v>0</v>
      </c>
      <c r="I72" s="70">
        <v>0</v>
      </c>
      <c r="J72" s="70">
        <v>0</v>
      </c>
      <c r="K72" s="70">
        <v>0</v>
      </c>
      <c r="L72" s="70">
        <v>0</v>
      </c>
      <c r="M72" s="70">
        <v>0</v>
      </c>
      <c r="N72" s="70">
        <v>0</v>
      </c>
      <c r="O72" s="70">
        <v>0</v>
      </c>
      <c r="P72" s="70">
        <v>0</v>
      </c>
      <c r="Q72" s="70">
        <v>0</v>
      </c>
      <c r="R72" s="70"/>
      <c r="S72" s="70">
        <f t="shared" si="10"/>
        <v>0</v>
      </c>
      <c r="T72" s="70">
        <f t="shared" si="11"/>
        <v>0</v>
      </c>
      <c r="U72" s="70">
        <f t="shared" si="12"/>
        <v>0</v>
      </c>
    </row>
    <row r="73" spans="2:21" x14ac:dyDescent="0.2">
      <c r="B73" s="83" t="s">
        <v>188</v>
      </c>
      <c r="C73" s="70">
        <v>0</v>
      </c>
      <c r="D73" s="70">
        <v>0</v>
      </c>
      <c r="E73" s="70">
        <v>0</v>
      </c>
      <c r="F73" s="70">
        <v>0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0</v>
      </c>
      <c r="N73" s="70">
        <v>0</v>
      </c>
      <c r="O73" s="70">
        <v>0</v>
      </c>
      <c r="P73" s="70">
        <v>0</v>
      </c>
      <c r="Q73" s="70">
        <v>0</v>
      </c>
      <c r="R73" s="70"/>
      <c r="S73" s="70">
        <f t="shared" si="10"/>
        <v>0</v>
      </c>
      <c r="T73" s="70">
        <f t="shared" si="11"/>
        <v>0</v>
      </c>
      <c r="U73" s="70">
        <f t="shared" si="12"/>
        <v>0</v>
      </c>
    </row>
    <row r="74" spans="2:21" outlineLevel="1" x14ac:dyDescent="0.2">
      <c r="B74" s="83" t="s">
        <v>221</v>
      </c>
      <c r="C74" s="70">
        <v>0</v>
      </c>
      <c r="D74" s="70">
        <v>0</v>
      </c>
      <c r="E74" s="70">
        <v>0</v>
      </c>
      <c r="F74" s="70">
        <v>0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-18721</v>
      </c>
      <c r="O74" s="70">
        <v>0</v>
      </c>
      <c r="P74" s="70">
        <v>0</v>
      </c>
      <c r="Q74" s="70">
        <v>0</v>
      </c>
      <c r="R74" s="70"/>
      <c r="S74" s="70">
        <f t="shared" si="10"/>
        <v>0</v>
      </c>
      <c r="T74" s="70">
        <f t="shared" si="11"/>
        <v>0</v>
      </c>
      <c r="U74" s="70">
        <f t="shared" si="12"/>
        <v>-18721</v>
      </c>
    </row>
    <row r="75" spans="2:21" x14ac:dyDescent="0.2">
      <c r="B75" s="69" t="s">
        <v>162</v>
      </c>
      <c r="C75" s="75">
        <v>232067</v>
      </c>
      <c r="D75" s="75">
        <v>-140311.23030334408</v>
      </c>
      <c r="E75" s="75">
        <v>-1845.104475743894</v>
      </c>
      <c r="F75" s="75">
        <v>-95636.66522091208</v>
      </c>
      <c r="G75" s="75">
        <v>147376</v>
      </c>
      <c r="H75" s="75">
        <v>-161013</v>
      </c>
      <c r="I75" s="75">
        <v>-27385</v>
      </c>
      <c r="J75" s="75">
        <v>59755</v>
      </c>
      <c r="K75" s="75">
        <f t="shared" ref="K75:M75" si="13">SUM(K60:K74)</f>
        <v>-53914</v>
      </c>
      <c r="L75" s="75">
        <f t="shared" si="13"/>
        <v>-131166.23803999997</v>
      </c>
      <c r="M75" s="75">
        <f t="shared" si="13"/>
        <v>-26147.761960000033</v>
      </c>
      <c r="N75" s="75">
        <f>SUM(N60:N74)</f>
        <v>-529771</v>
      </c>
      <c r="O75" s="75">
        <f>SUM(O60:O74)</f>
        <v>228324</v>
      </c>
      <c r="P75" s="75">
        <f>SUM(P60:P74)</f>
        <v>-251729</v>
      </c>
      <c r="Q75" s="75">
        <f>SUM(Q60:Q74)</f>
        <v>52074</v>
      </c>
      <c r="R75" s="70"/>
      <c r="S75" s="75">
        <f t="shared" si="10"/>
        <v>-5726.0000000000582</v>
      </c>
      <c r="T75" s="75">
        <f t="shared" si="11"/>
        <v>18733</v>
      </c>
      <c r="U75" s="75">
        <f t="shared" si="12"/>
        <v>-740999</v>
      </c>
    </row>
    <row r="76" spans="2:21" x14ac:dyDescent="0.2">
      <c r="B76" s="76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</row>
    <row r="77" spans="2:21" x14ac:dyDescent="0.2">
      <c r="B77" s="69" t="s">
        <v>163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15"/>
      <c r="U77" s="15"/>
    </row>
    <row r="78" spans="2:21" x14ac:dyDescent="0.2">
      <c r="B78" s="86" t="s">
        <v>222</v>
      </c>
      <c r="C78" s="70">
        <v>0</v>
      </c>
      <c r="D78" s="70">
        <v>0</v>
      </c>
      <c r="E78" s="70">
        <v>0</v>
      </c>
      <c r="F78" s="70">
        <v>0</v>
      </c>
      <c r="G78" s="70">
        <v>0</v>
      </c>
      <c r="H78" s="70">
        <v>0</v>
      </c>
      <c r="I78" s="70">
        <v>51786</v>
      </c>
      <c r="J78" s="70">
        <v>0</v>
      </c>
      <c r="K78" s="70">
        <v>2848650</v>
      </c>
      <c r="L78" s="70">
        <v>0</v>
      </c>
      <c r="M78" s="70">
        <v>0</v>
      </c>
      <c r="N78" s="70">
        <v>380000</v>
      </c>
      <c r="O78" s="70">
        <v>0</v>
      </c>
      <c r="P78" s="70">
        <v>19801</v>
      </c>
      <c r="Q78" s="70">
        <v>499999</v>
      </c>
      <c r="R78" s="70"/>
      <c r="S78" s="70">
        <f t="shared" ref="S78:S90" si="14">SUM(C78:F78)</f>
        <v>0</v>
      </c>
      <c r="T78" s="70">
        <f t="shared" ref="T78:T90" si="15">SUM(G78:J78)</f>
        <v>51786</v>
      </c>
      <c r="U78" s="70">
        <f t="shared" ref="U78:U90" si="16">SUM(K78:N78)</f>
        <v>3228650</v>
      </c>
    </row>
    <row r="79" spans="2:21" outlineLevel="1" x14ac:dyDescent="0.2">
      <c r="B79" s="86" t="s">
        <v>126</v>
      </c>
      <c r="C79" s="70">
        <v>0</v>
      </c>
      <c r="D79" s="70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0">
        <v>0</v>
      </c>
      <c r="N79" s="70">
        <v>0</v>
      </c>
      <c r="O79" s="70">
        <v>0</v>
      </c>
      <c r="P79" s="70">
        <v>0</v>
      </c>
      <c r="Q79" s="70">
        <v>0</v>
      </c>
      <c r="R79" s="70"/>
      <c r="S79" s="70">
        <f t="shared" si="14"/>
        <v>0</v>
      </c>
      <c r="T79" s="70">
        <f t="shared" si="15"/>
        <v>0</v>
      </c>
      <c r="U79" s="70">
        <f t="shared" si="16"/>
        <v>0</v>
      </c>
    </row>
    <row r="80" spans="2:21" outlineLevel="1" x14ac:dyDescent="0.2">
      <c r="B80" s="86" t="s">
        <v>223</v>
      </c>
      <c r="C80" s="70">
        <v>0</v>
      </c>
      <c r="D80" s="70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-18141</v>
      </c>
      <c r="L80" s="70">
        <v>0</v>
      </c>
      <c r="M80" s="70">
        <v>0</v>
      </c>
      <c r="N80" s="70">
        <v>0</v>
      </c>
      <c r="O80" s="70">
        <v>-20054</v>
      </c>
      <c r="P80" s="70">
        <v>0</v>
      </c>
      <c r="Q80" s="70">
        <v>0</v>
      </c>
      <c r="R80" s="70"/>
      <c r="S80" s="70">
        <f t="shared" si="14"/>
        <v>0</v>
      </c>
      <c r="T80" s="70">
        <f t="shared" si="15"/>
        <v>0</v>
      </c>
      <c r="U80" s="70">
        <f t="shared" si="16"/>
        <v>-18141</v>
      </c>
    </row>
    <row r="81" spans="2:21" x14ac:dyDescent="0.2">
      <c r="B81" s="86" t="s">
        <v>224</v>
      </c>
      <c r="C81" s="70">
        <v>-1671</v>
      </c>
      <c r="D81" s="70">
        <v>-1670.824008560262</v>
      </c>
      <c r="E81" s="70">
        <v>-2782.2442498317359</v>
      </c>
      <c r="F81" s="70">
        <v>-1891.9317416080021</v>
      </c>
      <c r="G81" s="70">
        <v>-2573</v>
      </c>
      <c r="H81" s="70">
        <v>-1562</v>
      </c>
      <c r="I81" s="70">
        <v>-2906</v>
      </c>
      <c r="J81" s="70">
        <v>-9991</v>
      </c>
      <c r="K81" s="70">
        <v>-22136</v>
      </c>
      <c r="L81" s="70">
        <v>-23478</v>
      </c>
      <c r="M81" s="70">
        <v>-27474</v>
      </c>
      <c r="N81" s="70">
        <v>-8837</v>
      </c>
      <c r="O81" s="70">
        <v>-13352</v>
      </c>
      <c r="P81" s="70">
        <v>-14158</v>
      </c>
      <c r="Q81" s="70">
        <v>-20864</v>
      </c>
      <c r="R81" s="70"/>
      <c r="S81" s="70">
        <f t="shared" si="14"/>
        <v>-8016</v>
      </c>
      <c r="T81" s="70">
        <f t="shared" si="15"/>
        <v>-17032</v>
      </c>
      <c r="U81" s="70">
        <f t="shared" si="16"/>
        <v>-81925</v>
      </c>
    </row>
    <row r="82" spans="2:21" ht="24" customHeight="1" outlineLevel="1" x14ac:dyDescent="0.2">
      <c r="B82" s="86" t="s">
        <v>189</v>
      </c>
      <c r="C82" s="70">
        <v>0</v>
      </c>
      <c r="D82" s="70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0</v>
      </c>
      <c r="N82" s="70">
        <v>0</v>
      </c>
      <c r="O82" s="70">
        <v>0</v>
      </c>
      <c r="P82" s="70">
        <v>0</v>
      </c>
      <c r="Q82" s="70">
        <v>0</v>
      </c>
      <c r="R82" s="70"/>
      <c r="S82" s="70">
        <f t="shared" si="14"/>
        <v>0</v>
      </c>
      <c r="T82" s="70">
        <f t="shared" si="15"/>
        <v>0</v>
      </c>
      <c r="U82" s="70">
        <f t="shared" si="16"/>
        <v>0</v>
      </c>
    </row>
    <row r="83" spans="2:21" x14ac:dyDescent="0.2">
      <c r="B83" s="83" t="s">
        <v>225</v>
      </c>
      <c r="C83" s="70">
        <v>-21108</v>
      </c>
      <c r="D83" s="70">
        <v>-22266</v>
      </c>
      <c r="E83" s="70">
        <v>-12587.212543781548</v>
      </c>
      <c r="F83" s="70">
        <v>-13171.787456218452</v>
      </c>
      <c r="G83" s="70">
        <v>-13988</v>
      </c>
      <c r="H83" s="70">
        <v>-7384</v>
      </c>
      <c r="I83" s="70">
        <v>-1478</v>
      </c>
      <c r="J83" s="70">
        <v>-9656</v>
      </c>
      <c r="K83" s="70">
        <v>-2439267</v>
      </c>
      <c r="L83" s="70">
        <v>-14627</v>
      </c>
      <c r="M83" s="70">
        <v>-14503</v>
      </c>
      <c r="N83" s="70">
        <v>-15211</v>
      </c>
      <c r="O83" s="70">
        <v>-14413</v>
      </c>
      <c r="P83" s="70">
        <v>-13829</v>
      </c>
      <c r="Q83" s="70">
        <v>-14328</v>
      </c>
      <c r="R83" s="70"/>
      <c r="S83" s="70">
        <f t="shared" si="14"/>
        <v>-69133</v>
      </c>
      <c r="T83" s="70">
        <f t="shared" si="15"/>
        <v>-32506</v>
      </c>
      <c r="U83" s="70">
        <f t="shared" si="16"/>
        <v>-2483608</v>
      </c>
    </row>
    <row r="84" spans="2:21" x14ac:dyDescent="0.2">
      <c r="B84" s="87" t="s">
        <v>226</v>
      </c>
      <c r="C84" s="70">
        <v>0</v>
      </c>
      <c r="D84" s="70">
        <v>-2626</v>
      </c>
      <c r="E84" s="70">
        <v>2626</v>
      </c>
      <c r="F84" s="70">
        <v>-808</v>
      </c>
      <c r="G84" s="70">
        <v>0</v>
      </c>
      <c r="H84" s="70">
        <v>-4604</v>
      </c>
      <c r="I84" s="70">
        <v>-51</v>
      </c>
      <c r="J84" s="70">
        <v>5086</v>
      </c>
      <c r="K84" s="70">
        <v>2078</v>
      </c>
      <c r="L84" s="70">
        <v>-2078</v>
      </c>
      <c r="M84" s="70">
        <v>0</v>
      </c>
      <c r="N84" s="70">
        <v>0</v>
      </c>
      <c r="O84" s="70">
        <v>0</v>
      </c>
      <c r="P84" s="70">
        <v>0</v>
      </c>
      <c r="Q84" s="70">
        <v>-5242</v>
      </c>
      <c r="R84" s="70"/>
      <c r="S84" s="70">
        <f t="shared" si="14"/>
        <v>-808</v>
      </c>
      <c r="T84" s="70">
        <f t="shared" si="15"/>
        <v>431</v>
      </c>
      <c r="U84" s="70">
        <f t="shared" si="16"/>
        <v>0</v>
      </c>
    </row>
    <row r="85" spans="2:21" x14ac:dyDescent="0.2">
      <c r="B85" s="85" t="s">
        <v>190</v>
      </c>
      <c r="C85" s="70">
        <v>0</v>
      </c>
      <c r="D85" s="70">
        <v>-135798</v>
      </c>
      <c r="E85" s="70">
        <v>0</v>
      </c>
      <c r="F85" s="70">
        <v>-65</v>
      </c>
      <c r="G85" s="70">
        <v>0</v>
      </c>
      <c r="H85" s="70">
        <v>-4359</v>
      </c>
      <c r="I85" s="70">
        <v>0</v>
      </c>
      <c r="J85" s="70">
        <v>2398</v>
      </c>
      <c r="K85" s="70">
        <v>0</v>
      </c>
      <c r="L85" s="70">
        <v>0</v>
      </c>
      <c r="M85" s="70">
        <v>0</v>
      </c>
      <c r="N85" s="70">
        <v>0</v>
      </c>
      <c r="O85" s="70">
        <v>0</v>
      </c>
      <c r="P85" s="70">
        <v>0</v>
      </c>
      <c r="Q85" s="70">
        <v>0</v>
      </c>
      <c r="R85" s="70"/>
      <c r="S85" s="70">
        <f t="shared" si="14"/>
        <v>-135863</v>
      </c>
      <c r="T85" s="70">
        <f t="shared" si="15"/>
        <v>-1961</v>
      </c>
      <c r="U85" s="70">
        <f t="shared" si="16"/>
        <v>0</v>
      </c>
    </row>
    <row r="86" spans="2:21" x14ac:dyDescent="0.2">
      <c r="B86" s="85" t="s">
        <v>227</v>
      </c>
      <c r="C86" s="70">
        <v>0</v>
      </c>
      <c r="D86" s="70">
        <v>0</v>
      </c>
      <c r="E86" s="70">
        <v>0</v>
      </c>
      <c r="F86" s="70">
        <v>0</v>
      </c>
      <c r="G86" s="70">
        <v>-19189</v>
      </c>
      <c r="H86" s="70">
        <v>-52575</v>
      </c>
      <c r="I86" s="70">
        <v>-28337</v>
      </c>
      <c r="J86" s="70">
        <v>0</v>
      </c>
      <c r="K86" s="70">
        <v>0</v>
      </c>
      <c r="L86" s="70">
        <v>0</v>
      </c>
      <c r="M86" s="70">
        <v>0</v>
      </c>
      <c r="N86" s="70">
        <v>0</v>
      </c>
      <c r="O86" s="70">
        <v>0</v>
      </c>
      <c r="P86" s="70">
        <v>0</v>
      </c>
      <c r="Q86" s="70">
        <v>-361971</v>
      </c>
      <c r="R86" s="70"/>
      <c r="S86" s="70">
        <f t="shared" si="14"/>
        <v>0</v>
      </c>
      <c r="T86" s="70">
        <f t="shared" si="15"/>
        <v>-100101</v>
      </c>
      <c r="U86" s="70">
        <f t="shared" si="16"/>
        <v>0</v>
      </c>
    </row>
    <row r="87" spans="2:21" outlineLevel="1" x14ac:dyDescent="0.2">
      <c r="B87" s="83" t="s">
        <v>220</v>
      </c>
      <c r="C87" s="70">
        <v>0</v>
      </c>
      <c r="D87" s="70">
        <v>0</v>
      </c>
      <c r="E87" s="70">
        <v>0</v>
      </c>
      <c r="F87" s="70">
        <v>0</v>
      </c>
      <c r="G87" s="70">
        <v>0</v>
      </c>
      <c r="H87" s="70">
        <v>0</v>
      </c>
      <c r="I87" s="70">
        <v>0</v>
      </c>
      <c r="J87" s="70">
        <v>0</v>
      </c>
      <c r="K87" s="70">
        <v>0</v>
      </c>
      <c r="L87" s="70">
        <v>0</v>
      </c>
      <c r="M87" s="70">
        <v>0</v>
      </c>
      <c r="N87" s="70">
        <v>0</v>
      </c>
      <c r="O87" s="70">
        <v>0</v>
      </c>
      <c r="P87" s="70">
        <v>0</v>
      </c>
      <c r="Q87" s="70">
        <v>0</v>
      </c>
      <c r="R87" s="70"/>
      <c r="S87" s="70">
        <f t="shared" si="14"/>
        <v>0</v>
      </c>
      <c r="T87" s="70">
        <f t="shared" si="15"/>
        <v>0</v>
      </c>
      <c r="U87" s="70">
        <f t="shared" si="16"/>
        <v>0</v>
      </c>
    </row>
    <row r="88" spans="2:21" outlineLevel="1" x14ac:dyDescent="0.2">
      <c r="B88" s="83" t="s">
        <v>228</v>
      </c>
      <c r="C88" s="70">
        <v>0</v>
      </c>
      <c r="D88" s="70">
        <v>0</v>
      </c>
      <c r="E88" s="70">
        <v>0</v>
      </c>
      <c r="F88" s="70">
        <v>0</v>
      </c>
      <c r="G88" s="70">
        <v>0</v>
      </c>
      <c r="H88" s="70">
        <v>0</v>
      </c>
      <c r="I88" s="70">
        <v>0</v>
      </c>
      <c r="J88" s="70">
        <v>0</v>
      </c>
      <c r="K88" s="70">
        <v>-1611</v>
      </c>
      <c r="L88" s="70">
        <v>1611</v>
      </c>
      <c r="M88" s="70">
        <v>-9163</v>
      </c>
      <c r="N88" s="70">
        <v>7205</v>
      </c>
      <c r="O88" s="70">
        <v>0</v>
      </c>
      <c r="P88" s="70">
        <v>388</v>
      </c>
      <c r="Q88" s="70">
        <v>-173</v>
      </c>
      <c r="R88" s="70"/>
      <c r="S88" s="70">
        <f t="shared" si="14"/>
        <v>0</v>
      </c>
      <c r="T88" s="70">
        <f t="shared" si="15"/>
        <v>0</v>
      </c>
      <c r="U88" s="70">
        <f t="shared" si="16"/>
        <v>-1958</v>
      </c>
    </row>
    <row r="89" spans="2:21" outlineLevel="1" x14ac:dyDescent="0.2">
      <c r="B89" s="83" t="s">
        <v>229</v>
      </c>
      <c r="C89" s="70">
        <v>0</v>
      </c>
      <c r="D89" s="70">
        <v>0</v>
      </c>
      <c r="E89" s="70">
        <v>0</v>
      </c>
      <c r="F89" s="70">
        <v>0</v>
      </c>
      <c r="G89" s="70">
        <v>0</v>
      </c>
      <c r="H89" s="70">
        <v>0</v>
      </c>
      <c r="I89" s="70">
        <v>0</v>
      </c>
      <c r="J89" s="70">
        <v>0</v>
      </c>
      <c r="K89" s="70">
        <v>-113441</v>
      </c>
      <c r="L89" s="70">
        <v>0</v>
      </c>
      <c r="M89" s="70">
        <v>0</v>
      </c>
      <c r="N89" s="70">
        <v>-10934</v>
      </c>
      <c r="O89" s="70">
        <v>0</v>
      </c>
      <c r="P89" s="70">
        <v>-251</v>
      </c>
      <c r="Q89" s="70">
        <v>-3786</v>
      </c>
      <c r="R89" s="70"/>
      <c r="S89" s="70">
        <f t="shared" si="14"/>
        <v>0</v>
      </c>
      <c r="T89" s="70">
        <f t="shared" si="15"/>
        <v>0</v>
      </c>
      <c r="U89" s="70">
        <f t="shared" si="16"/>
        <v>-124375</v>
      </c>
    </row>
    <row r="90" spans="2:21" x14ac:dyDescent="0.2">
      <c r="B90" s="69" t="s">
        <v>164</v>
      </c>
      <c r="C90" s="75">
        <v>-22779</v>
      </c>
      <c r="D90" s="75">
        <v>-162360.82400856027</v>
      </c>
      <c r="E90" s="75">
        <v>-12743.456793613284</v>
      </c>
      <c r="F90" s="75">
        <v>-15936.719197826453</v>
      </c>
      <c r="G90" s="75">
        <v>-35750</v>
      </c>
      <c r="H90" s="75">
        <v>-70484</v>
      </c>
      <c r="I90" s="75">
        <v>19014</v>
      </c>
      <c r="J90" s="75">
        <v>-12163</v>
      </c>
      <c r="K90" s="75">
        <f t="shared" ref="K90:M90" si="17">SUM(K78:K89)</f>
        <v>256132</v>
      </c>
      <c r="L90" s="75">
        <f t="shared" si="17"/>
        <v>-38572</v>
      </c>
      <c r="M90" s="75">
        <f t="shared" si="17"/>
        <v>-51140</v>
      </c>
      <c r="N90" s="75">
        <f>SUM(N78:N89)</f>
        <v>352223</v>
      </c>
      <c r="O90" s="75">
        <f>SUM(O78:O89)</f>
        <v>-47819</v>
      </c>
      <c r="P90" s="75">
        <f>SUM(P78:P89)</f>
        <v>-8049</v>
      </c>
      <c r="Q90" s="75">
        <f>SUM(Q78:Q89)</f>
        <v>93635</v>
      </c>
      <c r="R90" s="70"/>
      <c r="S90" s="75">
        <f t="shared" si="14"/>
        <v>-213820.00000000003</v>
      </c>
      <c r="T90" s="75">
        <f t="shared" si="15"/>
        <v>-99383</v>
      </c>
      <c r="U90" s="75">
        <f t="shared" si="16"/>
        <v>518643</v>
      </c>
    </row>
    <row r="91" spans="2:21" x14ac:dyDescent="0.2">
      <c r="B91" s="72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</row>
    <row r="92" spans="2:21" x14ac:dyDescent="0.2">
      <c r="B92" s="71" t="s">
        <v>165</v>
      </c>
      <c r="C92" s="70">
        <v>4450</v>
      </c>
      <c r="D92" s="70">
        <v>-4007</v>
      </c>
      <c r="E92" s="70">
        <v>9826.3679311227461</v>
      </c>
      <c r="F92" s="70">
        <v>-7913.3679311227461</v>
      </c>
      <c r="G92" s="70">
        <v>22677.929565580998</v>
      </c>
      <c r="H92" s="70">
        <v>-15358.890407270053</v>
      </c>
      <c r="I92" s="70">
        <v>3192.3892229756748</v>
      </c>
      <c r="J92" s="70">
        <v>1388.5716187133803</v>
      </c>
      <c r="K92" s="70">
        <v>18179.714813999017</v>
      </c>
      <c r="L92" s="70">
        <v>-24176.287172816519</v>
      </c>
      <c r="M92" s="70">
        <v>29158.572358817502</v>
      </c>
      <c r="N92" s="70">
        <v>13069</v>
      </c>
      <c r="O92" s="70">
        <v>-33185</v>
      </c>
      <c r="P92" s="70">
        <v>12187</v>
      </c>
      <c r="Q92" s="70">
        <v>-31744</v>
      </c>
      <c r="R92" s="70"/>
      <c r="S92" s="70">
        <f>SUM(C92:F92)</f>
        <v>2356</v>
      </c>
      <c r="T92" s="70">
        <f>SUM(G92:J92)</f>
        <v>11900</v>
      </c>
      <c r="U92" s="70">
        <f>SUM(K92:N92)</f>
        <v>36231</v>
      </c>
    </row>
    <row r="93" spans="2:21" x14ac:dyDescent="0.2">
      <c r="B93" s="72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</row>
    <row r="94" spans="2:21" x14ac:dyDescent="0.2">
      <c r="B94" s="69" t="s">
        <v>166</v>
      </c>
      <c r="C94" s="75">
        <v>148120</v>
      </c>
      <c r="D94" s="75">
        <v>-219425.7327205468</v>
      </c>
      <c r="E94" s="75">
        <v>-11227.222432001134</v>
      </c>
      <c r="F94" s="75">
        <v>-7968.0448474521036</v>
      </c>
      <c r="G94" s="75">
        <v>104459.929565581</v>
      </c>
      <c r="H94" s="75">
        <v>-127710.89040727005</v>
      </c>
      <c r="I94" s="75">
        <v>19360.389222975675</v>
      </c>
      <c r="J94" s="75">
        <v>173572.57161871338</v>
      </c>
      <c r="K94" s="75">
        <f t="shared" ref="K94:Q94" si="18">K90+K92+K75+K57</f>
        <v>89847.714813999017</v>
      </c>
      <c r="L94" s="75">
        <f t="shared" si="18"/>
        <v>-75545.525212816516</v>
      </c>
      <c r="M94" s="75">
        <f t="shared" si="18"/>
        <v>-107528.18960118252</v>
      </c>
      <c r="N94" s="75">
        <f t="shared" si="18"/>
        <v>-45168</v>
      </c>
      <c r="O94" s="75">
        <f t="shared" si="18"/>
        <v>188270</v>
      </c>
      <c r="P94" s="75">
        <f t="shared" si="18"/>
        <v>-140795</v>
      </c>
      <c r="Q94" s="75">
        <f t="shared" si="18"/>
        <v>376658</v>
      </c>
      <c r="R94" s="70"/>
      <c r="S94" s="75">
        <f>SUM(C94:F94)</f>
        <v>-90501.000000000029</v>
      </c>
      <c r="T94" s="75">
        <f>SUM(G94:J94)</f>
        <v>169682</v>
      </c>
      <c r="U94" s="75">
        <f>SUM(K94:N94)</f>
        <v>-138394</v>
      </c>
    </row>
    <row r="95" spans="2:21" x14ac:dyDescent="0.2">
      <c r="B95" s="72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</row>
    <row r="96" spans="2:21" x14ac:dyDescent="0.2">
      <c r="B96" s="71" t="s">
        <v>167</v>
      </c>
      <c r="C96" s="70">
        <v>135667</v>
      </c>
      <c r="D96" s="70">
        <v>283787</v>
      </c>
      <c r="E96" s="70">
        <v>64361</v>
      </c>
      <c r="F96" s="70">
        <v>53132</v>
      </c>
      <c r="G96" s="70">
        <v>45166</v>
      </c>
      <c r="H96" s="70">
        <v>149626</v>
      </c>
      <c r="I96" s="70">
        <v>21915</v>
      </c>
      <c r="J96" s="70">
        <v>41275</v>
      </c>
      <c r="K96" s="70">
        <v>214848</v>
      </c>
      <c r="L96" s="70">
        <v>304696</v>
      </c>
      <c r="M96" s="70">
        <v>229150</v>
      </c>
      <c r="N96" s="70">
        <v>121622</v>
      </c>
      <c r="O96" s="70">
        <v>76454</v>
      </c>
      <c r="P96" s="70">
        <v>264724</v>
      </c>
      <c r="Q96" s="70">
        <v>123929</v>
      </c>
      <c r="R96" s="70"/>
      <c r="S96" s="70">
        <f>C96</f>
        <v>135667</v>
      </c>
      <c r="T96" s="70">
        <f>G96</f>
        <v>45166</v>
      </c>
      <c r="U96" s="70">
        <f>N96</f>
        <v>121622</v>
      </c>
    </row>
    <row r="97" spans="2:21" x14ac:dyDescent="0.2">
      <c r="B97" s="71" t="s">
        <v>168</v>
      </c>
      <c r="C97" s="70">
        <v>283787</v>
      </c>
      <c r="D97" s="70">
        <v>64361</v>
      </c>
      <c r="E97" s="70">
        <v>53132</v>
      </c>
      <c r="F97" s="70">
        <v>45166</v>
      </c>
      <c r="G97" s="70">
        <v>149626</v>
      </c>
      <c r="H97" s="70">
        <v>21915</v>
      </c>
      <c r="I97" s="70">
        <v>41275</v>
      </c>
      <c r="J97" s="70">
        <v>214848</v>
      </c>
      <c r="K97" s="70">
        <v>304696</v>
      </c>
      <c r="L97" s="70">
        <v>229150</v>
      </c>
      <c r="M97" s="70">
        <v>121622</v>
      </c>
      <c r="N97" s="70">
        <v>76454</v>
      </c>
      <c r="O97" s="70">
        <v>264724</v>
      </c>
      <c r="P97" s="70">
        <v>123929</v>
      </c>
      <c r="Q97" s="70">
        <v>500587</v>
      </c>
      <c r="R97" s="70"/>
      <c r="S97" s="70">
        <f>F97</f>
        <v>45166</v>
      </c>
      <c r="T97" s="70">
        <f>J97</f>
        <v>214848</v>
      </c>
      <c r="U97" s="70">
        <f>N97</f>
        <v>76454</v>
      </c>
    </row>
    <row r="98" spans="2:21" x14ac:dyDescent="0.2">
      <c r="B98" s="69" t="s">
        <v>169</v>
      </c>
      <c r="C98" s="75">
        <v>148120</v>
      </c>
      <c r="D98" s="75">
        <v>-219426</v>
      </c>
      <c r="E98" s="75">
        <v>-11229</v>
      </c>
      <c r="F98" s="75">
        <v>-7966</v>
      </c>
      <c r="G98" s="75">
        <v>104460</v>
      </c>
      <c r="H98" s="75">
        <v>-127711</v>
      </c>
      <c r="I98" s="75">
        <v>19360</v>
      </c>
      <c r="J98" s="75">
        <v>173573</v>
      </c>
      <c r="K98" s="75">
        <f t="shared" ref="K98:M98" si="19">K97-K96</f>
        <v>89848</v>
      </c>
      <c r="L98" s="75">
        <f t="shared" si="19"/>
        <v>-75546</v>
      </c>
      <c r="M98" s="75">
        <f t="shared" si="19"/>
        <v>-107528</v>
      </c>
      <c r="N98" s="75">
        <f>N97-N96</f>
        <v>-45168</v>
      </c>
      <c r="O98" s="75">
        <f>O97-O96</f>
        <v>188270</v>
      </c>
      <c r="P98" s="75">
        <f>P97-P96</f>
        <v>-140795</v>
      </c>
      <c r="Q98" s="75">
        <f>Q97-Q96</f>
        <v>376658</v>
      </c>
      <c r="R98" s="70"/>
      <c r="S98" s="75">
        <f>S97-S96</f>
        <v>-90501</v>
      </c>
      <c r="T98" s="75">
        <f t="shared" ref="T98:U98" si="20">T97-T96</f>
        <v>169682</v>
      </c>
      <c r="U98" s="75">
        <f t="shared" si="20"/>
        <v>-45168</v>
      </c>
    </row>
    <row r="99" spans="2:21" x14ac:dyDescent="0.2">
      <c r="C99" s="77"/>
      <c r="D99" s="77"/>
      <c r="E99" s="77"/>
      <c r="F99" s="77"/>
      <c r="G99" s="77"/>
      <c r="H99" s="77"/>
      <c r="I99" s="77"/>
      <c r="J99" s="77"/>
      <c r="K99" s="79"/>
      <c r="L99" s="79"/>
      <c r="M99" s="79"/>
      <c r="N99" s="79"/>
      <c r="O99" s="79"/>
      <c r="P99" s="79"/>
      <c r="Q99" s="79"/>
      <c r="S99" s="79"/>
      <c r="T99" s="79"/>
      <c r="U99" s="79"/>
    </row>
    <row r="100" spans="2:21" x14ac:dyDescent="0.2"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S100" s="80"/>
      <c r="T100" s="80"/>
      <c r="U100" s="80"/>
    </row>
    <row r="101" spans="2:21" x14ac:dyDescent="0.2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S101" s="81"/>
      <c r="T101" s="81"/>
      <c r="U101" s="81"/>
    </row>
    <row r="102" spans="2:21" x14ac:dyDescent="0.2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S102" s="81"/>
      <c r="T102" s="81"/>
      <c r="U102" s="81"/>
    </row>
    <row r="103" spans="2:21" x14ac:dyDescent="0.2"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S103" s="70"/>
      <c r="T103" s="70"/>
      <c r="U103" s="70"/>
    </row>
    <row r="107" spans="2:21" x14ac:dyDescent="0.2"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S107" s="67"/>
      <c r="T107" s="67"/>
      <c r="U107" s="67"/>
    </row>
    <row r="108" spans="2:21" x14ac:dyDescent="0.2"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S108" s="67"/>
      <c r="T108" s="67"/>
      <c r="U108" s="67"/>
    </row>
    <row r="109" spans="2:21" x14ac:dyDescent="0.2"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S109" s="67"/>
      <c r="T109" s="67"/>
      <c r="U109" s="67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7"/>
  <sheetViews>
    <sheetView showGridLines="0" zoomScale="70" zoomScaleNormal="70" workbookViewId="0">
      <selection activeCell="F33" sqref="F33"/>
    </sheetView>
  </sheetViews>
  <sheetFormatPr defaultRowHeight="15" x14ac:dyDescent="0.25"/>
  <cols>
    <col min="2" max="3" width="34.140625" customWidth="1"/>
    <col min="5" max="6" width="31.140625" customWidth="1"/>
  </cols>
  <sheetData>
    <row r="3" spans="2:6" x14ac:dyDescent="0.25">
      <c r="B3" t="s">
        <v>58</v>
      </c>
      <c r="C3" t="s">
        <v>59</v>
      </c>
      <c r="E3" t="s">
        <v>58</v>
      </c>
      <c r="F3" t="s">
        <v>59</v>
      </c>
    </row>
    <row r="4" spans="2:6" ht="17.25" thickBot="1" x14ac:dyDescent="0.3">
      <c r="B4" s="2" t="s">
        <v>0</v>
      </c>
      <c r="C4" s="2" t="s">
        <v>1</v>
      </c>
      <c r="E4" s="2" t="s">
        <v>35</v>
      </c>
      <c r="F4" s="2" t="s">
        <v>35</v>
      </c>
    </row>
    <row r="5" spans="2:6" ht="16.5" x14ac:dyDescent="0.3">
      <c r="B5" s="3" t="s">
        <v>7</v>
      </c>
      <c r="C5" s="3" t="s">
        <v>8</v>
      </c>
      <c r="E5" s="3" t="s">
        <v>68</v>
      </c>
      <c r="F5" s="3" t="s">
        <v>69</v>
      </c>
    </row>
    <row r="6" spans="2:6" ht="16.5" x14ac:dyDescent="0.3">
      <c r="B6" s="5" t="s">
        <v>9</v>
      </c>
      <c r="C6" s="5" t="s">
        <v>10</v>
      </c>
      <c r="E6" s="5" t="s">
        <v>36</v>
      </c>
      <c r="F6" s="5" t="s">
        <v>39</v>
      </c>
    </row>
    <row r="7" spans="2:6" ht="16.5" x14ac:dyDescent="0.3">
      <c r="B7" s="5" t="s">
        <v>55</v>
      </c>
      <c r="C7" s="5" t="s">
        <v>56</v>
      </c>
      <c r="E7" s="5" t="s">
        <v>37</v>
      </c>
      <c r="F7" s="5" t="s">
        <v>40</v>
      </c>
    </row>
    <row r="8" spans="2:6" ht="16.5" x14ac:dyDescent="0.3">
      <c r="B8" s="5" t="s">
        <v>12</v>
      </c>
      <c r="C8" s="7" t="s">
        <v>12</v>
      </c>
      <c r="E8" s="5" t="s">
        <v>60</v>
      </c>
      <c r="F8" s="5" t="s">
        <v>60</v>
      </c>
    </row>
    <row r="9" spans="2:6" ht="16.5" x14ac:dyDescent="0.3">
      <c r="B9" s="1" t="s">
        <v>13</v>
      </c>
      <c r="C9" s="1" t="s">
        <v>14</v>
      </c>
      <c r="E9" s="3" t="s">
        <v>30</v>
      </c>
      <c r="F9" s="3" t="s">
        <v>31</v>
      </c>
    </row>
    <row r="10" spans="2:6" ht="16.5" x14ac:dyDescent="0.3">
      <c r="B10" s="5" t="s">
        <v>13</v>
      </c>
      <c r="C10" s="5" t="s">
        <v>14</v>
      </c>
      <c r="E10" s="5" t="s">
        <v>49</v>
      </c>
      <c r="F10" s="5" t="s">
        <v>50</v>
      </c>
    </row>
    <row r="11" spans="2:6" ht="16.5" x14ac:dyDescent="0.3">
      <c r="B11" s="5" t="s">
        <v>55</v>
      </c>
      <c r="C11" s="5" t="s">
        <v>56</v>
      </c>
      <c r="E11" s="5" t="s">
        <v>36</v>
      </c>
      <c r="F11" s="5" t="s">
        <v>39</v>
      </c>
    </row>
    <row r="12" spans="2:6" ht="16.5" x14ac:dyDescent="0.3">
      <c r="B12" s="1" t="s">
        <v>15</v>
      </c>
      <c r="C12" s="1" t="s">
        <v>16</v>
      </c>
      <c r="E12" s="5" t="s">
        <v>37</v>
      </c>
      <c r="F12" s="5" t="s">
        <v>40</v>
      </c>
    </row>
    <row r="13" spans="2:6" ht="16.5" x14ac:dyDescent="0.3">
      <c r="B13" s="1" t="s">
        <v>17</v>
      </c>
      <c r="C13" s="1" t="s">
        <v>18</v>
      </c>
      <c r="E13" s="5" t="s">
        <v>21</v>
      </c>
      <c r="F13" s="5" t="s">
        <v>22</v>
      </c>
    </row>
    <row r="14" spans="2:6" ht="16.5" x14ac:dyDescent="0.3">
      <c r="B14" s="1" t="s">
        <v>19</v>
      </c>
      <c r="C14" s="1" t="s">
        <v>20</v>
      </c>
      <c r="E14" s="5" t="s">
        <v>70</v>
      </c>
      <c r="F14" s="5" t="s">
        <v>70</v>
      </c>
    </row>
    <row r="15" spans="2:6" ht="16.5" x14ac:dyDescent="0.3">
      <c r="B15" s="1" t="s">
        <v>21</v>
      </c>
      <c r="C15" s="1" t="s">
        <v>22</v>
      </c>
      <c r="E15" s="3" t="s">
        <v>28</v>
      </c>
      <c r="F15" s="3" t="s">
        <v>29</v>
      </c>
    </row>
    <row r="16" spans="2:6" ht="16.5" x14ac:dyDescent="0.3">
      <c r="B16" s="3" t="s">
        <v>23</v>
      </c>
      <c r="C16" s="3" t="s">
        <v>23</v>
      </c>
      <c r="E16" s="5" t="s">
        <v>38</v>
      </c>
      <c r="F16" s="5" t="s">
        <v>41</v>
      </c>
    </row>
    <row r="17" spans="2:6" ht="17.25" thickBot="1" x14ac:dyDescent="0.35">
      <c r="B17" s="9" t="s">
        <v>24</v>
      </c>
      <c r="C17" s="9" t="s">
        <v>25</v>
      </c>
      <c r="E17" s="5" t="s">
        <v>21</v>
      </c>
      <c r="F17" s="5" t="s">
        <v>22</v>
      </c>
    </row>
    <row r="18" spans="2:6" ht="17.25" thickTop="1" x14ac:dyDescent="0.3">
      <c r="B18" s="1" t="s">
        <v>12</v>
      </c>
      <c r="C18" s="1" t="str">
        <f>B18</f>
        <v>Hedge Accounting</v>
      </c>
      <c r="E18" s="3" t="s">
        <v>62</v>
      </c>
      <c r="F18" s="3" t="s">
        <v>64</v>
      </c>
    </row>
    <row r="19" spans="2:6" ht="16.5" x14ac:dyDescent="0.3">
      <c r="B19" s="1" t="s">
        <v>19</v>
      </c>
      <c r="C19" s="1" t="s">
        <v>20</v>
      </c>
      <c r="E19" s="5" t="s">
        <v>37</v>
      </c>
      <c r="F19" s="5" t="s">
        <v>40</v>
      </c>
    </row>
    <row r="20" spans="2:6" ht="16.5" x14ac:dyDescent="0.3">
      <c r="B20" s="1" t="s">
        <v>33</v>
      </c>
      <c r="C20" s="1" t="s">
        <v>34</v>
      </c>
      <c r="E20" s="5" t="s">
        <v>63</v>
      </c>
      <c r="F20" s="5" t="s">
        <v>65</v>
      </c>
    </row>
    <row r="21" spans="2:6" ht="16.5" x14ac:dyDescent="0.3">
      <c r="B21" s="3" t="s">
        <v>26</v>
      </c>
      <c r="C21" s="3" t="s">
        <v>27</v>
      </c>
    </row>
    <row r="22" spans="2:6" ht="15.75" thickBot="1" x14ac:dyDescent="0.3">
      <c r="B22" s="9" t="s">
        <v>24</v>
      </c>
      <c r="C22" s="9" t="s">
        <v>25</v>
      </c>
    </row>
    <row r="23" spans="2:6" ht="17.25" thickTop="1" x14ac:dyDescent="0.3">
      <c r="B23" s="1" t="s">
        <v>51</v>
      </c>
      <c r="C23" s="1" t="s">
        <v>52</v>
      </c>
    </row>
    <row r="24" spans="2:6" ht="16.5" x14ac:dyDescent="0.3">
      <c r="B24" s="3" t="s">
        <v>53</v>
      </c>
      <c r="C24" s="3" t="s">
        <v>54</v>
      </c>
    </row>
    <row r="25" spans="2:6" ht="15.75" thickBot="1" x14ac:dyDescent="0.3">
      <c r="B25" s="11" t="s">
        <v>24</v>
      </c>
      <c r="C25" s="11" t="s">
        <v>25</v>
      </c>
    </row>
    <row r="26" spans="2:6" ht="17.25" thickTop="1" x14ac:dyDescent="0.3">
      <c r="B26" s="1"/>
      <c r="C26" s="1"/>
    </row>
    <row r="27" spans="2:6" ht="16.5" x14ac:dyDescent="0.3">
      <c r="B27" s="1"/>
      <c r="C27" s="1"/>
    </row>
    <row r="28" spans="2:6" ht="17.25" thickBot="1" x14ac:dyDescent="0.3">
      <c r="B28" s="2" t="s">
        <v>68</v>
      </c>
      <c r="C28" s="2" t="s">
        <v>69</v>
      </c>
    </row>
    <row r="29" spans="2:6" ht="16.5" x14ac:dyDescent="0.3">
      <c r="B29" s="3" t="s">
        <v>7</v>
      </c>
      <c r="C29" s="3" t="s">
        <v>8</v>
      </c>
    </row>
    <row r="30" spans="2:6" ht="16.5" x14ac:dyDescent="0.3">
      <c r="B30" s="5" t="s">
        <v>9</v>
      </c>
      <c r="C30" s="5" t="s">
        <v>10</v>
      </c>
    </row>
    <row r="31" spans="2:6" ht="16.5" x14ac:dyDescent="0.3">
      <c r="B31" s="5" t="s">
        <v>11</v>
      </c>
      <c r="C31" s="5" t="s">
        <v>11</v>
      </c>
    </row>
    <row r="32" spans="2:6" ht="16.5" x14ac:dyDescent="0.3">
      <c r="B32" s="1" t="s">
        <v>13</v>
      </c>
      <c r="C32" s="1" t="s">
        <v>14</v>
      </c>
    </row>
    <row r="33" spans="2:3" ht="16.5" x14ac:dyDescent="0.3">
      <c r="B33" s="5" t="s">
        <v>13</v>
      </c>
      <c r="C33" s="5" t="s">
        <v>14</v>
      </c>
    </row>
    <row r="34" spans="2:3" ht="16.5" x14ac:dyDescent="0.3">
      <c r="B34" s="5" t="s">
        <v>11</v>
      </c>
      <c r="C34" s="5" t="s">
        <v>11</v>
      </c>
    </row>
    <row r="35" spans="2:3" ht="16.5" x14ac:dyDescent="0.3">
      <c r="B35" s="1" t="s">
        <v>15</v>
      </c>
      <c r="C35" s="1" t="s">
        <v>16</v>
      </c>
    </row>
    <row r="36" spans="2:3" ht="16.5" x14ac:dyDescent="0.3">
      <c r="B36" s="1" t="s">
        <v>17</v>
      </c>
      <c r="C36" s="1" t="s">
        <v>18</v>
      </c>
    </row>
    <row r="37" spans="2:3" ht="16.5" x14ac:dyDescent="0.3">
      <c r="B37" s="1" t="s">
        <v>21</v>
      </c>
      <c r="C37" s="1" t="s">
        <v>22</v>
      </c>
    </row>
    <row r="38" spans="2:3" ht="16.5" x14ac:dyDescent="0.3">
      <c r="B38" s="3" t="s">
        <v>23</v>
      </c>
      <c r="C38" s="3" t="s">
        <v>23</v>
      </c>
    </row>
    <row r="39" spans="2:3" ht="15.75" thickBot="1" x14ac:dyDescent="0.3">
      <c r="B39" s="9" t="s">
        <v>24</v>
      </c>
      <c r="C39" s="9" t="s">
        <v>25</v>
      </c>
    </row>
    <row r="40" spans="2:3" ht="17.25" thickTop="1" x14ac:dyDescent="0.3">
      <c r="B40" s="1" t="s">
        <v>33</v>
      </c>
      <c r="C40" s="1" t="s">
        <v>34</v>
      </c>
    </row>
    <row r="41" spans="2:3" ht="16.5" x14ac:dyDescent="0.3">
      <c r="B41" s="3" t="s">
        <v>26</v>
      </c>
      <c r="C41" s="3" t="s">
        <v>27</v>
      </c>
    </row>
    <row r="42" spans="2:3" ht="15.75" thickBot="1" x14ac:dyDescent="0.3">
      <c r="B42" s="9" t="s">
        <v>24</v>
      </c>
      <c r="C42" s="9" t="s">
        <v>25</v>
      </c>
    </row>
    <row r="43" spans="2:3" ht="17.25" thickTop="1" x14ac:dyDescent="0.3">
      <c r="B43" s="1"/>
      <c r="C43" s="1"/>
    </row>
    <row r="44" spans="2:3" ht="16.5" x14ac:dyDescent="0.3">
      <c r="B44" s="1"/>
      <c r="C44" s="1"/>
    </row>
    <row r="45" spans="2:3" ht="16.5" x14ac:dyDescent="0.3">
      <c r="B45" s="1"/>
      <c r="C45" s="1"/>
    </row>
    <row r="46" spans="2:3" ht="17.25" thickBot="1" x14ac:dyDescent="0.3">
      <c r="B46" s="2" t="s">
        <v>28</v>
      </c>
      <c r="C46" s="2" t="s">
        <v>29</v>
      </c>
    </row>
    <row r="47" spans="2:3" ht="16.5" x14ac:dyDescent="0.3">
      <c r="B47" s="3" t="s">
        <v>7</v>
      </c>
      <c r="C47" s="3" t="s">
        <v>8</v>
      </c>
    </row>
    <row r="48" spans="2:3" ht="16.5" x14ac:dyDescent="0.3">
      <c r="B48" s="5" t="s">
        <v>9</v>
      </c>
      <c r="C48" s="5" t="s">
        <v>10</v>
      </c>
    </row>
    <row r="49" spans="2:3" ht="16.5" x14ac:dyDescent="0.3">
      <c r="B49" s="5" t="s">
        <v>12</v>
      </c>
      <c r="C49" s="7" t="s">
        <v>12</v>
      </c>
    </row>
    <row r="50" spans="2:3" ht="16.5" x14ac:dyDescent="0.3">
      <c r="B50" s="1" t="s">
        <v>13</v>
      </c>
      <c r="C50" s="1" t="s">
        <v>14</v>
      </c>
    </row>
    <row r="51" spans="2:3" ht="16.5" x14ac:dyDescent="0.3">
      <c r="B51" s="5" t="s">
        <v>13</v>
      </c>
      <c r="C51" s="5" t="s">
        <v>14</v>
      </c>
    </row>
    <row r="52" spans="2:3" ht="16.5" x14ac:dyDescent="0.3">
      <c r="B52" s="1" t="s">
        <v>15</v>
      </c>
      <c r="C52" s="1" t="s">
        <v>16</v>
      </c>
    </row>
    <row r="53" spans="2:3" ht="16.5" x14ac:dyDescent="0.3">
      <c r="B53" s="1" t="s">
        <v>17</v>
      </c>
      <c r="C53" s="1" t="s">
        <v>18</v>
      </c>
    </row>
    <row r="54" spans="2:3" ht="16.5" x14ac:dyDescent="0.3">
      <c r="B54" s="1" t="s">
        <v>21</v>
      </c>
      <c r="C54" s="1" t="s">
        <v>22</v>
      </c>
    </row>
    <row r="55" spans="2:3" ht="16.5" x14ac:dyDescent="0.3">
      <c r="B55" s="3" t="s">
        <v>23</v>
      </c>
      <c r="C55" s="3" t="s">
        <v>23</v>
      </c>
    </row>
    <row r="56" spans="2:3" ht="15.75" thickBot="1" x14ac:dyDescent="0.3">
      <c r="B56" s="9" t="s">
        <v>24</v>
      </c>
      <c r="C56" s="9" t="s">
        <v>25</v>
      </c>
    </row>
    <row r="57" spans="2:3" ht="17.25" thickTop="1" x14ac:dyDescent="0.3">
      <c r="B57" s="1" t="s">
        <v>12</v>
      </c>
      <c r="C57" s="1" t="str">
        <f>B57</f>
        <v>Hedge Accounting</v>
      </c>
    </row>
    <row r="58" spans="2:3" ht="16.5" x14ac:dyDescent="0.3">
      <c r="B58" s="1" t="s">
        <v>33</v>
      </c>
      <c r="C58" s="1" t="s">
        <v>34</v>
      </c>
    </row>
    <row r="59" spans="2:3" ht="16.5" x14ac:dyDescent="0.3">
      <c r="B59" s="3" t="s">
        <v>26</v>
      </c>
      <c r="C59" s="3" t="s">
        <v>27</v>
      </c>
    </row>
    <row r="60" spans="2:3" ht="15.75" thickBot="1" x14ac:dyDescent="0.3">
      <c r="B60" s="9" t="s">
        <v>24</v>
      </c>
      <c r="C60" s="9" t="s">
        <v>25</v>
      </c>
    </row>
    <row r="61" spans="2:3" ht="17.25" thickTop="1" x14ac:dyDescent="0.3">
      <c r="B61" s="1"/>
      <c r="C61" s="1"/>
    </row>
    <row r="62" spans="2:3" ht="16.5" x14ac:dyDescent="0.3">
      <c r="B62" s="1"/>
      <c r="C62" s="1"/>
    </row>
    <row r="63" spans="2:3" ht="16.5" x14ac:dyDescent="0.3">
      <c r="B63" s="1"/>
      <c r="C63" s="1"/>
    </row>
    <row r="64" spans="2:3" ht="17.25" thickBot="1" x14ac:dyDescent="0.3">
      <c r="B64" s="2" t="s">
        <v>30</v>
      </c>
      <c r="C64" s="2" t="s">
        <v>31</v>
      </c>
    </row>
    <row r="65" spans="2:3" ht="16.5" x14ac:dyDescent="0.3">
      <c r="B65" s="3" t="s">
        <v>7</v>
      </c>
      <c r="C65" s="3" t="s">
        <v>8</v>
      </c>
    </row>
    <row r="66" spans="2:3" ht="16.5" x14ac:dyDescent="0.3">
      <c r="B66" s="5" t="s">
        <v>9</v>
      </c>
      <c r="C66" s="5" t="s">
        <v>10</v>
      </c>
    </row>
    <row r="67" spans="2:3" ht="16.5" x14ac:dyDescent="0.3">
      <c r="B67" s="5" t="s">
        <v>12</v>
      </c>
      <c r="C67" s="7" t="s">
        <v>12</v>
      </c>
    </row>
    <row r="68" spans="2:3" ht="16.5" x14ac:dyDescent="0.3">
      <c r="B68" s="1" t="s">
        <v>13</v>
      </c>
      <c r="C68" s="1" t="s">
        <v>14</v>
      </c>
    </row>
    <row r="69" spans="2:3" ht="16.5" x14ac:dyDescent="0.3">
      <c r="B69" s="5" t="s">
        <v>13</v>
      </c>
      <c r="C69" s="5" t="s">
        <v>14</v>
      </c>
    </row>
    <row r="70" spans="2:3" ht="16.5" x14ac:dyDescent="0.3">
      <c r="B70" s="1" t="s">
        <v>15</v>
      </c>
      <c r="C70" s="1" t="s">
        <v>16</v>
      </c>
    </row>
    <row r="71" spans="2:3" ht="16.5" x14ac:dyDescent="0.3">
      <c r="B71" s="1" t="s">
        <v>17</v>
      </c>
      <c r="C71" s="1" t="s">
        <v>18</v>
      </c>
    </row>
    <row r="72" spans="2:3" ht="16.5" x14ac:dyDescent="0.3">
      <c r="B72" s="1" t="s">
        <v>19</v>
      </c>
      <c r="C72" s="1" t="s">
        <v>20</v>
      </c>
    </row>
    <row r="73" spans="2:3" ht="16.5" x14ac:dyDescent="0.3">
      <c r="B73" s="1" t="s">
        <v>21</v>
      </c>
      <c r="C73" s="1" t="s">
        <v>22</v>
      </c>
    </row>
    <row r="74" spans="2:3" ht="16.5" x14ac:dyDescent="0.3">
      <c r="B74" s="3" t="s">
        <v>23</v>
      </c>
      <c r="C74" s="3" t="s">
        <v>23</v>
      </c>
    </row>
    <row r="75" spans="2:3" ht="15.75" thickBot="1" x14ac:dyDescent="0.3">
      <c r="B75" s="9" t="s">
        <v>24</v>
      </c>
      <c r="C75" s="9" t="s">
        <v>25</v>
      </c>
    </row>
    <row r="76" spans="2:3" ht="17.25" thickTop="1" x14ac:dyDescent="0.3">
      <c r="B76" s="1" t="s">
        <v>12</v>
      </c>
      <c r="C76" s="1" t="str">
        <f>B76</f>
        <v>Hedge Accounting</v>
      </c>
    </row>
    <row r="77" spans="2:3" ht="16.5" x14ac:dyDescent="0.3">
      <c r="B77" s="1" t="s">
        <v>19</v>
      </c>
      <c r="C77" s="1" t="s">
        <v>20</v>
      </c>
    </row>
    <row r="78" spans="2:3" ht="16.5" x14ac:dyDescent="0.3">
      <c r="B78" s="1" t="s">
        <v>33</v>
      </c>
      <c r="C78" s="1" t="s">
        <v>34</v>
      </c>
    </row>
    <row r="79" spans="2:3" ht="16.5" x14ac:dyDescent="0.3">
      <c r="B79" s="3" t="s">
        <v>26</v>
      </c>
      <c r="C79" s="3" t="s">
        <v>27</v>
      </c>
    </row>
    <row r="80" spans="2:3" ht="15.75" thickBot="1" x14ac:dyDescent="0.3">
      <c r="B80" s="9" t="s">
        <v>24</v>
      </c>
      <c r="C80" s="9" t="s">
        <v>25</v>
      </c>
    </row>
    <row r="81" spans="2:3" ht="17.25" thickTop="1" x14ac:dyDescent="0.3">
      <c r="B81" s="1" t="s">
        <v>51</v>
      </c>
      <c r="C81" s="1" t="s">
        <v>52</v>
      </c>
    </row>
    <row r="82" spans="2:3" ht="16.5" x14ac:dyDescent="0.3">
      <c r="B82" s="3" t="s">
        <v>53</v>
      </c>
      <c r="C82" s="3" t="s">
        <v>54</v>
      </c>
    </row>
    <row r="83" spans="2:3" ht="15.75" thickBot="1" x14ac:dyDescent="0.3">
      <c r="B83" s="11" t="s">
        <v>24</v>
      </c>
      <c r="C83" s="11" t="s">
        <v>25</v>
      </c>
    </row>
    <row r="84" spans="2:3" ht="17.25" thickTop="1" x14ac:dyDescent="0.3">
      <c r="B84" s="1"/>
      <c r="C84" s="1"/>
    </row>
    <row r="85" spans="2:3" ht="16.5" x14ac:dyDescent="0.3">
      <c r="B85" s="1"/>
      <c r="C85" s="1"/>
    </row>
    <row r="86" spans="2:3" ht="16.5" x14ac:dyDescent="0.3">
      <c r="B86" s="1"/>
      <c r="C86" s="1"/>
    </row>
    <row r="87" spans="2:3" ht="17.25" thickBot="1" x14ac:dyDescent="0.3">
      <c r="B87" s="2" t="s">
        <v>62</v>
      </c>
      <c r="C87" s="2" t="s">
        <v>64</v>
      </c>
    </row>
    <row r="88" spans="2:3" ht="16.5" x14ac:dyDescent="0.3">
      <c r="B88" s="3" t="s">
        <v>7</v>
      </c>
      <c r="C88" s="3" t="s">
        <v>8</v>
      </c>
    </row>
    <row r="89" spans="2:3" ht="16.5" x14ac:dyDescent="0.3">
      <c r="B89" s="5" t="s">
        <v>9</v>
      </c>
      <c r="C89" s="5" t="s">
        <v>10</v>
      </c>
    </row>
    <row r="90" spans="2:3" ht="16.5" x14ac:dyDescent="0.3">
      <c r="B90" s="1" t="s">
        <v>13</v>
      </c>
      <c r="C90" s="1" t="s">
        <v>14</v>
      </c>
    </row>
    <row r="91" spans="2:3" ht="16.5" x14ac:dyDescent="0.3">
      <c r="B91" s="5" t="s">
        <v>13</v>
      </c>
      <c r="C91" s="5" t="s">
        <v>14</v>
      </c>
    </row>
    <row r="92" spans="2:3" ht="16.5" x14ac:dyDescent="0.3">
      <c r="B92" s="1" t="s">
        <v>15</v>
      </c>
      <c r="C92" s="1" t="s">
        <v>16</v>
      </c>
    </row>
    <row r="93" spans="2:3" ht="16.5" x14ac:dyDescent="0.3">
      <c r="B93" s="1" t="s">
        <v>17</v>
      </c>
      <c r="C93" s="1" t="s">
        <v>18</v>
      </c>
    </row>
    <row r="94" spans="2:3" ht="16.5" x14ac:dyDescent="0.3">
      <c r="B94" s="1" t="s">
        <v>21</v>
      </c>
      <c r="C94" s="1" t="s">
        <v>22</v>
      </c>
    </row>
    <row r="95" spans="2:3" ht="16.5" x14ac:dyDescent="0.3">
      <c r="B95" s="3" t="s">
        <v>23</v>
      </c>
      <c r="C95" s="3" t="s">
        <v>23</v>
      </c>
    </row>
    <row r="96" spans="2:3" ht="15.75" thickBot="1" x14ac:dyDescent="0.3">
      <c r="B96" s="9" t="s">
        <v>24</v>
      </c>
      <c r="C96" s="9" t="s">
        <v>25</v>
      </c>
    </row>
    <row r="97" spans="2:3" ht="17.25" thickTop="1" x14ac:dyDescent="0.3">
      <c r="B97" s="1" t="s">
        <v>33</v>
      </c>
      <c r="C97" s="1" t="s">
        <v>34</v>
      </c>
    </row>
    <row r="98" spans="2:3" ht="16.5" x14ac:dyDescent="0.3">
      <c r="B98" s="3" t="s">
        <v>26</v>
      </c>
      <c r="C98" s="3" t="s">
        <v>27</v>
      </c>
    </row>
    <row r="99" spans="2:3" ht="15.75" thickBot="1" x14ac:dyDescent="0.3">
      <c r="B99" s="9" t="s">
        <v>24</v>
      </c>
      <c r="C99" s="9" t="s">
        <v>25</v>
      </c>
    </row>
    <row r="100" spans="2:3" ht="17.25" thickTop="1" x14ac:dyDescent="0.3">
      <c r="B100" s="1"/>
      <c r="C100" s="1"/>
    </row>
    <row r="101" spans="2:3" ht="16.5" x14ac:dyDescent="0.3">
      <c r="B101" s="1"/>
      <c r="C101" s="1"/>
    </row>
    <row r="102" spans="2:3" ht="16.5" x14ac:dyDescent="0.3">
      <c r="B102" s="1"/>
      <c r="C102" s="1"/>
    </row>
    <row r="103" spans="2:3" ht="17.25" thickBot="1" x14ac:dyDescent="0.3">
      <c r="B103" s="2" t="s">
        <v>32</v>
      </c>
      <c r="C103" s="2" t="s">
        <v>32</v>
      </c>
    </row>
    <row r="104" spans="2:3" ht="16.5" x14ac:dyDescent="0.3">
      <c r="B104" s="3" t="s">
        <v>7</v>
      </c>
      <c r="C104" s="3" t="s">
        <v>8</v>
      </c>
    </row>
    <row r="105" spans="2:3" ht="16.5" x14ac:dyDescent="0.3">
      <c r="B105" s="5" t="s">
        <v>9</v>
      </c>
      <c r="C105" s="5" t="s">
        <v>10</v>
      </c>
    </row>
    <row r="106" spans="2:3" ht="16.5" x14ac:dyDescent="0.3">
      <c r="B106" s="1" t="s">
        <v>13</v>
      </c>
      <c r="C106" s="1" t="s">
        <v>14</v>
      </c>
    </row>
    <row r="107" spans="2:3" ht="16.5" x14ac:dyDescent="0.3">
      <c r="B107" s="5" t="s">
        <v>13</v>
      </c>
      <c r="C107" s="5" t="s">
        <v>14</v>
      </c>
    </row>
    <row r="108" spans="2:3" ht="16.5" x14ac:dyDescent="0.3">
      <c r="B108" s="1" t="s">
        <v>15</v>
      </c>
      <c r="C108" s="1" t="s">
        <v>16</v>
      </c>
    </row>
    <row r="109" spans="2:3" ht="16.5" x14ac:dyDescent="0.3">
      <c r="B109" s="1" t="s">
        <v>17</v>
      </c>
      <c r="C109" s="1" t="s">
        <v>18</v>
      </c>
    </row>
    <row r="110" spans="2:3" ht="16.5" x14ac:dyDescent="0.3">
      <c r="B110" s="1" t="s">
        <v>19</v>
      </c>
      <c r="C110" s="1" t="s">
        <v>20</v>
      </c>
    </row>
    <row r="111" spans="2:3" ht="16.5" x14ac:dyDescent="0.3">
      <c r="B111" s="1" t="s">
        <v>21</v>
      </c>
      <c r="C111" s="1" t="s">
        <v>22</v>
      </c>
    </row>
    <row r="112" spans="2:3" ht="16.5" x14ac:dyDescent="0.3">
      <c r="B112" s="3" t="s">
        <v>23</v>
      </c>
      <c r="C112" s="3" t="s">
        <v>23</v>
      </c>
    </row>
    <row r="113" spans="2:3" ht="15.75" thickBot="1" x14ac:dyDescent="0.3">
      <c r="B113" s="9" t="s">
        <v>24</v>
      </c>
      <c r="C113" s="9" t="s">
        <v>25</v>
      </c>
    </row>
    <row r="114" spans="2:3" ht="17.25" thickTop="1" x14ac:dyDescent="0.3">
      <c r="B114" s="1" t="s">
        <v>33</v>
      </c>
      <c r="C114" s="1" t="s">
        <v>34</v>
      </c>
    </row>
    <row r="115" spans="2:3" ht="16.5" x14ac:dyDescent="0.3">
      <c r="B115" s="3" t="s">
        <v>26</v>
      </c>
      <c r="C115" s="3" t="s">
        <v>27</v>
      </c>
    </row>
    <row r="116" spans="2:3" ht="15.75" thickBot="1" x14ac:dyDescent="0.3">
      <c r="B116" s="9" t="s">
        <v>24</v>
      </c>
      <c r="C116" s="9" t="s">
        <v>25</v>
      </c>
    </row>
    <row r="117" spans="2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EBITDA</vt:lpstr>
      <vt:lpstr>Volume</vt:lpstr>
      <vt:lpstr>Financial Statements &gt;&gt;</vt:lpstr>
      <vt:lpstr>BS - Balanço</vt:lpstr>
      <vt:lpstr>P&amp;L - DRE</vt:lpstr>
      <vt:lpstr>DFC</vt:lpstr>
      <vt:lpstr>Control</vt:lpstr>
    </vt:vector>
  </TitlesOfParts>
  <Company>Hidrovias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Kappaun Junior</dc:creator>
  <cp:lastModifiedBy>Marcell Aguia Assuncao Goncalves</cp:lastModifiedBy>
  <dcterms:created xsi:type="dcterms:W3CDTF">2020-06-26T23:25:35Z</dcterms:created>
  <dcterms:modified xsi:type="dcterms:W3CDTF">2022-11-23T15:57:09Z</dcterms:modified>
</cp:coreProperties>
</file>