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showSheetTabs="0" xWindow="32760" yWindow="32760" windowWidth="23040" windowHeight="8745" tabRatio="960" activeTab="7"/>
  </bookViews>
  <sheets>
    <sheet name="Planilha1" sheetId="1" r:id="rId1"/>
    <sheet name="DRE" sheetId="2" r:id="rId2"/>
    <sheet name="Balanço" sheetId="3" r:id="rId3"/>
    <sheet name="DRE Op Continuada" sheetId="4" r:id="rId4"/>
    <sheet name="DFC 10-14" sheetId="5" r:id="rId5"/>
    <sheet name="DFC 15" sheetId="6" r:id="rId6"/>
    <sheet name="DFC 16" sheetId="7" r:id="rId7"/>
    <sheet name="DFC 17-22" sheetId="8" r:id="rId8"/>
    <sheet name="Resultados Valid Visão até 2020" sheetId="9" r:id="rId9"/>
    <sheet name="Resultados Valid Visão 2021" sheetId="10" r:id="rId10"/>
    <sheet name="Resultados Valid Visão 2022" sheetId="11" r:id="rId1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<sst xmlns="http://schemas.openxmlformats.org/spreadsheetml/2006/main" count="993" uniqueCount="335">
  <si>
    <t>Caixa e equivalentes de caixa</t>
  </si>
  <si>
    <t>Estoques</t>
  </si>
  <si>
    <t>Imposto de renda e contribuição social diferidos</t>
  </si>
  <si>
    <t>Depósitos judiciais</t>
  </si>
  <si>
    <t>Investimentos</t>
  </si>
  <si>
    <t>TOTAL DO ATIVO</t>
  </si>
  <si>
    <t>CIRCULANTE</t>
  </si>
  <si>
    <t>NÃO CIRCULANTE</t>
  </si>
  <si>
    <t>3T13</t>
  </si>
  <si>
    <t>4T12</t>
  </si>
  <si>
    <t>3T12</t>
  </si>
  <si>
    <t>2T13</t>
  </si>
  <si>
    <t>2T12</t>
  </si>
  <si>
    <t>1T13</t>
  </si>
  <si>
    <t>1T12</t>
  </si>
  <si>
    <t>4T11</t>
  </si>
  <si>
    <t>3T11</t>
  </si>
  <si>
    <t>4T10</t>
  </si>
  <si>
    <t>2T11</t>
  </si>
  <si>
    <t>1T11</t>
  </si>
  <si>
    <t>3T10</t>
  </si>
  <si>
    <t>2T10</t>
  </si>
  <si>
    <t>1T10</t>
  </si>
  <si>
    <t>PATRIMÔNIO LÍQUIDO</t>
  </si>
  <si>
    <t>Capital social</t>
  </si>
  <si>
    <t>4T13</t>
  </si>
  <si>
    <t>1T14</t>
  </si>
  <si>
    <t>Outras contas a receber</t>
  </si>
  <si>
    <t>Impostos a recuperar</t>
  </si>
  <si>
    <t>Imobilizado</t>
  </si>
  <si>
    <t>Intangível</t>
  </si>
  <si>
    <t>Fornecedores</t>
  </si>
  <si>
    <t>Salários, provisões e encargos sociais a recolher</t>
  </si>
  <si>
    <t>Dividendos e juros sobre capital próprio a pagar</t>
  </si>
  <si>
    <t>Outras contas a pagar</t>
  </si>
  <si>
    <t>Total do passivo circulante</t>
  </si>
  <si>
    <t>Reservas de lucros</t>
  </si>
  <si>
    <t>Ajustes acumulados de conversão</t>
  </si>
  <si>
    <t>Proposta de distribuição de dividendo adicional</t>
  </si>
  <si>
    <t xml:space="preserve">Lucro líquido do período </t>
  </si>
  <si>
    <t>Empréstimos, financiamentos, debêntures e leasing a pagar</t>
  </si>
  <si>
    <t>Impostos, taxas e contribuições a recolher</t>
  </si>
  <si>
    <t>Contas a pagar-aquisição de empresas</t>
  </si>
  <si>
    <t>Provisões</t>
  </si>
  <si>
    <t>Despesas antecipadas</t>
  </si>
  <si>
    <t>Contas a receber de clientes</t>
  </si>
  <si>
    <t>Provisão para perdas sobre crédito</t>
  </si>
  <si>
    <t>Dividendos a receber</t>
  </si>
  <si>
    <t>Aplicações Financeiras - caixa restrito</t>
  </si>
  <si>
    <t>Parcelamento de débitos fiscais</t>
  </si>
  <si>
    <t>Derivativos</t>
  </si>
  <si>
    <t>Lucros acumulados</t>
  </si>
  <si>
    <t>Operações com derivativos (Swap)</t>
  </si>
  <si>
    <t>ATIVO (R$ milhares)</t>
  </si>
  <si>
    <t>PASSIVO (R$ milhares)</t>
  </si>
  <si>
    <t>2T14</t>
  </si>
  <si>
    <t>3T14</t>
  </si>
  <si>
    <t>4T14</t>
  </si>
  <si>
    <t>1T15</t>
  </si>
  <si>
    <t>2T15</t>
  </si>
  <si>
    <t>3T15</t>
  </si>
  <si>
    <t>Títulos e Valores Mobiliários</t>
  </si>
  <si>
    <t>4T15</t>
  </si>
  <si>
    <t>Ações em tesouraria*</t>
  </si>
  <si>
    <t>Reservas de capital*</t>
  </si>
  <si>
    <t>*Reclassificação, a partir de 2014, do ganho na operação de ações em tesouraria que anteriormente estavam classificadas em reservas de capital</t>
  </si>
  <si>
    <t>Patrimônio Líquido atribuível aos proprietários da Companhia</t>
  </si>
  <si>
    <t>Participações não controladoras</t>
  </si>
  <si>
    <t>Total  Patrimônio Líquido</t>
  </si>
  <si>
    <t>1T16</t>
  </si>
  <si>
    <t>2T16</t>
  </si>
  <si>
    <t>Ativo disponível para venda</t>
  </si>
  <si>
    <t>3T16</t>
  </si>
  <si>
    <t>4T16</t>
  </si>
  <si>
    <t>1T17</t>
  </si>
  <si>
    <t>2T17</t>
  </si>
  <si>
    <t>Créditos com partes relacionadas</t>
  </si>
  <si>
    <t>3T17</t>
  </si>
  <si>
    <t>Outros ativos</t>
  </si>
  <si>
    <t>4T17</t>
  </si>
  <si>
    <t>1T18</t>
  </si>
  <si>
    <t>2T18</t>
  </si>
  <si>
    <t>3T18</t>
  </si>
  <si>
    <t/>
  </si>
  <si>
    <t>4T18</t>
  </si>
  <si>
    <t>TOTAL DO PASSIVO E PATRIMÔNIO LÍQUIDO</t>
  </si>
  <si>
    <t xml:space="preserve"> </t>
  </si>
  <si>
    <r>
      <t xml:space="preserve">1T19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</si>
  <si>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2T19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</si>
  <si>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3T19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</si>
  <si>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4T19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</si>
  <si>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1T20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</si>
  <si>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2T20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</si>
  <si>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3T20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</si>
  <si>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4T20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</si>
  <si>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1T21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</si>
  <si>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2T21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</si>
  <si>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3T21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</si>
  <si>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4T21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</si>
  <si>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1T22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</si>
  <si>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2T22 </t>
    </r>
    <r>
      <rPr>
        <b/>
        <vertAlign val="superscript"/>
        <sz val="11"/>
        <color indexed="9"/>
        <rFont val="Roboto Condensed"/>
        <family val="0"/>
      </rPr>
      <t>IFRS16</t>
    </r>
  </si>
  <si>
    <t>Ativo de operações descontinuadas</t>
  </si>
  <si>
    <t>Passivo de operações descontinuadas</t>
  </si>
  <si>
    <t>Proprietários da Companhia</t>
  </si>
  <si>
    <t>Lucro Atribuível a:</t>
  </si>
  <si>
    <t>Lucro (prejuízo) do periodo</t>
  </si>
  <si>
    <t xml:space="preserve">Resultado líquido do período proveniente de oper. desc. </t>
  </si>
  <si>
    <t>Lucro líquido do período de operações descontinuadas</t>
  </si>
  <si>
    <t>Lucro líquido do período de operações continuadas</t>
  </si>
  <si>
    <t>Diferidos</t>
  </si>
  <si>
    <t>Correntes</t>
  </si>
  <si>
    <t>Imposto de renda e contribuição social</t>
  </si>
  <si>
    <t>Lucro (prejuízo) antes do IRCS</t>
  </si>
  <si>
    <t>Despesas financeiras</t>
  </si>
  <si>
    <t>Receitas financeiras</t>
  </si>
  <si>
    <t>Resultado financeiro</t>
  </si>
  <si>
    <t>Lucro operacional</t>
  </si>
  <si>
    <t>Resultado de equivalência patrimonial</t>
  </si>
  <si>
    <t>Outras receitas (despesas) operacionais, líquidas</t>
  </si>
  <si>
    <t>Despesas administrativas</t>
  </si>
  <si>
    <t>Despesas com vendas</t>
  </si>
  <si>
    <t>Receitas (despesas) operacionais</t>
  </si>
  <si>
    <t>Resultado bruto</t>
  </si>
  <si>
    <t>Custos</t>
  </si>
  <si>
    <t>Receita operacional líquida</t>
  </si>
  <si>
    <r>
      <t xml:space="preserve">2020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</si>
  <si>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2019 </t>
    </r>
    <r>
      <rPr>
        <b/>
        <vertAlign val="superscript"/>
        <sz val="11"/>
        <color indexed="9"/>
        <rFont val="Roboto Condensed"/>
        <family val="0"/>
      </rPr>
      <t>IFRS16</t>
    </r>
  </si>
  <si>
    <t>Demonstração dos Resultados (R$ milhares)</t>
  </si>
  <si>
    <r>
      <t xml:space="preserve">1T19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</si>
  <si>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2T19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</si>
  <si>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3T19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</si>
  <si>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4T19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</si>
  <si>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2019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</si>
  <si>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1T20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</si>
  <si>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2T20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</si>
  <si>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3T20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</si>
  <si>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4T20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</si>
  <si>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2020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</si>
  <si>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1T21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</si>
  <si>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2T21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</si>
  <si>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3T21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</si>
  <si>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4T21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</si>
  <si>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2021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</si>
  <si>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1T22 </t>
    </r>
    <r>
      <rPr>
        <b/>
        <vertAlign val="superscript"/>
        <sz val="11"/>
        <color indexed="9"/>
        <rFont val="Fractul"/>
        <family val="3"/>
      </rPr>
      <t>IFRS16</t>
    </r>
  </si>
  <si>
    <r>
      <t xml:space="preserve">2T22 </t>
    </r>
    <r>
      <rPr>
        <b/>
        <vertAlign val="superscript"/>
        <sz val="11"/>
        <color indexed="9"/>
        <rFont val="Fractul"/>
        <family val="3"/>
      </rPr>
      <t>IFRS16</t>
    </r>
  </si>
  <si>
    <t>Lucro antes do IR</t>
  </si>
  <si>
    <t>Ajustes para reconciliar o lucro (prejuízo) líquido do período com recursos provenientes de atividades operacionais:</t>
  </si>
  <si>
    <t>Depreciação</t>
  </si>
  <si>
    <t>Baixa de ativos</t>
  </si>
  <si>
    <t>Amortização</t>
  </si>
  <si>
    <t>Amortização do Fundo Criatec III</t>
  </si>
  <si>
    <t>Provisões para perdas sobre créditos</t>
  </si>
  <si>
    <t>Provisões para obsolescência de imobilizado</t>
  </si>
  <si>
    <t>Provisão para perdas de estoques</t>
  </si>
  <si>
    <t>Impairment</t>
  </si>
  <si>
    <t>Equivalência patrimonial</t>
  </si>
  <si>
    <t>Despesas de juros sobre debêntures, empréstimos e financiamentos</t>
  </si>
  <si>
    <t>Outras Obrigações com debêntures</t>
  </si>
  <si>
    <t>Juros e variação cambial de arrendamentos</t>
  </si>
  <si>
    <t>Juros e variação cambial de emprestimos</t>
  </si>
  <si>
    <t>Juros e Variação Cambial sobre Mútuos</t>
  </si>
  <si>
    <t>Opções de outorga reconhecidas</t>
  </si>
  <si>
    <t>Desreconhecimento de passivos financeiros</t>
  </si>
  <si>
    <t>Atualização de depósitos judiciais</t>
  </si>
  <si>
    <t>Ganho na Alienação de Controladoras</t>
  </si>
  <si>
    <t>Outras variações cambiais</t>
  </si>
  <si>
    <t>Expurgo de correção monetária ocorrido em Janeiro de 1989 (Plano verão)</t>
  </si>
  <si>
    <t>Outros</t>
  </si>
  <si>
    <t>Fluxo de caixa das atividades operacionais:</t>
  </si>
  <si>
    <t>Pagamento de IR e CSLL</t>
  </si>
  <si>
    <t>Adiantamento de Clientes e Outras contas a pagar</t>
  </si>
  <si>
    <t>Pagamentos de riscos trabalhistas, cíveis e tributários</t>
  </si>
  <si>
    <t>Pagamento de ernaut out</t>
  </si>
  <si>
    <t>Débito com partes relacionadas</t>
  </si>
  <si>
    <t>Variações nos ativos e passivos</t>
  </si>
  <si>
    <t>Caixa líquido gerado (consumido) pelas atividades operacionais</t>
  </si>
  <si>
    <t>Fluxo de caixa das atividades de investimento</t>
  </si>
  <si>
    <t>Aquisição de imobilizado</t>
  </si>
  <si>
    <t>Aquisição de investimentos e intangível</t>
  </si>
  <si>
    <t>Títulos e valores mobiliarios</t>
  </si>
  <si>
    <t>Aplicação financeira vinculada</t>
  </si>
  <si>
    <t>Outros investimentos avaliados a custo</t>
  </si>
  <si>
    <t>Aquisição de participação de não controladores</t>
  </si>
  <si>
    <t>Aquisição de participação Minoritária - Cubic</t>
  </si>
  <si>
    <t>Aquisição da TRESS, líquido do caixa adquirido</t>
  </si>
  <si>
    <t>Aquisição da participação minoritária - BCT</t>
  </si>
  <si>
    <t>Aquisição da Agrótopus</t>
  </si>
  <si>
    <t>Aquisição da BluPay</t>
  </si>
  <si>
    <t>Aquisição da Serbet, líquido de caixa adquirido</t>
  </si>
  <si>
    <t>Aquisição da Alpdex, líquido de caixa adquirido</t>
  </si>
  <si>
    <t>Aquisição da MITRA</t>
  </si>
  <si>
    <t xml:space="preserve">Outros  </t>
  </si>
  <si>
    <t>Caixa líquido gerado (consumido) pelas atividades de investimento</t>
  </si>
  <si>
    <t>Fluxos de caixa das atividades de financiamento</t>
  </si>
  <si>
    <t>Dividendos pagos</t>
  </si>
  <si>
    <t>Emissão de ações na controladora, líquido dos custos da transação</t>
  </si>
  <si>
    <t>Juros sobre capital próprio pagos</t>
  </si>
  <si>
    <t>Ações em tesouraria</t>
  </si>
  <si>
    <t>Pagamento de Arrendamento</t>
  </si>
  <si>
    <t>Pagamento de juros sobre arrendamento</t>
  </si>
  <si>
    <t>Captação de debêntures</t>
  </si>
  <si>
    <t>Pagamento de debêntures</t>
  </si>
  <si>
    <t>Pagamento de juros sobre debêntures</t>
  </si>
  <si>
    <t>Captação de Financiamentos</t>
  </si>
  <si>
    <t>Pagamentos de juros sobre financiamentos</t>
  </si>
  <si>
    <t>Pagamento de Financiamento</t>
  </si>
  <si>
    <t>Empréstimos</t>
  </si>
  <si>
    <t>Pagamento de empréstimos</t>
  </si>
  <si>
    <t>Pagamento de juros sobre empréstimos</t>
  </si>
  <si>
    <t>Caixa líquido gerado (consumido) pelas atividades de financiamento</t>
  </si>
  <si>
    <t>Aumento (redução) do caixa e equivalentes de caixa</t>
  </si>
  <si>
    <t>Saldos do caixa e equivalentes de caixa</t>
  </si>
  <si>
    <t>No início do exercício</t>
  </si>
  <si>
    <t>Ajuste acumulado de conversão</t>
  </si>
  <si>
    <t>No fim do exercício</t>
  </si>
  <si>
    <t>9M16</t>
  </si>
  <si>
    <t>Amortização mais valia dos estoques</t>
  </si>
  <si>
    <t>Provisões para riscos fiscais, previdenciários trabalhistas e cíveis</t>
  </si>
  <si>
    <t>Provisões para obsolescência</t>
  </si>
  <si>
    <t>Ganho na compra vantajosa</t>
  </si>
  <si>
    <t>Ganho na alienação de controlada</t>
  </si>
  <si>
    <t>Juros sobre debêntures, empréstimos e financiamentos</t>
  </si>
  <si>
    <t>Juros e Variação cambial de adiantamento e leasing</t>
  </si>
  <si>
    <t>Juros sobre aplicação financeira - caixa restrito</t>
  </si>
  <si>
    <t>Imposto sobre recebimento de dividendos de controladas no exterior</t>
  </si>
  <si>
    <t>Títulos e valores mobiliários</t>
  </si>
  <si>
    <t>Valores recebidos na alienação de investimentos</t>
  </si>
  <si>
    <t>Aumento nos saldos de títulos e valores mobiliários</t>
  </si>
  <si>
    <t>Dividendos recebidos</t>
  </si>
  <si>
    <t>Aquisição e venda de ações em tesouraria</t>
  </si>
  <si>
    <t>Liberação de caixa restrito</t>
  </si>
  <si>
    <t>Liquidação de derivativos</t>
  </si>
  <si>
    <t>Aquisição de coligadas - Inemator</t>
  </si>
  <si>
    <t>Aquisição de coligadas - Uram</t>
  </si>
  <si>
    <t>Aquisição da Fundamenture líquido do caixa adquirido</t>
  </si>
  <si>
    <t>Aquisição de ativos da Vmark</t>
  </si>
  <si>
    <t>Aquisição da PPI menos caixa líquido adquirido</t>
  </si>
  <si>
    <t>Aquisição de Ativos da Valid Secure Packaging</t>
  </si>
  <si>
    <t>Liquidação da contraprestação contingênte ScreenCheck</t>
  </si>
  <si>
    <t>Aquisição da ScreenCheck menos caixa liquido adquirido</t>
  </si>
  <si>
    <t xml:space="preserve">  Aquisição de Ativos da MSC</t>
  </si>
  <si>
    <t>Pagamento de IR referentes ao JSCP pagos</t>
  </si>
  <si>
    <t>Emissão de Ações na Controladora</t>
  </si>
  <si>
    <t>Pagamento de Leasing</t>
  </si>
  <si>
    <t>Captação de financiamentos</t>
  </si>
  <si>
    <t>Lucro Líquido  (prejuízo) do periodo</t>
  </si>
  <si>
    <t>Resultados Valid</t>
  </si>
  <si>
    <r>
      <t>1T19</t>
    </r>
    <r>
      <rPr>
        <b/>
        <vertAlign val="superscript"/>
        <sz val="11"/>
        <color indexed="9"/>
        <rFont val="Roboto Condensed"/>
        <family val="0"/>
      </rPr>
      <t>IFRS16</t>
    </r>
  </si>
  <si>
    <r>
      <t>2T19</t>
    </r>
    <r>
      <rPr>
        <b/>
        <vertAlign val="superscript"/>
        <sz val="11"/>
        <color indexed="9"/>
        <rFont val="Roboto Condensed"/>
        <family val="0"/>
      </rPr>
      <t>IFRS16</t>
    </r>
  </si>
  <si>
    <r>
      <t>3T19</t>
    </r>
    <r>
      <rPr>
        <b/>
        <vertAlign val="superscript"/>
        <sz val="11"/>
        <color indexed="9"/>
        <rFont val="Roboto Condensed"/>
        <family val="0"/>
      </rPr>
      <t>IFRS16</t>
    </r>
  </si>
  <si>
    <r>
      <t>4T19</t>
    </r>
    <r>
      <rPr>
        <b/>
        <vertAlign val="superscript"/>
        <sz val="11"/>
        <color indexed="9"/>
        <rFont val="Roboto Condensed"/>
        <family val="0"/>
      </rPr>
      <t>IFRS16</t>
    </r>
  </si>
  <si>
    <r>
      <t>1T20</t>
    </r>
    <r>
      <rPr>
        <b/>
        <vertAlign val="superscript"/>
        <sz val="11"/>
        <color indexed="9"/>
        <rFont val="Roboto Condensed"/>
        <family val="0"/>
      </rPr>
      <t>IFRS16</t>
    </r>
  </si>
  <si>
    <r>
      <t>2T20</t>
    </r>
    <r>
      <rPr>
        <b/>
        <vertAlign val="superscript"/>
        <sz val="11"/>
        <color indexed="9"/>
        <rFont val="Roboto Condensed"/>
        <family val="0"/>
      </rPr>
      <t>IFRS16</t>
    </r>
  </si>
  <si>
    <r>
      <t>3T20</t>
    </r>
    <r>
      <rPr>
        <b/>
        <vertAlign val="superscript"/>
        <sz val="11"/>
        <color indexed="9"/>
        <rFont val="Roboto Condensed"/>
        <family val="0"/>
      </rPr>
      <t>IFRS16</t>
    </r>
  </si>
  <si>
    <r>
      <t>4T20</t>
    </r>
    <r>
      <rPr>
        <b/>
        <vertAlign val="superscript"/>
        <sz val="11"/>
        <color indexed="9"/>
        <rFont val="Roboto Condensed"/>
        <family val="0"/>
      </rPr>
      <t>IFRS16</t>
    </r>
  </si>
  <si>
    <r>
      <t>2020</t>
    </r>
    <r>
      <rPr>
        <b/>
        <vertAlign val="superscript"/>
        <sz val="11"/>
        <color indexed="9"/>
        <rFont val="Roboto Condensed"/>
        <family val="0"/>
      </rPr>
      <t>IFRS16</t>
    </r>
  </si>
  <si>
    <r>
      <t>1T21</t>
    </r>
    <r>
      <rPr>
        <b/>
        <vertAlign val="superscript"/>
        <sz val="11"/>
        <color indexed="9"/>
        <rFont val="Roboto Condensed"/>
        <family val="0"/>
      </rPr>
      <t>IFRS16</t>
    </r>
  </si>
  <si>
    <t>Receita Líquida</t>
  </si>
  <si>
    <t>EBITDA Ajustado</t>
  </si>
  <si>
    <t>Margem</t>
  </si>
  <si>
    <t>Lucro Líquido Ajustado</t>
  </si>
  <si>
    <t>Reconciliação do EBITDA RS milhões</t>
  </si>
  <si>
    <t>Lucro Líquido do período</t>
  </si>
  <si>
    <t>(+) Pariticpaçãoes dos não controladores</t>
  </si>
  <si>
    <t>(+) IR e contr social</t>
  </si>
  <si>
    <t>(+) desp/rec financeira</t>
  </si>
  <si>
    <t>(+/-) depre e amortz</t>
  </si>
  <si>
    <t>(+/-) equivalência patrimonial</t>
  </si>
  <si>
    <t>(+) Outras (receitas) desp oper</t>
  </si>
  <si>
    <t>(+) despesas não recorrentes</t>
  </si>
  <si>
    <t>EBITDA</t>
  </si>
  <si>
    <t>(+) deprec e amortz</t>
  </si>
  <si>
    <t>(+/-) Equivalência patrimonial do minoritário</t>
  </si>
  <si>
    <t>Identificação (R$ Milhões)</t>
  </si>
  <si>
    <t>Receita Líquida Identificação</t>
  </si>
  <si>
    <t>Receita Líquida Certificadora</t>
  </si>
  <si>
    <t>% Receita Líquida</t>
  </si>
  <si>
    <t>% EBITDA Total</t>
  </si>
  <si>
    <t>Volume de Vendas</t>
  </si>
  <si>
    <t>Volume Identificação (milhões)</t>
  </si>
  <si>
    <t>Volume Certificadora (milhares)</t>
  </si>
  <si>
    <t xml:space="preserve">Mobile (R$ milhões) </t>
  </si>
  <si>
    <t xml:space="preserve">% Receita Líquida </t>
  </si>
  <si>
    <t>Volume de Vendas (milhões)</t>
  </si>
  <si>
    <t>*valor da equivalencia patrimonial Mult</t>
  </si>
  <si>
    <t>*valor da equivalencia patrimonial Incard</t>
  </si>
  <si>
    <t>Total equivalência patrimonial</t>
  </si>
  <si>
    <t>Meios de Pagamento ( R$ Milhões)</t>
  </si>
  <si>
    <t>Resultados Reportados Valid</t>
  </si>
  <si>
    <r>
      <t>2T21</t>
    </r>
    <r>
      <rPr>
        <b/>
        <vertAlign val="superscript"/>
        <sz val="11"/>
        <color indexed="9"/>
        <rFont val="Roboto Condensed"/>
        <family val="0"/>
      </rPr>
      <t>IFRS16</t>
    </r>
  </si>
  <si>
    <r>
      <t>3T21</t>
    </r>
    <r>
      <rPr>
        <b/>
        <vertAlign val="superscript"/>
        <sz val="11"/>
        <color indexed="9"/>
        <rFont val="Roboto Condensed"/>
        <family val="0"/>
      </rPr>
      <t>IFRS16</t>
    </r>
  </si>
  <si>
    <r>
      <t>4T21</t>
    </r>
    <r>
      <rPr>
        <b/>
        <vertAlign val="superscript"/>
        <sz val="11"/>
        <color indexed="9"/>
        <rFont val="Roboto Condensed"/>
        <family val="0"/>
      </rPr>
      <t>IFRS16</t>
    </r>
  </si>
  <si>
    <r>
      <t>2021</t>
    </r>
    <r>
      <rPr>
        <b/>
        <vertAlign val="superscript"/>
        <sz val="11"/>
        <color indexed="9"/>
        <rFont val="Roboto Condensed"/>
        <family val="0"/>
      </rPr>
      <t>IFRS16</t>
    </r>
  </si>
  <si>
    <r>
      <t>1T22</t>
    </r>
    <r>
      <rPr>
        <b/>
        <vertAlign val="superscript"/>
        <sz val="11"/>
        <color indexed="9"/>
        <rFont val="Roboto Condensed"/>
        <family val="0"/>
      </rPr>
      <t>IFRS16</t>
    </r>
  </si>
  <si>
    <t>Lucro Líquido</t>
  </si>
  <si>
    <t>OPEX</t>
  </si>
  <si>
    <t>Resultados Normalizados Valid</t>
  </si>
  <si>
    <t>Valid Government Solutions - VGS (R$ Milhões)</t>
  </si>
  <si>
    <t>% OPEX Total</t>
  </si>
  <si>
    <t>Volume de vendas (milhões)</t>
  </si>
  <si>
    <t>Valid Business Solutions - VBS (R$ Milhões)</t>
  </si>
  <si>
    <t>Valid Digital Solutions - VDS (R$ Milhões)</t>
  </si>
  <si>
    <t>USA (R$ Milhões)</t>
  </si>
  <si>
    <t>Telco Global (R$ Milhões)</t>
  </si>
  <si>
    <r>
      <t>2T22</t>
    </r>
    <r>
      <rPr>
        <b/>
        <vertAlign val="superscript"/>
        <sz val="11"/>
        <color indexed="9"/>
        <rFont val="Roboto Condensed"/>
        <family val="0"/>
      </rPr>
      <t>IFRS16</t>
    </r>
  </si>
  <si>
    <t>Identificação - ID (R$ Milhões)</t>
  </si>
  <si>
    <t>Banking e Meios de Pagamento - PAY (R$ Milhões)</t>
  </si>
  <si>
    <t>MOBILE (R$ Milhões)</t>
  </si>
  <si>
    <r>
      <t xml:space="preserve">3T22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</si>
  <si>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3T22 </t>
    </r>
    <r>
      <rPr>
        <b/>
        <vertAlign val="superscript"/>
        <sz val="11"/>
        <color indexed="9"/>
        <rFont val="Fractul"/>
        <family val="3"/>
      </rPr>
      <t>IFRS16</t>
    </r>
  </si>
  <si>
    <r>
      <t>3T22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</si>
  <si>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4T22 </t>
    </r>
    <r>
      <rPr>
        <b/>
        <vertAlign val="superscript"/>
        <sz val="11"/>
        <color indexed="9"/>
        <rFont val="Roboto Condensed"/>
        <family val="0"/>
      </rPr>
      <t>IFRS16</t>
    </r>
  </si>
  <si>
    <t>4T22 IFRS16</t>
  </si>
  <si>
    <r>
      <t xml:space="preserve">4T22 </t>
    </r>
    <r>
      <rPr>
        <b/>
        <vertAlign val="superscript"/>
        <sz val="11"/>
        <color indexed="9"/>
        <rFont val="Fractul"/>
        <family val="3"/>
      </rPr>
      <t>IFRS16</t>
    </r>
  </si>
  <si>
    <r>
      <t>4T22</t>
    </r>
    <r>
      <rPr>
        <b/>
        <vertAlign val="superscript"/>
        <sz val="11"/>
        <color indexed="9"/>
        <rFont val="Roboto Condensed"/>
        <family val="0"/>
      </rPr>
      <t>IFRS16</t>
    </r>
  </si>
  <si>
    <t>Aquisição da V e ViaSoft</t>
  </si>
  <si>
    <r>
      <t>2022</t>
    </r>
    <r>
      <rPr>
        <b/>
        <vertAlign val="superscript"/>
        <sz val="11"/>
        <color indexed="9"/>
        <rFont val="Roboto Condensed"/>
        <family val="0"/>
      </rPr>
      <t>IFRS16</t>
    </r>
  </si>
  <si>
    <t>1T23 IFRS16</t>
  </si>
  <si>
    <r>
      <t xml:space="preserve">1T23 </t>
    </r>
    <r>
      <rPr>
        <b/>
        <vertAlign val="superscript"/>
        <sz val="11"/>
        <color indexed="9"/>
        <rFont val="Fractul"/>
        <family val="3"/>
      </rPr>
      <t>IFRS16</t>
    </r>
  </si>
  <si>
    <t>N/A</t>
  </si>
  <si>
    <r>
      <t>1T23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</si>
  <si>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1T23 </t>
    </r>
    <r>
      <rPr>
        <b/>
        <vertAlign val="superscript"/>
        <sz val="11"/>
        <color indexed="9"/>
        <rFont val="Roboto Condensed"/>
        <family val="0"/>
      </rPr>
      <t>IFRS16</t>
    </r>
  </si>
  <si>
    <t>2T23 IFRS16</t>
  </si>
  <si>
    <r>
      <t xml:space="preserve">2T23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</si>
  <si>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2T23 </t>
    </r>
    <r>
      <rPr>
        <b/>
        <vertAlign val="superscript"/>
        <sz val="11"/>
        <color indexed="9"/>
        <rFont val="Fractul"/>
        <family val="3"/>
      </rPr>
      <t>IFRS16</t>
    </r>
  </si>
  <si>
    <r>
      <t>2T23</t>
    </r>
    <r>
      <rPr>
        <b/>
        <vertAlign val="superscript"/>
        <sz val="11"/>
        <color indexed="9"/>
        <rFont val="Roboto Condensed"/>
        <family val="0"/>
      </rPr>
      <t>IFRS16</t>
    </r>
  </si>
  <si>
    <t>3T23 IFRS16</t>
  </si>
  <si>
    <r>
      <t xml:space="preserve">3T23 </t>
    </r>
    <r>
      <rPr>
        <b/>
        <vertAlign val="superscript"/>
        <sz val="11"/>
        <color indexed="9"/>
        <rFont val="Roboto Condensed"/>
        <family val="0"/>
      </rPr>
      <t>IFRS16</t>
    </r>
  </si>
  <si>
    <t>07/11/202307/11/2023</t>
  </si>
  <si>
    <r>
      <t xml:space="preserve">3T23 </t>
    </r>
    <r>
      <rPr>
        <b/>
        <vertAlign val="superscript"/>
        <sz val="11"/>
        <color indexed="9"/>
        <rFont val="Fractul"/>
        <family val="3"/>
      </rPr>
      <t>IFRS16</t>
    </r>
  </si>
  <si>
    <r>
      <t>3T23</t>
    </r>
    <r>
      <rPr>
        <b/>
        <vertAlign val="superscript"/>
        <sz val="11"/>
        <color indexed="9"/>
        <rFont val="Roboto Condensed"/>
        <family val="0"/>
      </rPr>
      <t>IFRS16</t>
    </r>
  </si>
  <si>
    <t>4T23 IFRS16</t>
  </si>
  <si>
    <r>
      <t xml:space="preserve">4T23 </t>
    </r>
    <r>
      <rPr>
        <b/>
        <vertAlign val="superscript"/>
        <sz val="11"/>
        <color indexed="9"/>
        <rFont val="Roboto Condensed"/>
        <family val="0"/>
      </rPr>
      <t>IFRS16</t>
    </r>
  </si>
  <si>
    <r>
      <t xml:space="preserve">4T23 </t>
    </r>
    <r>
      <rPr>
        <b/>
        <vertAlign val="superscript"/>
        <sz val="11"/>
        <color indexed="9"/>
        <rFont val="Fractul"/>
        <family val="3"/>
      </rPr>
      <t>IFRS16</t>
    </r>
  </si>
  <si>
    <r>
      <t>4T23</t>
    </r>
    <r>
      <rPr>
        <b/>
        <vertAlign val="superscript"/>
        <sz val="11"/>
        <color indexed="9"/>
        <rFont val="Roboto Condensed"/>
        <family val="0"/>
      </rPr>
      <t>IFRS16</t>
    </r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</si>
</sst>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"/>
    <numFmt numFmtId="171" formatCode="[$-416]dddd\,\ d&quot; de &quot;mmmm&quot; de &quot;yyyy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_(* #,##0_);_(* \(#,##0\);_(* &quot;-&quot;??_);_(@_)"/>
    <numFmt numFmtId="177" formatCode="_-* #,##0.0_-;\-* #,##0.0_-;_-* &quot;-&quot;??_-;_-@_-"/>
    <numFmt numFmtId="178" formatCode="_-* #,##0_-;\-* #,##0_-;_-* &quot;-&quot;??_-;_-@_-"/>
    <numFmt numFmtId="179" formatCode="_-* #,##0.0_-;\-* #,##0.0_-;_-* &quot;-&quot;_-;_-@_-"/>
    <numFmt numFmtId="180" formatCode="_-* #,##0.00_-;\-* #,##0.00_-;_-* &quot;-&quot;_-;_-@_-"/>
    <numFmt numFmtId="181" formatCode="_-* #,##0.000_-;\-* #,##0.000_-;_-* &quot;-&quot;_-;_-@_-"/>
    <numFmt numFmtId="182" formatCode="0.0"/>
    <numFmt numFmtId="183" formatCode="0.0%"/>
    <numFmt numFmtId="184" formatCode="0.00000"/>
    <numFmt numFmtId="185" formatCode="0.0000"/>
    <numFmt numFmtId="186" formatCode="0.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Roboto Condensed"/>
      <family val="0"/>
    </font>
    <font>
      <b/>
      <vertAlign val="superscript"/>
      <sz val="11"/>
      <color indexed="9"/>
      <name val="Roboto Condensed"/>
      <family val="0"/>
    </font>
    <font>
      <b/>
      <vertAlign val="superscript"/>
      <sz val="11"/>
      <color indexed="9"/>
      <name val="Fractul"/>
      <family val="3"/>
    </font>
    <font>
      <b/>
      <sz val="11"/>
      <name val="Fractul"/>
      <family val="3"/>
    </font>
    <font>
      <sz val="11"/>
      <name val="Fractul"/>
      <family val="3"/>
    </font>
    <font>
      <b/>
      <sz val="11"/>
      <name val="Roboto Condensed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Roboto Condensed"/>
      <family val="0"/>
    </font>
    <font>
      <b/>
      <sz val="11"/>
      <color indexed="8"/>
      <name val="Roboto Condensed"/>
      <family val="0"/>
    </font>
    <font>
      <b/>
      <sz val="11"/>
      <color indexed="9"/>
      <name val="Roboto Condensed"/>
      <family val="0"/>
    </font>
    <font>
      <sz val="11"/>
      <color indexed="9"/>
      <name val="Roboto Condensed"/>
      <family val="0"/>
    </font>
    <font>
      <sz val="11"/>
      <name val="Calibri"/>
      <family val="2"/>
    </font>
    <font>
      <b/>
      <sz val="11"/>
      <color indexed="9"/>
      <name val="Fractul"/>
      <family val="3"/>
    </font>
    <font>
      <sz val="11"/>
      <color indexed="8"/>
      <name val="Fractul"/>
      <family val="3"/>
    </font>
    <font>
      <b/>
      <sz val="11"/>
      <color indexed="56"/>
      <name val="Fractul"/>
      <family val="3"/>
    </font>
    <font>
      <sz val="11"/>
      <color indexed="56"/>
      <name val="Fractul"/>
      <family val="3"/>
    </font>
    <font>
      <b/>
      <sz val="11"/>
      <color indexed="8"/>
      <name val="Fractul"/>
      <family val="3"/>
    </font>
    <font>
      <b/>
      <i/>
      <sz val="11"/>
      <color indexed="8"/>
      <name val="Roboto Condensed"/>
      <family val="0"/>
    </font>
    <font>
      <sz val="11"/>
      <color indexed="10"/>
      <name val="Roboto Condensed"/>
      <family val="0"/>
    </font>
    <font>
      <i/>
      <sz val="11"/>
      <color indexed="8"/>
      <name val="Roboto Condensed"/>
      <family val="0"/>
    </font>
    <font>
      <i/>
      <sz val="10"/>
      <color indexed="8"/>
      <name val="Roboto Condensed"/>
      <family val="0"/>
    </font>
    <font>
      <sz val="10"/>
      <color indexed="8"/>
      <name val="Roboto Condensed"/>
      <family val="0"/>
    </font>
    <font>
      <i/>
      <sz val="11"/>
      <color indexed="8"/>
      <name val="Calibri"/>
      <family val="2"/>
    </font>
    <font>
      <sz val="9"/>
      <color indexed="8"/>
      <name val="Roboto Condensed"/>
      <family val="0"/>
    </font>
    <font>
      <i/>
      <sz val="9"/>
      <color indexed="8"/>
      <name val="Roboto Condensed"/>
      <family val="0"/>
    </font>
    <font>
      <b/>
      <sz val="36"/>
      <color indexed="8"/>
      <name val="Fractul"/>
      <family val="0"/>
    </font>
    <font>
      <b/>
      <sz val="13"/>
      <color indexed="9"/>
      <name val="Fractul"/>
      <family val="0"/>
    </font>
    <font>
      <sz val="11"/>
      <color indexed="9"/>
      <name val="Fractul"/>
      <family val="0"/>
    </font>
    <font>
      <sz val="12"/>
      <color indexed="9"/>
      <name val="Fractu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Roboto Condensed"/>
      <family val="0"/>
    </font>
    <font>
      <b/>
      <sz val="11"/>
      <color theme="1"/>
      <name val="Roboto Condensed"/>
      <family val="0"/>
    </font>
    <font>
      <b/>
      <sz val="11"/>
      <color theme="0"/>
      <name val="Roboto Condensed"/>
      <family val="0"/>
    </font>
    <font>
      <sz val="11"/>
      <color theme="0"/>
      <name val="Roboto Condensed"/>
      <family val="0"/>
    </font>
    <font>
      <b/>
      <sz val="11"/>
      <color theme="0"/>
      <name val="Fractul"/>
      <family val="3"/>
    </font>
    <font>
      <sz val="11"/>
      <color theme="1"/>
      <name val="Fractul"/>
      <family val="3"/>
    </font>
    <font>
      <b/>
      <sz val="11"/>
      <color rgb="FF01010D"/>
      <name val="Fractul"/>
      <family val="3"/>
    </font>
    <font>
      <sz val="11"/>
      <color rgb="FF01010D"/>
      <name val="Fractul"/>
      <family val="3"/>
    </font>
    <font>
      <b/>
      <sz val="11"/>
      <color theme="1"/>
      <name val="Fractul"/>
      <family val="3"/>
    </font>
    <font>
      <b/>
      <i/>
      <sz val="11"/>
      <color theme="1"/>
      <name val="Roboto Condensed"/>
      <family val="0"/>
    </font>
    <font>
      <sz val="11"/>
      <color rgb="FFFF0000"/>
      <name val="Roboto Condensed"/>
      <family val="0"/>
    </font>
    <font>
      <i/>
      <sz val="11"/>
      <color theme="1"/>
      <name val="Roboto Condensed"/>
      <family val="0"/>
    </font>
    <font>
      <i/>
      <sz val="10"/>
      <color theme="1"/>
      <name val="Roboto Condensed"/>
      <family val="0"/>
    </font>
    <font>
      <sz val="10"/>
      <color theme="1"/>
      <name val="Roboto Condensed"/>
      <family val="0"/>
    </font>
    <font>
      <i/>
      <sz val="11"/>
      <color theme="1"/>
      <name val="Calibri"/>
      <family val="2"/>
    </font>
    <font>
      <sz val="9"/>
      <color theme="1"/>
      <name val="Roboto Condensed"/>
      <family val="0"/>
    </font>
    <font>
      <i/>
      <sz val="9"/>
      <color theme="1"/>
      <name val="Roboto Condensed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01010D"/>
        <bgColor indexed="64"/>
      </patternFill>
    </fill>
    <fill>
      <patternFill patternType="solid">
        <fgColor rgb="FF323232"/>
        <bgColor indexed="64"/>
      </patternFill>
    </fill>
    <fill>
      <patternFill patternType="solid">
        <fgColor rgb="FF00BBEE"/>
        <bgColor indexed="64"/>
      </patternFill>
    </fill>
    <fill>
      <patternFill patternType="solid">
        <fgColor rgb="FF645FAA"/>
        <bgColor indexed="64"/>
      </patternFill>
    </fill>
    <fill>
      <patternFill patternType="solid">
        <fgColor rgb="FF43BB85"/>
        <bgColor indexed="64"/>
      </patternFill>
    </fill>
    <fill>
      <patternFill patternType="solid">
        <fgColor rgb="FF43028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BE11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58" fillId="21" borderId="5" applyNumberFormat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41" fontId="66" fillId="0" borderId="0" xfId="0" applyNumberFormat="1" applyFont="1" applyAlignment="1">
      <alignment vertical="center"/>
    </xf>
    <xf numFmtId="0" fontId="2" fillId="33" borderId="0" xfId="0" applyFont="1" applyFill="1" applyAlignment="1">
      <alignment/>
    </xf>
    <xf numFmtId="0" fontId="67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33" borderId="0" xfId="0" applyFont="1" applyFill="1" applyAlignment="1">
      <alignment vertical="center"/>
    </xf>
    <xf numFmtId="41" fontId="66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41" fontId="66" fillId="33" borderId="0" xfId="0" applyNumberFormat="1" applyFont="1" applyFill="1" applyAlignment="1">
      <alignment horizontal="right" vertical="center"/>
    </xf>
    <xf numFmtId="170" fontId="66" fillId="33" borderId="0" xfId="0" applyNumberFormat="1" applyFont="1" applyFill="1" applyAlignment="1">
      <alignment vertical="center"/>
    </xf>
    <xf numFmtId="0" fontId="67" fillId="33" borderId="0" xfId="0" applyFont="1" applyFill="1" applyAlignment="1">
      <alignment vertical="center"/>
    </xf>
    <xf numFmtId="3" fontId="66" fillId="33" borderId="0" xfId="0" applyNumberFormat="1" applyFont="1" applyFill="1" applyAlignment="1">
      <alignment vertical="center"/>
    </xf>
    <xf numFmtId="41" fontId="66" fillId="33" borderId="0" xfId="0" applyNumberFormat="1" applyFont="1" applyFill="1" applyAlignment="1">
      <alignment vertical="center"/>
    </xf>
    <xf numFmtId="41" fontId="67" fillId="33" borderId="0" xfId="0" applyNumberFormat="1" applyFont="1" applyFill="1" applyAlignment="1">
      <alignment vertical="center"/>
    </xf>
    <xf numFmtId="0" fontId="68" fillId="34" borderId="0" xfId="0" applyFont="1" applyFill="1" applyAlignment="1">
      <alignment vertical="center"/>
    </xf>
    <xf numFmtId="41" fontId="68" fillId="34" borderId="0" xfId="0" applyNumberFormat="1" applyFont="1" applyFill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6" fillId="0" borderId="0" xfId="0" applyFont="1" applyAlignment="1">
      <alignment vertical="center" wrapText="1"/>
    </xf>
    <xf numFmtId="3" fontId="66" fillId="0" borderId="0" xfId="0" applyNumberFormat="1" applyFont="1" applyAlignment="1">
      <alignment vertical="center"/>
    </xf>
    <xf numFmtId="41" fontId="66" fillId="0" borderId="0" xfId="0" applyNumberFormat="1" applyFont="1" applyAlignment="1">
      <alignment vertical="center"/>
    </xf>
    <xf numFmtId="3" fontId="66" fillId="0" borderId="0" xfId="0" applyNumberFormat="1" applyFont="1" applyAlignment="1">
      <alignment vertical="center"/>
    </xf>
    <xf numFmtId="0" fontId="66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33" borderId="0" xfId="0" applyNumberFormat="1" applyFont="1" applyFill="1" applyAlignment="1">
      <alignment vertical="center"/>
    </xf>
    <xf numFmtId="41" fontId="69" fillId="34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0" fontId="30" fillId="33" borderId="0" xfId="0" applyFont="1" applyFill="1" applyAlignment="1">
      <alignment/>
    </xf>
    <xf numFmtId="0" fontId="66" fillId="0" borderId="0" xfId="0" applyFont="1" applyAlignment="1">
      <alignment vertical="center"/>
    </xf>
    <xf numFmtId="41" fontId="66" fillId="0" borderId="0" xfId="0" applyNumberFormat="1" applyFont="1" applyAlignment="1" quotePrefix="1">
      <alignment vertical="center"/>
    </xf>
    <xf numFmtId="43" fontId="0" fillId="0" borderId="0" xfId="62" applyAlignment="1">
      <alignment/>
    </xf>
    <xf numFmtId="0" fontId="68" fillId="35" borderId="0" xfId="0" applyFont="1" applyFill="1" applyAlignment="1">
      <alignment vertical="center"/>
    </xf>
    <xf numFmtId="0" fontId="68" fillId="35" borderId="0" xfId="0" applyFont="1" applyFill="1" applyAlignment="1">
      <alignment horizontal="center" vertical="center"/>
    </xf>
    <xf numFmtId="0" fontId="30" fillId="0" borderId="0" xfId="0" applyFont="1" applyFill="1" applyAlignment="1">
      <alignment/>
    </xf>
    <xf numFmtId="0" fontId="66" fillId="0" borderId="0" xfId="0" applyFont="1" applyFill="1" applyAlignment="1">
      <alignment vertical="center"/>
    </xf>
    <xf numFmtId="41" fontId="66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41" fontId="67" fillId="0" borderId="0" xfId="0" applyNumberFormat="1" applyFont="1" applyFill="1" applyAlignment="1">
      <alignment horizontal="right" vertical="center"/>
    </xf>
    <xf numFmtId="41" fontId="67" fillId="0" borderId="0" xfId="0" applyNumberFormat="1" applyFont="1" applyAlignment="1">
      <alignment horizontal="right" vertical="center"/>
    </xf>
    <xf numFmtId="0" fontId="66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3" fontId="67" fillId="0" borderId="0" xfId="0" applyNumberFormat="1" applyFont="1" applyAlignment="1">
      <alignment horizontal="center" vertical="center"/>
    </xf>
    <xf numFmtId="3" fontId="67" fillId="33" borderId="0" xfId="0" applyNumberFormat="1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1" fontId="67" fillId="33" borderId="0" xfId="0" applyNumberFormat="1" applyFont="1" applyFill="1" applyAlignment="1">
      <alignment horizontal="center" vertical="center"/>
    </xf>
    <xf numFmtId="3" fontId="67" fillId="33" borderId="0" xfId="0" applyNumberFormat="1" applyFont="1" applyFill="1" applyAlignment="1">
      <alignment vertical="center"/>
    </xf>
    <xf numFmtId="3" fontId="66" fillId="33" borderId="0" xfId="0" applyNumberFormat="1" applyFont="1" applyFill="1" applyAlignment="1">
      <alignment horizontal="center" vertical="center"/>
    </xf>
    <xf numFmtId="182" fontId="0" fillId="0" borderId="0" xfId="0" applyNumberFormat="1" applyAlignment="1">
      <alignment/>
    </xf>
    <xf numFmtId="3" fontId="66" fillId="0" borderId="0" xfId="0" applyNumberFormat="1" applyFont="1" applyAlignment="1">
      <alignment horizontal="center" vertical="center"/>
    </xf>
    <xf numFmtId="0" fontId="68" fillId="35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70" fillId="36" borderId="0" xfId="0" applyFont="1" applyFill="1" applyAlignment="1">
      <alignment vertical="center"/>
    </xf>
    <xf numFmtId="0" fontId="70" fillId="36" borderId="0" xfId="0" applyFont="1" applyFill="1" applyAlignment="1">
      <alignment horizontal="center" vertical="center"/>
    </xf>
    <xf numFmtId="0" fontId="71" fillId="0" borderId="0" xfId="0" applyFont="1" applyAlignment="1">
      <alignment/>
    </xf>
    <xf numFmtId="0" fontId="7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1" fontId="72" fillId="0" borderId="0" xfId="0" applyNumberFormat="1" applyFont="1" applyAlignment="1">
      <alignment vertical="center"/>
    </xf>
    <xf numFmtId="0" fontId="71" fillId="0" borderId="0" xfId="0" applyFont="1" applyAlignment="1">
      <alignment vertical="center" wrapText="1"/>
    </xf>
    <xf numFmtId="0" fontId="73" fillId="0" borderId="0" xfId="0" applyFont="1" applyAlignment="1">
      <alignment vertical="center"/>
    </xf>
    <xf numFmtId="0" fontId="73" fillId="33" borderId="0" xfId="0" applyFont="1" applyFill="1" applyAlignment="1">
      <alignment/>
    </xf>
    <xf numFmtId="0" fontId="73" fillId="0" borderId="0" xfId="0" applyFont="1" applyAlignment="1">
      <alignment/>
    </xf>
    <xf numFmtId="41" fontId="73" fillId="0" borderId="0" xfId="0" applyNumberFormat="1" applyFont="1" applyAlignment="1">
      <alignment/>
    </xf>
    <xf numFmtId="41" fontId="73" fillId="0" borderId="0" xfId="0" applyNumberFormat="1" applyFont="1" applyAlignment="1">
      <alignment vertical="center"/>
    </xf>
    <xf numFmtId="41" fontId="73" fillId="33" borderId="0" xfId="0" applyNumberFormat="1" applyFont="1" applyFill="1" applyAlignment="1">
      <alignment/>
    </xf>
    <xf numFmtId="0" fontId="6" fillId="0" borderId="0" xfId="0" applyFont="1" applyAlignment="1">
      <alignment vertical="center" wrapText="1"/>
    </xf>
    <xf numFmtId="41" fontId="73" fillId="33" borderId="0" xfId="0" applyNumberFormat="1" applyFont="1" applyFill="1" applyAlignment="1">
      <alignment vertical="center"/>
    </xf>
    <xf numFmtId="0" fontId="30" fillId="0" borderId="0" xfId="0" applyFont="1" applyAlignment="1">
      <alignment/>
    </xf>
    <xf numFmtId="0" fontId="71" fillId="33" borderId="0" xfId="0" applyFont="1" applyFill="1" applyAlignment="1">
      <alignment vertical="center" wrapText="1"/>
    </xf>
    <xf numFmtId="0" fontId="71" fillId="0" borderId="0" xfId="0" applyFont="1" applyAlignment="1">
      <alignment horizontal="left" vertical="center" wrapText="1"/>
    </xf>
    <xf numFmtId="0" fontId="70" fillId="34" borderId="0" xfId="0" applyFont="1" applyFill="1" applyAlignment="1">
      <alignment vertical="center"/>
    </xf>
    <xf numFmtId="41" fontId="70" fillId="34" borderId="0" xfId="0" applyNumberFormat="1" applyFont="1" applyFill="1" applyAlignment="1">
      <alignment vertical="center"/>
    </xf>
    <xf numFmtId="41" fontId="0" fillId="0" borderId="0" xfId="0" applyNumberFormat="1" applyAlignment="1">
      <alignment/>
    </xf>
    <xf numFmtId="41" fontId="71" fillId="0" borderId="0" xfId="0" applyNumberFormat="1" applyFont="1" applyAlignment="1">
      <alignment vertical="center"/>
    </xf>
    <xf numFmtId="41" fontId="71" fillId="33" borderId="0" xfId="0" applyNumberFormat="1" applyFont="1" applyFill="1" applyAlignment="1">
      <alignment vertical="center"/>
    </xf>
    <xf numFmtId="41" fontId="71" fillId="33" borderId="0" xfId="0" applyNumberFormat="1" applyFont="1" applyFill="1" applyAlignment="1">
      <alignment/>
    </xf>
    <xf numFmtId="41" fontId="71" fillId="0" borderId="0" xfId="0" applyNumberFormat="1" applyFont="1" applyAlignment="1">
      <alignment/>
    </xf>
    <xf numFmtId="0" fontId="71" fillId="33" borderId="0" xfId="0" applyFont="1" applyFill="1" applyAlignment="1">
      <alignment horizontal="left" vertical="center" wrapText="1"/>
    </xf>
    <xf numFmtId="0" fontId="74" fillId="0" borderId="0" xfId="0" applyFont="1" applyAlignment="1">
      <alignment vertical="center" wrapText="1"/>
    </xf>
    <xf numFmtId="0" fontId="6" fillId="33" borderId="0" xfId="0" applyFont="1" applyFill="1" applyAlignment="1">
      <alignment vertical="center" wrapText="1"/>
    </xf>
    <xf numFmtId="179" fontId="71" fillId="0" borderId="0" xfId="0" applyNumberFormat="1" applyFont="1" applyAlignment="1">
      <alignment/>
    </xf>
    <xf numFmtId="0" fontId="71" fillId="33" borderId="0" xfId="0" applyFont="1" applyFill="1" applyAlignment="1">
      <alignment/>
    </xf>
    <xf numFmtId="0" fontId="75" fillId="0" borderId="0" xfId="0" applyFont="1" applyAlignment="1">
      <alignment vertical="center" wrapText="1"/>
    </xf>
    <xf numFmtId="41" fontId="0" fillId="33" borderId="0" xfId="0" applyNumberFormat="1" applyFill="1" applyAlignment="1">
      <alignment/>
    </xf>
    <xf numFmtId="0" fontId="51" fillId="33" borderId="0" xfId="0" applyFont="1" applyFill="1" applyAlignment="1">
      <alignment horizontal="center"/>
    </xf>
    <xf numFmtId="0" fontId="6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1" fontId="67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3" fontId="67" fillId="0" borderId="0" xfId="0" applyNumberFormat="1" applyFont="1" applyAlignment="1">
      <alignment vertical="center"/>
    </xf>
    <xf numFmtId="41" fontId="66" fillId="0" borderId="10" xfId="0" applyNumberFormat="1" applyFont="1" applyBorder="1" applyAlignment="1">
      <alignment vertical="center"/>
    </xf>
    <xf numFmtId="3" fontId="76" fillId="0" borderId="0" xfId="0" applyNumberFormat="1" applyFont="1" applyAlignment="1">
      <alignment vertical="center"/>
    </xf>
    <xf numFmtId="0" fontId="68" fillId="37" borderId="0" xfId="0" applyFont="1" applyFill="1" applyAlignment="1">
      <alignment horizontal="left" vertical="center" wrapText="1"/>
    </xf>
    <xf numFmtId="0" fontId="68" fillId="37" borderId="0" xfId="0" applyFont="1" applyFill="1" applyAlignment="1">
      <alignment horizontal="center" vertical="center"/>
    </xf>
    <xf numFmtId="0" fontId="67" fillId="0" borderId="0" xfId="0" applyFont="1" applyAlignment="1">
      <alignment horizontal="left" vertical="center" wrapText="1"/>
    </xf>
    <xf numFmtId="170" fontId="66" fillId="0" borderId="0" xfId="0" applyNumberFormat="1" applyFont="1" applyAlignment="1">
      <alignment horizontal="center" vertical="center"/>
    </xf>
    <xf numFmtId="170" fontId="67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182" fontId="67" fillId="0" borderId="0" xfId="0" applyNumberFormat="1" applyFont="1" applyAlignment="1">
      <alignment horizontal="center" vertical="center"/>
    </xf>
    <xf numFmtId="177" fontId="67" fillId="0" borderId="0" xfId="62" applyNumberFormat="1" applyFont="1" applyAlignment="1">
      <alignment horizontal="center" vertical="center"/>
    </xf>
    <xf numFmtId="0" fontId="77" fillId="0" borderId="0" xfId="0" applyFont="1" applyAlignment="1">
      <alignment horizontal="left" vertical="center" wrapText="1"/>
    </xf>
    <xf numFmtId="183" fontId="78" fillId="0" borderId="0" xfId="0" applyNumberFormat="1" applyFont="1" applyAlignment="1">
      <alignment horizontal="center" vertical="center"/>
    </xf>
    <xf numFmtId="183" fontId="78" fillId="0" borderId="0" xfId="50" applyNumberFormat="1" applyFont="1" applyAlignment="1">
      <alignment horizontal="center" vertical="center"/>
    </xf>
    <xf numFmtId="183" fontId="79" fillId="0" borderId="0" xfId="0" applyNumberFormat="1" applyFont="1" applyAlignment="1">
      <alignment horizontal="center" vertical="center"/>
    </xf>
    <xf numFmtId="183" fontId="80" fillId="0" borderId="0" xfId="50" applyNumberFormat="1" applyFont="1" applyAlignment="1">
      <alignment horizontal="center"/>
    </xf>
    <xf numFmtId="182" fontId="66" fillId="0" borderId="0" xfId="0" applyNumberFormat="1" applyFont="1" applyAlignment="1">
      <alignment horizontal="center" vertical="center"/>
    </xf>
    <xf numFmtId="0" fontId="68" fillId="38" borderId="0" xfId="0" applyFont="1" applyFill="1" applyAlignment="1">
      <alignment vertical="center"/>
    </xf>
    <xf numFmtId="0" fontId="69" fillId="38" borderId="0" xfId="0" applyFont="1" applyFill="1" applyAlignment="1">
      <alignment vertical="center"/>
    </xf>
    <xf numFmtId="0" fontId="66" fillId="0" borderId="0" xfId="0" applyFont="1" applyAlignment="1">
      <alignment horizontal="left" vertical="center" wrapText="1" indent="2"/>
    </xf>
    <xf numFmtId="0" fontId="66" fillId="0" borderId="0" xfId="0" applyFont="1" applyAlignment="1">
      <alignment horizontal="left" vertical="center" indent="2"/>
    </xf>
    <xf numFmtId="0" fontId="68" fillId="39" borderId="0" xfId="0" applyFont="1" applyFill="1" applyAlignment="1">
      <alignment vertical="center"/>
    </xf>
    <xf numFmtId="0" fontId="51" fillId="39" borderId="0" xfId="0" applyFont="1" applyFill="1" applyAlignment="1">
      <alignment vertical="center"/>
    </xf>
    <xf numFmtId="183" fontId="77" fillId="0" borderId="0" xfId="50" applyNumberFormat="1" applyFont="1" applyAlignment="1">
      <alignment horizontal="center" vertical="center"/>
    </xf>
    <xf numFmtId="183" fontId="66" fillId="0" borderId="0" xfId="50" applyNumberFormat="1" applyFont="1" applyAlignment="1">
      <alignment horizontal="center" vertical="center"/>
    </xf>
    <xf numFmtId="183" fontId="79" fillId="0" borderId="0" xfId="50" applyNumberFormat="1" applyFont="1" applyAlignment="1">
      <alignment horizontal="center" vertical="center"/>
    </xf>
    <xf numFmtId="0" fontId="81" fillId="0" borderId="0" xfId="0" applyFont="1" applyAlignment="1">
      <alignment vertical="center"/>
    </xf>
    <xf numFmtId="170" fontId="82" fillId="0" borderId="0" xfId="0" applyNumberFormat="1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182" fontId="82" fillId="0" borderId="0" xfId="0" applyNumberFormat="1" applyFont="1" applyAlignment="1">
      <alignment horizontal="center" vertical="center"/>
    </xf>
    <xf numFmtId="0" fontId="68" fillId="40" borderId="0" xfId="0" applyFont="1" applyFill="1" applyAlignment="1">
      <alignment horizontal="left" vertical="center"/>
    </xf>
    <xf numFmtId="0" fontId="51" fillId="40" borderId="0" xfId="0" applyFont="1" applyFill="1" applyAlignment="1">
      <alignment horizontal="right" vertical="center"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0" borderId="0" xfId="50" applyNumberFormat="1" applyFont="1" applyAlignment="1">
      <alignment/>
    </xf>
    <xf numFmtId="183" fontId="80" fillId="0" borderId="0" xfId="50" applyNumberFormat="1" applyFont="1" applyFill="1" applyAlignment="1">
      <alignment horizontal="center"/>
    </xf>
    <xf numFmtId="0" fontId="68" fillId="41" borderId="0" xfId="0" applyFont="1" applyFill="1" applyAlignment="1">
      <alignment horizontal="left" vertical="center" wrapText="1"/>
    </xf>
    <xf numFmtId="0" fontId="68" fillId="41" borderId="0" xfId="0" applyFont="1" applyFill="1" applyAlignment="1">
      <alignment horizontal="center" vertical="center"/>
    </xf>
    <xf numFmtId="0" fontId="68" fillId="42" borderId="0" xfId="0" applyFont="1" applyFill="1" applyAlignment="1">
      <alignment vertical="center"/>
    </xf>
    <xf numFmtId="0" fontId="69" fillId="42" borderId="0" xfId="0" applyFont="1" applyFill="1" applyAlignment="1">
      <alignment vertical="center"/>
    </xf>
    <xf numFmtId="0" fontId="68" fillId="43" borderId="0" xfId="0" applyFont="1" applyFill="1" applyAlignment="1">
      <alignment vertical="center"/>
    </xf>
    <xf numFmtId="0" fontId="51" fillId="43" borderId="0" xfId="0" applyFont="1" applyFill="1" applyAlignment="1">
      <alignment vertical="center"/>
    </xf>
    <xf numFmtId="0" fontId="68" fillId="44" borderId="0" xfId="0" applyFont="1" applyFill="1" applyAlignment="1">
      <alignment horizontal="left" vertical="center"/>
    </xf>
    <xf numFmtId="0" fontId="51" fillId="44" borderId="0" xfId="0" applyFont="1" applyFill="1" applyAlignment="1">
      <alignment horizontal="right" vertical="center"/>
    </xf>
    <xf numFmtId="0" fontId="68" fillId="45" borderId="0" xfId="0" applyFont="1" applyFill="1" applyAlignment="1">
      <alignment horizontal="left" vertical="center"/>
    </xf>
    <xf numFmtId="0" fontId="51" fillId="45" borderId="0" xfId="0" applyFont="1" applyFill="1" applyAlignment="1">
      <alignment horizontal="right" vertical="center"/>
    </xf>
    <xf numFmtId="0" fontId="68" fillId="46" borderId="0" xfId="0" applyFont="1" applyFill="1" applyAlignment="1">
      <alignment horizontal="left" vertical="center"/>
    </xf>
    <xf numFmtId="0" fontId="51" fillId="46" borderId="0" xfId="0" applyFont="1" applyFill="1" applyAlignment="1">
      <alignment horizontal="right" vertical="center"/>
    </xf>
    <xf numFmtId="0" fontId="69" fillId="47" borderId="0" xfId="0" applyFont="1" applyFill="1" applyAlignment="1">
      <alignment vertical="center"/>
    </xf>
    <xf numFmtId="0" fontId="68" fillId="47" borderId="0" xfId="0" applyFont="1" applyFill="1" applyAlignment="1">
      <alignment horizontal="center" vertical="center"/>
    </xf>
    <xf numFmtId="0" fontId="68" fillId="47" borderId="0" xfId="0" applyFont="1" applyFill="1" applyAlignment="1">
      <alignment vertical="center"/>
    </xf>
    <xf numFmtId="41" fontId="68" fillId="47" borderId="11" xfId="0" applyNumberFormat="1" applyFont="1" applyFill="1" applyBorder="1" applyAlignment="1">
      <alignment vertical="center"/>
    </xf>
    <xf numFmtId="41" fontId="68" fillId="47" borderId="0" xfId="0" applyNumberFormat="1" applyFont="1" applyFill="1" applyAlignment="1">
      <alignment vertical="center"/>
    </xf>
    <xf numFmtId="41" fontId="68" fillId="47" borderId="12" xfId="0" applyNumberFormat="1" applyFont="1" applyFill="1" applyBorder="1" applyAlignment="1">
      <alignment vertic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6" fillId="33" borderId="0" xfId="0" applyFont="1" applyFill="1" applyAlignment="1">
      <alignment/>
    </xf>
    <xf numFmtId="0" fontId="68" fillId="48" borderId="0" xfId="0" applyFont="1" applyFill="1" applyAlignment="1">
      <alignment vertical="center"/>
    </xf>
    <xf numFmtId="0" fontId="69" fillId="48" borderId="0" xfId="0" applyFont="1" applyFill="1" applyAlignment="1">
      <alignment vertical="center"/>
    </xf>
    <xf numFmtId="0" fontId="68" fillId="49" borderId="0" xfId="0" applyFont="1" applyFill="1" applyAlignment="1">
      <alignment horizontal="left" vertical="center"/>
    </xf>
    <xf numFmtId="0" fontId="51" fillId="49" borderId="0" xfId="0" applyFont="1" applyFill="1" applyAlignment="1">
      <alignment horizontal="right" vertical="center"/>
    </xf>
    <xf numFmtId="0" fontId="68" fillId="50" borderId="0" xfId="0" applyFont="1" applyFill="1" applyAlignment="1">
      <alignment horizontal="left" vertical="center"/>
    </xf>
    <xf numFmtId="0" fontId="51" fillId="50" borderId="0" xfId="0" applyFont="1" applyFill="1" applyAlignment="1">
      <alignment horizontal="right" vertical="center"/>
    </xf>
    <xf numFmtId="3" fontId="67" fillId="0" borderId="0" xfId="0" applyNumberFormat="1" applyFont="1" applyFill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41" fontId="73" fillId="0" borderId="0" xfId="0" applyNumberFormat="1" applyFont="1" applyFill="1" applyAlignment="1">
      <alignment/>
    </xf>
    <xf numFmtId="182" fontId="66" fillId="0" borderId="0" xfId="0" applyNumberFormat="1" applyFont="1" applyFill="1" applyAlignment="1">
      <alignment horizontal="center" vertical="center"/>
    </xf>
    <xf numFmtId="170" fontId="67" fillId="0" borderId="0" xfId="0" applyNumberFormat="1" applyFont="1" applyFill="1" applyAlignment="1">
      <alignment horizontal="center" vertical="center"/>
    </xf>
    <xf numFmtId="182" fontId="67" fillId="0" borderId="0" xfId="0" applyNumberFormat="1" applyFont="1" applyFill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41" fontId="66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/>
    </xf>
    <xf numFmtId="182" fontId="67" fillId="33" borderId="0" xfId="0" applyNumberFormat="1" applyFont="1" applyFill="1" applyAlignment="1">
      <alignment horizontal="center" vertical="center"/>
    </xf>
    <xf numFmtId="183" fontId="78" fillId="33" borderId="0" xfId="0" applyNumberFormat="1" applyFont="1" applyFill="1" applyAlignment="1">
      <alignment horizontal="center" vertical="center"/>
    </xf>
    <xf numFmtId="183" fontId="80" fillId="33" borderId="0" xfId="50" applyNumberFormat="1" applyFont="1" applyFill="1" applyAlignment="1">
      <alignment horizontal="center"/>
    </xf>
    <xf numFmtId="0" fontId="66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Balan&#231;o!A1" /><Relationship Id="rId4" Type="http://schemas.openxmlformats.org/officeDocument/2006/relationships/hyperlink" Target="#DRE!A1" /><Relationship Id="rId5" Type="http://schemas.openxmlformats.org/officeDocument/2006/relationships/hyperlink" Target="#'DRE Op Continuada'!A1" /><Relationship Id="rId6" Type="http://schemas.openxmlformats.org/officeDocument/2006/relationships/hyperlink" Target="#'DFC 10-14'!A1" /><Relationship Id="rId7" Type="http://schemas.openxmlformats.org/officeDocument/2006/relationships/hyperlink" Target="#'Resultados Valid Vis&#227;o at&#233; 2020'!A1" /><Relationship Id="rId8" Type="http://schemas.openxmlformats.org/officeDocument/2006/relationships/hyperlink" Target="#'Resultados Valid Vis&#227;o 2021'!A1" /><Relationship Id="rId9" Type="http://schemas.openxmlformats.org/officeDocument/2006/relationships/hyperlink" Target="#'Resultados Valid Vis&#227;o 2022'!A1" /><Relationship Id="rId10" Type="http://schemas.openxmlformats.org/officeDocument/2006/relationships/hyperlink" Target="#'DFC 15'!A1" /><Relationship Id="rId11" Type="http://schemas.openxmlformats.org/officeDocument/2006/relationships/hyperlink" Target="#'DFC 16'!A1" /><Relationship Id="rId12" Type="http://schemas.openxmlformats.org/officeDocument/2006/relationships/hyperlink" Target="#'DFC 17-22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hyperlink" Target="#Planilha1!A1" /><Relationship Id="rId4" Type="http://schemas.openxmlformats.org/officeDocument/2006/relationships/hyperlink" Target="#Planilha1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hyperlink" Target="#Planilha1!A1" /><Relationship Id="rId4" Type="http://schemas.openxmlformats.org/officeDocument/2006/relationships/hyperlink" Target="#Planilha1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hyperlink" Target="#Planilha1!A1" /><Relationship Id="rId4" Type="http://schemas.openxmlformats.org/officeDocument/2006/relationships/hyperlink" Target="#Planilha1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hyperlink" Target="#Planilha1!A1" /><Relationship Id="rId4" Type="http://schemas.openxmlformats.org/officeDocument/2006/relationships/hyperlink" Target="#Planilha1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hyperlink" Target="#Planilha1!A1" /><Relationship Id="rId4" Type="http://schemas.openxmlformats.org/officeDocument/2006/relationships/hyperlink" Target="#Planilha1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hyperlink" Target="#Menu!A1" /><Relationship Id="rId4" Type="http://schemas.openxmlformats.org/officeDocument/2006/relationships/hyperlink" Target="#Menu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hyperlink" Target="#Planilha1!A1" /><Relationship Id="rId4" Type="http://schemas.openxmlformats.org/officeDocument/2006/relationships/hyperlink" Target="#Planilha1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hyperlink" Target="#Planilha1!A1" /><Relationship Id="rId4" Type="http://schemas.openxmlformats.org/officeDocument/2006/relationships/hyperlink" Target="#Planilha1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#Planilha1!A1" /><Relationship Id="rId5" Type="http://schemas.openxmlformats.org/officeDocument/2006/relationships/hyperlink" Target="#Planilha1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hyperlink" Target="#Planilha1!A1" /><Relationship Id="rId4" Type="http://schemas.openxmlformats.org/officeDocument/2006/relationships/hyperlink" Target="#Planilha1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0</xdr:row>
      <xdr:rowOff>0</xdr:rowOff>
    </xdr:from>
    <xdr:to>
      <xdr:col>9</xdr:col>
      <xdr:colOff>133350</xdr:colOff>
      <xdr:row>8</xdr:row>
      <xdr:rowOff>28575</xdr:rowOff>
    </xdr:to>
    <xdr:pic>
      <xdr:nvPicPr>
        <xdr:cNvPr id="1" name="Imagem 11" descr="Ícone&#10;&#10;Descrição gerada automaticamente"/>
        <xdr:cNvPicPr preferRelativeResize="1">
          <a:picLocks noChangeAspect="1"/>
        </xdr:cNvPicPr>
      </xdr:nvPicPr>
      <xdr:blipFill>
        <a:blip r:embed="rId1"/>
        <a:srcRect t="16166"/>
        <a:stretch>
          <a:fillRect/>
        </a:stretch>
      </xdr:blipFill>
      <xdr:spPr>
        <a:xfrm>
          <a:off x="3409950" y="0"/>
          <a:ext cx="22098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123825</xdr:rowOff>
    </xdr:from>
    <xdr:to>
      <xdr:col>6</xdr:col>
      <xdr:colOff>361950</xdr:colOff>
      <xdr:row>4</xdr:row>
      <xdr:rowOff>161925</xdr:rowOff>
    </xdr:to>
    <xdr:pic>
      <xdr:nvPicPr>
        <xdr:cNvPr id="2" name="Imagem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314325"/>
          <a:ext cx="3686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180975</xdr:colOff>
      <xdr:row>1</xdr:row>
      <xdr:rowOff>180975</xdr:rowOff>
    </xdr:from>
    <xdr:ext cx="5162550" cy="647700"/>
    <xdr:sp>
      <xdr:nvSpPr>
        <xdr:cNvPr id="3" name="CaixaDeTexto 3"/>
        <xdr:cNvSpPr txBox="1">
          <a:spLocks noChangeArrowheads="1"/>
        </xdr:cNvSpPr>
      </xdr:nvSpPr>
      <xdr:spPr>
        <a:xfrm>
          <a:off x="5667375" y="371475"/>
          <a:ext cx="51625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Planilha Dinâmica 4T23</a:t>
          </a:r>
        </a:p>
      </xdr:txBody>
    </xdr:sp>
    <xdr:clientData/>
  </xdr:oneCellAnchor>
  <xdr:twoCellAnchor>
    <xdr:from>
      <xdr:col>0</xdr:col>
      <xdr:colOff>571500</xdr:colOff>
      <xdr:row>9</xdr:row>
      <xdr:rowOff>47625</xdr:rowOff>
    </xdr:from>
    <xdr:to>
      <xdr:col>4</xdr:col>
      <xdr:colOff>590550</xdr:colOff>
      <xdr:row>12</xdr:row>
      <xdr:rowOff>161925</xdr:rowOff>
    </xdr:to>
    <xdr:sp>
      <xdr:nvSpPr>
        <xdr:cNvPr id="4" name="Retângulo de cantos arredondados 5">
          <a:hlinkClick r:id="rId3"/>
        </xdr:cNvPr>
        <xdr:cNvSpPr>
          <a:spLocks/>
        </xdr:cNvSpPr>
      </xdr:nvSpPr>
      <xdr:spPr>
        <a:xfrm>
          <a:off x="571500" y="1762125"/>
          <a:ext cx="2457450" cy="685800"/>
        </a:xfrm>
        <a:prstGeom prst="round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Balanço</a:t>
          </a:r>
          <a:r>
            <a:rPr lang="en-US" cap="none" sz="1300" b="1" i="0" u="none" baseline="0">
              <a:solidFill>
                <a:srgbClr val="FFFFFF"/>
              </a:solidFill>
            </a:rPr>
            <a:t> Patrimonial</a:t>
          </a:r>
        </a:p>
      </xdr:txBody>
    </xdr:sp>
    <xdr:clientData/>
  </xdr:twoCellAnchor>
  <xdr:twoCellAnchor>
    <xdr:from>
      <xdr:col>7</xdr:col>
      <xdr:colOff>9525</xdr:colOff>
      <xdr:row>14</xdr:row>
      <xdr:rowOff>19050</xdr:rowOff>
    </xdr:from>
    <xdr:to>
      <xdr:col>11</xdr:col>
      <xdr:colOff>9525</xdr:colOff>
      <xdr:row>17</xdr:row>
      <xdr:rowOff>142875</xdr:rowOff>
    </xdr:to>
    <xdr:sp>
      <xdr:nvSpPr>
        <xdr:cNvPr id="5" name="Retângulo de cantos arredondados 5">
          <a:hlinkClick r:id="rId4"/>
        </xdr:cNvPr>
        <xdr:cNvSpPr>
          <a:spLocks/>
        </xdr:cNvSpPr>
      </xdr:nvSpPr>
      <xdr:spPr>
        <a:xfrm>
          <a:off x="4276725" y="2686050"/>
          <a:ext cx="2438400" cy="695325"/>
        </a:xfrm>
        <a:prstGeom prst="round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Demonstração</a:t>
          </a:r>
          <a:r>
            <a:rPr lang="en-US" cap="none" sz="1300" b="1" i="0" u="none" baseline="0">
              <a:solidFill>
                <a:srgbClr val="FFFFFF"/>
              </a:solidFill>
            </a:rPr>
            <a:t> de Resultado</a:t>
          </a:r>
        </a:p>
      </xdr:txBody>
    </xdr:sp>
    <xdr:clientData/>
  </xdr:twoCellAnchor>
  <xdr:twoCellAnchor>
    <xdr:from>
      <xdr:col>6</xdr:col>
      <xdr:colOff>600075</xdr:colOff>
      <xdr:row>9</xdr:row>
      <xdr:rowOff>85725</xdr:rowOff>
    </xdr:from>
    <xdr:to>
      <xdr:col>11</xdr:col>
      <xdr:colOff>0</xdr:colOff>
      <xdr:row>13</xdr:row>
      <xdr:rowOff>95250</xdr:rowOff>
    </xdr:to>
    <xdr:sp>
      <xdr:nvSpPr>
        <xdr:cNvPr id="6" name="Retângulo de cantos arredondados 5">
          <a:hlinkClick r:id="rId5"/>
        </xdr:cNvPr>
        <xdr:cNvSpPr>
          <a:spLocks/>
        </xdr:cNvSpPr>
      </xdr:nvSpPr>
      <xdr:spPr>
        <a:xfrm>
          <a:off x="4257675" y="1800225"/>
          <a:ext cx="2447925" cy="771525"/>
        </a:xfrm>
        <a:prstGeom prst="round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Demonstração</a:t>
          </a:r>
          <a:r>
            <a:rPr lang="en-US" cap="none" sz="1300" b="1" i="0" u="none" baseline="0">
              <a:solidFill>
                <a:srgbClr val="FFFFFF"/>
              </a:solidFill>
            </a:rPr>
            <a:t> de Resultado
</a:t>
          </a:r>
          <a:r>
            <a:rPr lang="en-US" cap="none" sz="1100" b="0" i="0" u="none" baseline="0">
              <a:solidFill>
                <a:srgbClr val="FFFFFF"/>
              </a:solidFill>
            </a:rPr>
            <a:t>(apenas operações continuadas)</a:t>
          </a:r>
        </a:p>
      </xdr:txBody>
    </xdr:sp>
    <xdr:clientData/>
  </xdr:twoCellAnchor>
  <xdr:twoCellAnchor>
    <xdr:from>
      <xdr:col>13</xdr:col>
      <xdr:colOff>114300</xdr:colOff>
      <xdr:row>9</xdr:row>
      <xdr:rowOff>47625</xdr:rowOff>
    </xdr:from>
    <xdr:to>
      <xdr:col>17</xdr:col>
      <xdr:colOff>266700</xdr:colOff>
      <xdr:row>12</xdr:row>
      <xdr:rowOff>161925</xdr:rowOff>
    </xdr:to>
    <xdr:sp>
      <xdr:nvSpPr>
        <xdr:cNvPr id="7" name="Retângulo de cantos arredondados 5">
          <a:hlinkClick r:id="rId6"/>
        </xdr:cNvPr>
        <xdr:cNvSpPr>
          <a:spLocks/>
        </xdr:cNvSpPr>
      </xdr:nvSpPr>
      <xdr:spPr>
        <a:xfrm>
          <a:off x="8039100" y="1762125"/>
          <a:ext cx="2590800" cy="685800"/>
        </a:xfrm>
        <a:prstGeom prst="round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Demonstração</a:t>
          </a:r>
          <a:r>
            <a:rPr lang="en-US" cap="none" sz="1300" b="1" i="0" u="none" baseline="0">
              <a:solidFill>
                <a:srgbClr val="FFFFFF"/>
              </a:solidFill>
            </a:rPr>
            <a:t> Fluxo de Caixa
</a:t>
          </a:r>
          <a:r>
            <a:rPr lang="en-US" cap="none" sz="1100" b="0" i="0" u="none" baseline="0">
              <a:solidFill>
                <a:srgbClr val="FFFFFF"/>
              </a:solidFill>
            </a:rPr>
            <a:t>(2010-2014)</a:t>
          </a:r>
        </a:p>
      </xdr:txBody>
    </xdr:sp>
    <xdr:clientData/>
  </xdr:twoCellAnchor>
  <xdr:twoCellAnchor>
    <xdr:from>
      <xdr:col>19</xdr:col>
      <xdr:colOff>419100</xdr:colOff>
      <xdr:row>9</xdr:row>
      <xdr:rowOff>47625</xdr:rowOff>
    </xdr:from>
    <xdr:to>
      <xdr:col>24</xdr:col>
      <xdr:colOff>133350</xdr:colOff>
      <xdr:row>12</xdr:row>
      <xdr:rowOff>161925</xdr:rowOff>
    </xdr:to>
    <xdr:sp>
      <xdr:nvSpPr>
        <xdr:cNvPr id="8" name="Retângulo de cantos arredondados 5">
          <a:hlinkClick r:id="rId7"/>
        </xdr:cNvPr>
        <xdr:cNvSpPr>
          <a:spLocks/>
        </xdr:cNvSpPr>
      </xdr:nvSpPr>
      <xdr:spPr>
        <a:xfrm>
          <a:off x="12001500" y="1762125"/>
          <a:ext cx="2762250" cy="685800"/>
        </a:xfrm>
        <a:prstGeom prst="round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Resultado</a:t>
          </a:r>
          <a:r>
            <a:rPr lang="en-US" cap="none" sz="1300" b="1" i="0" u="none" baseline="0">
              <a:solidFill>
                <a:srgbClr val="FFFFFF"/>
              </a:solidFill>
            </a:rPr>
            <a:t> Unidades de Negócio
</a:t>
          </a:r>
          <a:r>
            <a:rPr lang="en-US" cap="none" sz="1200" b="0" i="0" u="none" baseline="0">
              <a:solidFill>
                <a:srgbClr val="FFFFFF"/>
              </a:solidFill>
            </a:rPr>
            <a:t>(visão até 2020)</a:t>
          </a:r>
        </a:p>
      </xdr:txBody>
    </xdr:sp>
    <xdr:clientData/>
  </xdr:twoCellAnchor>
  <xdr:twoCellAnchor>
    <xdr:from>
      <xdr:col>19</xdr:col>
      <xdr:colOff>409575</xdr:colOff>
      <xdr:row>13</xdr:row>
      <xdr:rowOff>180975</xdr:rowOff>
    </xdr:from>
    <xdr:to>
      <xdr:col>24</xdr:col>
      <xdr:colOff>152400</xdr:colOff>
      <xdr:row>17</xdr:row>
      <xdr:rowOff>95250</xdr:rowOff>
    </xdr:to>
    <xdr:sp>
      <xdr:nvSpPr>
        <xdr:cNvPr id="9" name="Retângulo de cantos arredondados 5">
          <a:hlinkClick r:id="rId8"/>
        </xdr:cNvPr>
        <xdr:cNvSpPr>
          <a:spLocks/>
        </xdr:cNvSpPr>
      </xdr:nvSpPr>
      <xdr:spPr>
        <a:xfrm>
          <a:off x="11991975" y="2657475"/>
          <a:ext cx="2790825" cy="676275"/>
        </a:xfrm>
        <a:prstGeom prst="round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Resultado</a:t>
          </a:r>
          <a:r>
            <a:rPr lang="en-US" cap="none" sz="1300" b="1" i="0" u="none" baseline="0">
              <a:solidFill>
                <a:srgbClr val="FFFFFF"/>
              </a:solidFill>
            </a:rPr>
            <a:t> Unidades de Negócio
</a:t>
          </a:r>
          <a:r>
            <a:rPr lang="en-US" cap="none" sz="1200" b="0" i="0" u="none" baseline="0">
              <a:solidFill>
                <a:srgbClr val="FFFFFF"/>
              </a:solidFill>
            </a:rPr>
            <a:t>(visão 2021)</a:t>
          </a:r>
        </a:p>
      </xdr:txBody>
    </xdr:sp>
    <xdr:clientData/>
  </xdr:twoCellAnchor>
  <xdr:twoCellAnchor>
    <xdr:from>
      <xdr:col>19</xdr:col>
      <xdr:colOff>428625</xdr:colOff>
      <xdr:row>18</xdr:row>
      <xdr:rowOff>114300</xdr:rowOff>
    </xdr:from>
    <xdr:to>
      <xdr:col>24</xdr:col>
      <xdr:colOff>152400</xdr:colOff>
      <xdr:row>22</xdr:row>
      <xdr:rowOff>28575</xdr:rowOff>
    </xdr:to>
    <xdr:sp>
      <xdr:nvSpPr>
        <xdr:cNvPr id="10" name="Retângulo de cantos arredondados 5">
          <a:hlinkClick r:id="rId9"/>
        </xdr:cNvPr>
        <xdr:cNvSpPr>
          <a:spLocks/>
        </xdr:cNvSpPr>
      </xdr:nvSpPr>
      <xdr:spPr>
        <a:xfrm>
          <a:off x="12011025" y="3543300"/>
          <a:ext cx="2771775" cy="676275"/>
        </a:xfrm>
        <a:prstGeom prst="round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Resultado</a:t>
          </a:r>
          <a:r>
            <a:rPr lang="en-US" cap="none" sz="1300" b="1" i="0" u="none" baseline="0">
              <a:solidFill>
                <a:srgbClr val="FFFFFF"/>
              </a:solidFill>
            </a:rPr>
            <a:t> Unidades de Negócio
</a:t>
          </a:r>
          <a:r>
            <a:rPr lang="en-US" cap="none" sz="1200" b="0" i="0" u="none" baseline="0">
              <a:solidFill>
                <a:srgbClr val="FFFFFF"/>
              </a:solidFill>
            </a:rPr>
            <a:t>(visão 2023)</a:t>
          </a:r>
        </a:p>
      </xdr:txBody>
    </xdr:sp>
    <xdr:clientData/>
  </xdr:twoCellAnchor>
  <xdr:twoCellAnchor>
    <xdr:from>
      <xdr:col>13</xdr:col>
      <xdr:colOff>114300</xdr:colOff>
      <xdr:row>13</xdr:row>
      <xdr:rowOff>180975</xdr:rowOff>
    </xdr:from>
    <xdr:to>
      <xdr:col>17</xdr:col>
      <xdr:colOff>266700</xdr:colOff>
      <xdr:row>17</xdr:row>
      <xdr:rowOff>95250</xdr:rowOff>
    </xdr:to>
    <xdr:sp>
      <xdr:nvSpPr>
        <xdr:cNvPr id="11" name="Retângulo de cantos arredondados 5">
          <a:hlinkClick r:id="rId10"/>
        </xdr:cNvPr>
        <xdr:cNvSpPr>
          <a:spLocks/>
        </xdr:cNvSpPr>
      </xdr:nvSpPr>
      <xdr:spPr>
        <a:xfrm>
          <a:off x="8039100" y="2657475"/>
          <a:ext cx="2590800" cy="676275"/>
        </a:xfrm>
        <a:prstGeom prst="round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Demonstração</a:t>
          </a:r>
          <a:r>
            <a:rPr lang="en-US" cap="none" sz="1300" b="1" i="0" u="none" baseline="0">
              <a:solidFill>
                <a:srgbClr val="FFFFFF"/>
              </a:solidFill>
            </a:rPr>
            <a:t> Fluxo de Caixa
</a:t>
          </a:r>
          <a:r>
            <a:rPr lang="en-US" cap="none" sz="1100" b="0" i="0" u="none" baseline="0">
              <a:solidFill>
                <a:srgbClr val="FFFFFF"/>
              </a:solidFill>
            </a:rPr>
            <a:t>(2015)</a:t>
          </a:r>
        </a:p>
      </xdr:txBody>
    </xdr:sp>
    <xdr:clientData/>
  </xdr:twoCellAnchor>
  <xdr:twoCellAnchor>
    <xdr:from>
      <xdr:col>13</xdr:col>
      <xdr:colOff>114300</xdr:colOff>
      <xdr:row>18</xdr:row>
      <xdr:rowOff>114300</xdr:rowOff>
    </xdr:from>
    <xdr:to>
      <xdr:col>17</xdr:col>
      <xdr:colOff>266700</xdr:colOff>
      <xdr:row>22</xdr:row>
      <xdr:rowOff>28575</xdr:rowOff>
    </xdr:to>
    <xdr:sp>
      <xdr:nvSpPr>
        <xdr:cNvPr id="12" name="Retângulo de cantos arredondados 5">
          <a:hlinkClick r:id="rId11"/>
        </xdr:cNvPr>
        <xdr:cNvSpPr>
          <a:spLocks/>
        </xdr:cNvSpPr>
      </xdr:nvSpPr>
      <xdr:spPr>
        <a:xfrm>
          <a:off x="8039100" y="3543300"/>
          <a:ext cx="2590800" cy="676275"/>
        </a:xfrm>
        <a:prstGeom prst="round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Demonstração</a:t>
          </a:r>
          <a:r>
            <a:rPr lang="en-US" cap="none" sz="1300" b="1" i="0" u="none" baseline="0">
              <a:solidFill>
                <a:srgbClr val="FFFFFF"/>
              </a:solidFill>
            </a:rPr>
            <a:t> Fluxo de Caixa
</a:t>
          </a:r>
          <a:r>
            <a:rPr lang="en-US" cap="none" sz="1100" b="0" i="0" u="none" baseline="0">
              <a:solidFill>
                <a:srgbClr val="FFFFFF"/>
              </a:solidFill>
            </a:rPr>
            <a:t>(2016)</a:t>
          </a:r>
        </a:p>
      </xdr:txBody>
    </xdr:sp>
    <xdr:clientData/>
  </xdr:twoCellAnchor>
  <xdr:twoCellAnchor>
    <xdr:from>
      <xdr:col>13</xdr:col>
      <xdr:colOff>114300</xdr:colOff>
      <xdr:row>23</xdr:row>
      <xdr:rowOff>38100</xdr:rowOff>
    </xdr:from>
    <xdr:to>
      <xdr:col>17</xdr:col>
      <xdr:colOff>266700</xdr:colOff>
      <xdr:row>26</xdr:row>
      <xdr:rowOff>152400</xdr:rowOff>
    </xdr:to>
    <xdr:sp>
      <xdr:nvSpPr>
        <xdr:cNvPr id="13" name="Retângulo de cantos arredondados 5">
          <a:hlinkClick r:id="rId12"/>
        </xdr:cNvPr>
        <xdr:cNvSpPr>
          <a:spLocks/>
        </xdr:cNvSpPr>
      </xdr:nvSpPr>
      <xdr:spPr>
        <a:xfrm>
          <a:off x="8039100" y="4419600"/>
          <a:ext cx="2590800" cy="685800"/>
        </a:xfrm>
        <a:prstGeom prst="round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Demonstração</a:t>
          </a:r>
          <a:r>
            <a:rPr lang="en-US" cap="none" sz="1300" b="1" i="0" u="none" baseline="0">
              <a:solidFill>
                <a:srgbClr val="FFFFFF"/>
              </a:solidFill>
            </a:rPr>
            <a:t> Fluxo de Caixa
</a:t>
          </a:r>
          <a:r>
            <a:rPr lang="en-US" cap="none" sz="1100" b="0" i="0" u="none" baseline="0">
              <a:solidFill>
                <a:srgbClr val="FFFFFF"/>
              </a:solidFill>
            </a:rPr>
            <a:t>(2017-2023)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390525</xdr:colOff>
      <xdr:row>4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95275"/>
          <a:ext cx="3209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1</xdr:row>
      <xdr:rowOff>66675</xdr:rowOff>
    </xdr:from>
    <xdr:to>
      <xdr:col>32</xdr:col>
      <xdr:colOff>723900</xdr:colOff>
      <xdr:row>5</xdr:row>
      <xdr:rowOff>66675</xdr:rowOff>
    </xdr:to>
    <xdr:pic>
      <xdr:nvPicPr>
        <xdr:cNvPr id="2" name="Imagem 8" descr="Seta Para A Esquerda O Símbolo ícone Preto PNG , Seta, Direcção, Seta  Imagem PNG e Vetor Para Download Gratuit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64625" y="17145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123825</xdr:rowOff>
    </xdr:from>
    <xdr:to>
      <xdr:col>2</xdr:col>
      <xdr:colOff>0</xdr:colOff>
      <xdr:row>4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8600"/>
          <a:ext cx="3209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</xdr:row>
      <xdr:rowOff>57150</xdr:rowOff>
    </xdr:from>
    <xdr:to>
      <xdr:col>13</xdr:col>
      <xdr:colOff>742950</xdr:colOff>
      <xdr:row>5</xdr:row>
      <xdr:rowOff>47625</xdr:rowOff>
    </xdr:to>
    <xdr:pic>
      <xdr:nvPicPr>
        <xdr:cNvPr id="2" name="Imagem 8" descr="Seta Para A Esquerda O Símbolo ícone Preto PNG , Seta, Direcção, Seta  Imagem PNG e Vetor Para Download Gratuit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58450" y="161925"/>
          <a:ext cx="695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85725</xdr:rowOff>
    </xdr:from>
    <xdr:to>
      <xdr:col>1</xdr:col>
      <xdr:colOff>3257550</xdr:colOff>
      <xdr:row>4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3219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619125</xdr:colOff>
      <xdr:row>1</xdr:row>
      <xdr:rowOff>76200</xdr:rowOff>
    </xdr:from>
    <xdr:to>
      <xdr:col>62</xdr:col>
      <xdr:colOff>638175</xdr:colOff>
      <xdr:row>5</xdr:row>
      <xdr:rowOff>76200</xdr:rowOff>
    </xdr:to>
    <xdr:pic>
      <xdr:nvPicPr>
        <xdr:cNvPr id="2" name="Imagem 8" descr="Seta Para A Esquerda O Símbolo ícone Preto PNG , Seta, Direcção, Seta  Imagem PNG e Vetor Para Download Gratuit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180975"/>
          <a:ext cx="695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85725</xdr:rowOff>
    </xdr:from>
    <xdr:to>
      <xdr:col>1</xdr:col>
      <xdr:colOff>3343275</xdr:colOff>
      <xdr:row>4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3228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</xdr:row>
      <xdr:rowOff>57150</xdr:rowOff>
    </xdr:from>
    <xdr:to>
      <xdr:col>3</xdr:col>
      <xdr:colOff>304800</xdr:colOff>
      <xdr:row>5</xdr:row>
      <xdr:rowOff>47625</xdr:rowOff>
    </xdr:to>
    <xdr:pic>
      <xdr:nvPicPr>
        <xdr:cNvPr id="2" name="Imagem 6" descr="Seta Para A Esquerda O Símbolo ícone Preto PNG , Seta, Direcção, Seta  Imagem PNG e Vetor Para Download Gratuit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161925"/>
          <a:ext cx="695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0</xdr:rowOff>
    </xdr:from>
    <xdr:to>
      <xdr:col>1</xdr:col>
      <xdr:colOff>3228975</xdr:colOff>
      <xdr:row>4</xdr:row>
      <xdr:rowOff>85725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0"/>
          <a:ext cx="3219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0</xdr:row>
      <xdr:rowOff>95250</xdr:rowOff>
    </xdr:from>
    <xdr:to>
      <xdr:col>7</xdr:col>
      <xdr:colOff>723900</xdr:colOff>
      <xdr:row>4</xdr:row>
      <xdr:rowOff>114300</xdr:rowOff>
    </xdr:to>
    <xdr:pic>
      <xdr:nvPicPr>
        <xdr:cNvPr id="2" name="Imagem 8" descr="Seta Para A Esquerda O Símbolo ícone Preto PNG , Seta, Direcção, Seta  Imagem PNG e Vetor Para Download Gratuit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95250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123825</xdr:rowOff>
    </xdr:from>
    <xdr:to>
      <xdr:col>1</xdr:col>
      <xdr:colOff>3419475</xdr:colOff>
      <xdr:row>4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8600"/>
          <a:ext cx="3200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600075</xdr:colOff>
      <xdr:row>1</xdr:row>
      <xdr:rowOff>0</xdr:rowOff>
    </xdr:from>
    <xdr:to>
      <xdr:col>26</xdr:col>
      <xdr:colOff>638175</xdr:colOff>
      <xdr:row>5</xdr:row>
      <xdr:rowOff>28575</xdr:rowOff>
    </xdr:to>
    <xdr:pic>
      <xdr:nvPicPr>
        <xdr:cNvPr id="2" name="Imagem 8" descr="Seta Para A Esquerda O Símbolo ícone Preto PNG , Seta, Direcção, Seta  Imagem PNG e Vetor Para Download Gratuit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104775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2</xdr:row>
      <xdr:rowOff>9525</xdr:rowOff>
    </xdr:from>
    <xdr:to>
      <xdr:col>1</xdr:col>
      <xdr:colOff>3438525</xdr:colOff>
      <xdr:row>4</xdr:row>
      <xdr:rowOff>133350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04800"/>
          <a:ext cx="3219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</xdr:row>
      <xdr:rowOff>66675</xdr:rowOff>
    </xdr:from>
    <xdr:to>
      <xdr:col>7</xdr:col>
      <xdr:colOff>0</xdr:colOff>
      <xdr:row>5</xdr:row>
      <xdr:rowOff>66675</xdr:rowOff>
    </xdr:to>
    <xdr:pic>
      <xdr:nvPicPr>
        <xdr:cNvPr id="2" name="Imagem 9" descr="Seta Para A Esquerda O Símbolo ícone Preto PNG , Seta, Direcção, Seta  Imagem PNG e Vetor Para Download Gratuit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9400" y="171450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180975</xdr:rowOff>
    </xdr:from>
    <xdr:to>
      <xdr:col>1</xdr:col>
      <xdr:colOff>3467100</xdr:colOff>
      <xdr:row>4</xdr:row>
      <xdr:rowOff>114300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5750"/>
          <a:ext cx="3209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1</xdr:row>
      <xdr:rowOff>57150</xdr:rowOff>
    </xdr:from>
    <xdr:to>
      <xdr:col>8</xdr:col>
      <xdr:colOff>0</xdr:colOff>
      <xdr:row>5</xdr:row>
      <xdr:rowOff>38100</xdr:rowOff>
    </xdr:to>
    <xdr:pic>
      <xdr:nvPicPr>
        <xdr:cNvPr id="2" name="Imagem 8" descr="Seta Para A Esquerda O Símbolo ícone Preto PNG , Seta, Direcção, Seta  Imagem PNG e Vetor Para Download Gratuit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161925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9525</xdr:rowOff>
    </xdr:from>
    <xdr:to>
      <xdr:col>1</xdr:col>
      <xdr:colOff>2047875</xdr:colOff>
      <xdr:row>6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17811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6</xdr:row>
      <xdr:rowOff>161925</xdr:rowOff>
    </xdr:from>
    <xdr:to>
      <xdr:col>1</xdr:col>
      <xdr:colOff>3390900</xdr:colOff>
      <xdr:row>9</xdr:row>
      <xdr:rowOff>104775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219200"/>
          <a:ext cx="3219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657225</xdr:colOff>
      <xdr:row>6</xdr:row>
      <xdr:rowOff>9525</xdr:rowOff>
    </xdr:from>
    <xdr:to>
      <xdr:col>28</xdr:col>
      <xdr:colOff>495300</xdr:colOff>
      <xdr:row>9</xdr:row>
      <xdr:rowOff>180975</xdr:rowOff>
    </xdr:to>
    <xdr:pic>
      <xdr:nvPicPr>
        <xdr:cNvPr id="3" name="Imagem 9" descr="Seta Para A Esquerda O Símbolo ícone Preto PNG , Seta, Direcção, Seta  Imagem PNG e Vetor Para Download Gratuito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98250" y="106680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11</xdr:col>
      <xdr:colOff>57150</xdr:colOff>
      <xdr:row>4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95275"/>
          <a:ext cx="3209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695325</xdr:colOff>
      <xdr:row>1</xdr:row>
      <xdr:rowOff>0</xdr:rowOff>
    </xdr:from>
    <xdr:to>
      <xdr:col>57</xdr:col>
      <xdr:colOff>676275</xdr:colOff>
      <xdr:row>5</xdr:row>
      <xdr:rowOff>28575</xdr:rowOff>
    </xdr:to>
    <xdr:pic>
      <xdr:nvPicPr>
        <xdr:cNvPr id="2" name="Imagem 8" descr="Seta Para A Esquerda O Símbolo ícone Preto PNG , Seta, Direcção, Seta  Imagem PNG e Vetor Para Download Gratuit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325" y="104775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0" zoomScaleNormal="80" zoomScalePageLayoutView="0" workbookViewId="0" topLeftCell="A4">
      <selection activeCell="V5" sqref="V5"/>
    </sheetView>
  </sheetViews>
  <sheetFormatPr defaultColWidth="9.140625" defaultRowHeight="15"/>
  <cols>
    <col min="1" max="20" width="9.140625" style="59" customWidth="1"/>
  </cols>
  <sheetData>
    <row r="1" ht="15"/>
    <row r="2" ht="15"/>
    <row r="3" ht="15"/>
    <row r="4" ht="15"/>
    <row r="5" ht="15"/>
    <row r="6" ht="15"/>
    <row r="7" ht="15"/>
    <row r="8" ht="15"/>
    <row r="9" ht="15"/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6"/>
  <sheetViews>
    <sheetView showGridLines="0" zoomScale="60" zoomScaleNormal="60" zoomScalePageLayoutView="0" workbookViewId="0" topLeftCell="A1">
      <pane xSplit="2" ySplit="7" topLeftCell="R8" activePane="bottomRight" state="frozen"/>
      <selection pane="topLeft" activeCell="R26" sqref="R26"/>
      <selection pane="topRight" activeCell="R26" sqref="R26"/>
      <selection pane="bottomLeft" activeCell="R26" sqref="R26"/>
      <selection pane="bottomRight" activeCell="A1" sqref="A1"/>
    </sheetView>
  </sheetViews>
  <sheetFormatPr defaultColWidth="9.140625" defaultRowHeight="15" outlineLevelCol="1"/>
  <cols>
    <col min="1" max="1" width="1.57421875" style="1" customWidth="1"/>
    <col min="2" max="2" width="42.28125" style="42" bestFit="1" customWidth="1"/>
    <col min="3" max="6" width="9.140625" style="31" customWidth="1" outlineLevel="1"/>
    <col min="7" max="7" width="9.140625" style="31" customWidth="1"/>
    <col min="8" max="11" width="9.140625" style="31" customWidth="1" outlineLevel="1"/>
    <col min="12" max="12" width="9.140625" style="31" customWidth="1"/>
    <col min="13" max="16" width="9.140625" style="31" customWidth="1" outlineLevel="1"/>
    <col min="17" max="17" width="9.140625" style="31" customWidth="1"/>
    <col min="18" max="21" width="9.7109375" style="0" customWidth="1" outlineLevel="1"/>
    <col min="22" max="22" width="10.140625" style="0" bestFit="1" customWidth="1"/>
    <col min="23" max="26" width="9.7109375" style="0" customWidth="1" outlineLevel="1"/>
    <col min="27" max="29" width="9.7109375" style="0" bestFit="1" customWidth="1"/>
    <col min="30" max="30" width="9.57421875" style="0" bestFit="1" customWidth="1"/>
    <col min="33" max="33" width="11.7109375" style="0" bestFit="1" customWidth="1"/>
  </cols>
  <sheetData>
    <row r="1" spans="2:17" s="30" customFormat="1" ht="8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ht="15">
      <c r="A2" s="30"/>
    </row>
    <row r="3" ht="15">
      <c r="A3" s="30"/>
    </row>
    <row r="4" ht="15">
      <c r="A4" s="30"/>
    </row>
    <row r="5" ht="15">
      <c r="A5" s="30"/>
    </row>
    <row r="6" ht="15">
      <c r="A6" s="30"/>
    </row>
    <row r="7" spans="1:33" ht="18" customHeight="1">
      <c r="A7" s="30"/>
      <c r="B7" s="97" t="s">
        <v>288</v>
      </c>
      <c r="C7" s="98" t="s">
        <v>69</v>
      </c>
      <c r="D7" s="98" t="s">
        <v>70</v>
      </c>
      <c r="E7" s="98" t="s">
        <v>72</v>
      </c>
      <c r="F7" s="98" t="s">
        <v>73</v>
      </c>
      <c r="G7" s="98">
        <v>2016</v>
      </c>
      <c r="H7" s="98" t="s">
        <v>74</v>
      </c>
      <c r="I7" s="98" t="s">
        <v>75</v>
      </c>
      <c r="J7" s="98" t="s">
        <v>77</v>
      </c>
      <c r="K7" s="98" t="s">
        <v>79</v>
      </c>
      <c r="L7" s="98">
        <v>2017</v>
      </c>
      <c r="M7" s="98" t="s">
        <v>80</v>
      </c>
      <c r="N7" s="98" t="s">
        <v>81</v>
      </c>
      <c r="O7" s="98" t="s">
        <v>82</v>
      </c>
      <c r="P7" s="98" t="s">
        <v>84</v>
      </c>
      <c r="Q7" s="98">
        <v>2018</v>
      </c>
      <c r="R7" s="98" t="s">
        <v>247</v>
      </c>
      <c r="S7" s="98" t="s">
        <v>248</v>
      </c>
      <c r="T7" s="98" t="s">
        <v>249</v>
      </c>
      <c r="U7" s="98" t="s">
        <v>250</v>
      </c>
      <c r="V7" s="98" t="s">
        <v>126</v>
      </c>
      <c r="W7" s="98" t="s">
        <v>251</v>
      </c>
      <c r="X7" s="98" t="s">
        <v>252</v>
      </c>
      <c r="Y7" s="98" t="s">
        <v>253</v>
      </c>
      <c r="Z7" s="98" t="s">
        <v>254</v>
      </c>
      <c r="AA7" s="98" t="s">
        <v>255</v>
      </c>
      <c r="AB7" s="98" t="s">
        <v>256</v>
      </c>
      <c r="AC7" s="98" t="s">
        <v>289</v>
      </c>
      <c r="AD7" s="98" t="s">
        <v>290</v>
      </c>
      <c r="AE7" s="98" t="s">
        <v>291</v>
      </c>
      <c r="AF7" s="98" t="s">
        <v>292</v>
      </c>
      <c r="AG7" s="98" t="s">
        <v>293</v>
      </c>
    </row>
    <row r="8" spans="1:27" ht="15">
      <c r="A8" s="30"/>
      <c r="C8" s="52"/>
      <c r="D8" s="52"/>
      <c r="E8" s="52"/>
      <c r="F8" s="126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127"/>
      <c r="S8" s="127"/>
      <c r="T8" s="127"/>
      <c r="U8" s="127"/>
      <c r="V8" s="52"/>
      <c r="W8" s="127"/>
      <c r="X8" s="127"/>
      <c r="Y8" s="127"/>
      <c r="Z8" s="127"/>
      <c r="AA8" s="128"/>
    </row>
    <row r="9" spans="2:33" ht="15">
      <c r="B9" s="99" t="s">
        <v>257</v>
      </c>
      <c r="C9" s="101">
        <v>443.1</v>
      </c>
      <c r="D9" s="101">
        <v>437.8</v>
      </c>
      <c r="E9" s="101">
        <v>425.9</v>
      </c>
      <c r="F9" s="101">
        <v>417.020783255688</v>
      </c>
      <c r="G9" s="101">
        <v>1723.820783255688</v>
      </c>
      <c r="H9" s="101">
        <v>358.5</v>
      </c>
      <c r="I9" s="101">
        <v>391.9</v>
      </c>
      <c r="J9" s="102">
        <v>412.1</v>
      </c>
      <c r="K9" s="103">
        <v>411.9</v>
      </c>
      <c r="L9" s="101">
        <v>1574.4</v>
      </c>
      <c r="M9" s="103">
        <v>386.3</v>
      </c>
      <c r="N9" s="103">
        <v>421.9</v>
      </c>
      <c r="O9" s="103">
        <v>478.851296332855</v>
      </c>
      <c r="P9" s="103">
        <v>447.3</v>
      </c>
      <c r="Q9" s="101">
        <v>1734.3</v>
      </c>
      <c r="R9" s="103">
        <v>426.8</v>
      </c>
      <c r="S9" s="103">
        <v>463.3</v>
      </c>
      <c r="T9" s="103">
        <v>569</v>
      </c>
      <c r="U9" s="103">
        <v>548.8</v>
      </c>
      <c r="V9" s="104">
        <v>2008</v>
      </c>
      <c r="W9" s="103">
        <v>463.7</v>
      </c>
      <c r="X9" s="103">
        <v>414.6</v>
      </c>
      <c r="Y9" s="103">
        <v>522.1</v>
      </c>
      <c r="Z9" s="103">
        <v>538.7</v>
      </c>
      <c r="AA9" s="103">
        <v>1939.0525060142459</v>
      </c>
      <c r="AB9" s="103">
        <v>489.7</v>
      </c>
      <c r="AC9" s="103">
        <v>541.1211609000001</v>
      </c>
      <c r="AD9" s="103">
        <v>583.426</v>
      </c>
      <c r="AE9" s="103">
        <v>583.7</v>
      </c>
      <c r="AF9" s="103">
        <f>SUM(AB9:AE9)</f>
        <v>2197.9471609</v>
      </c>
      <c r="AG9" s="103">
        <v>579.7</v>
      </c>
    </row>
    <row r="10" spans="1:33" ht="15">
      <c r="A10" s="30"/>
      <c r="B10" s="99" t="s">
        <v>270</v>
      </c>
      <c r="C10" s="102">
        <v>69.1</v>
      </c>
      <c r="D10" s="102">
        <v>71.7</v>
      </c>
      <c r="E10" s="102">
        <v>75.3</v>
      </c>
      <c r="F10" s="103">
        <v>62.830580000000005</v>
      </c>
      <c r="G10" s="103">
        <v>278.93058</v>
      </c>
      <c r="H10" s="102">
        <v>50.4</v>
      </c>
      <c r="I10" s="102">
        <v>60.3</v>
      </c>
      <c r="J10" s="102">
        <v>69.2</v>
      </c>
      <c r="K10" s="103">
        <v>66.1</v>
      </c>
      <c r="L10" s="103">
        <v>245.9</v>
      </c>
      <c r="M10" s="103">
        <v>73</v>
      </c>
      <c r="N10" s="103">
        <v>77.1</v>
      </c>
      <c r="O10" s="103">
        <v>81.05472125209715</v>
      </c>
      <c r="P10" s="103">
        <v>73.8</v>
      </c>
      <c r="Q10" s="103">
        <f>SUM(M10:P10)</f>
        <v>304.95472125209716</v>
      </c>
      <c r="R10" s="103">
        <v>67.1</v>
      </c>
      <c r="S10" s="103">
        <v>63.6</v>
      </c>
      <c r="T10" s="103">
        <v>97.6</v>
      </c>
      <c r="U10" s="103">
        <v>80.7</v>
      </c>
      <c r="V10" s="103">
        <v>309</v>
      </c>
      <c r="W10" s="103">
        <v>60.2</v>
      </c>
      <c r="X10" s="103">
        <v>17.5</v>
      </c>
      <c r="Y10" s="103">
        <v>74.5</v>
      </c>
      <c r="Z10" s="103">
        <v>50.40987898195419</v>
      </c>
      <c r="AA10" s="103">
        <v>202.4759443255445</v>
      </c>
      <c r="AB10" s="103">
        <v>60.9855842422114</v>
      </c>
      <c r="AC10" s="103">
        <v>73.4</v>
      </c>
      <c r="AD10" s="103">
        <v>98.5</v>
      </c>
      <c r="AE10" s="103">
        <v>101.60169911300167</v>
      </c>
      <c r="AF10" s="103">
        <f>SUM(AB10:AE10)</f>
        <v>334.4872833552131</v>
      </c>
      <c r="AG10" s="103">
        <v>102.94370608308081</v>
      </c>
    </row>
    <row r="11" spans="1:34" ht="15">
      <c r="A11" s="30"/>
      <c r="B11" s="105" t="s">
        <v>259</v>
      </c>
      <c r="C11" s="106">
        <f>C10/C9</f>
        <v>0.1559467388851275</v>
      </c>
      <c r="D11" s="106">
        <f>D10/D9</f>
        <v>0.16377341251713112</v>
      </c>
      <c r="E11" s="106">
        <f>E10/E9</f>
        <v>0.17680206621272598</v>
      </c>
      <c r="F11" s="106">
        <f aca="true" t="shared" si="0" ref="F11:P11">F10/F9</f>
        <v>0.15066534456503738</v>
      </c>
      <c r="G11" s="106">
        <f t="shared" si="0"/>
        <v>0.1618095005637412</v>
      </c>
      <c r="H11" s="106">
        <f t="shared" si="0"/>
        <v>0.1405857740585774</v>
      </c>
      <c r="I11" s="106">
        <f t="shared" si="0"/>
        <v>0.15386578208726717</v>
      </c>
      <c r="J11" s="106">
        <f t="shared" si="0"/>
        <v>0.16792040766804173</v>
      </c>
      <c r="K11" s="106">
        <f t="shared" si="0"/>
        <v>0.16047584365137169</v>
      </c>
      <c r="L11" s="106">
        <f t="shared" si="0"/>
        <v>0.1561864837398374</v>
      </c>
      <c r="M11" s="106">
        <f t="shared" si="0"/>
        <v>0.18897230132021745</v>
      </c>
      <c r="N11" s="106">
        <f>N10/N9</f>
        <v>0.18274472623844512</v>
      </c>
      <c r="O11" s="106">
        <f t="shared" si="0"/>
        <v>0.16926908598312554</v>
      </c>
      <c r="P11" s="106">
        <f t="shared" si="0"/>
        <v>0.16498993963782696</v>
      </c>
      <c r="Q11" s="106">
        <f>Q10/Q9</f>
        <v>0.175837352967824</v>
      </c>
      <c r="R11" s="106">
        <v>0.157</v>
      </c>
      <c r="S11" s="106">
        <v>0.137</v>
      </c>
      <c r="T11" s="106">
        <v>0.172</v>
      </c>
      <c r="U11" s="106">
        <v>0.147</v>
      </c>
      <c r="V11" s="106">
        <v>0.154</v>
      </c>
      <c r="W11" s="106">
        <v>0.13</v>
      </c>
      <c r="X11" s="106">
        <v>0.042</v>
      </c>
      <c r="Y11" s="106">
        <v>0.143</v>
      </c>
      <c r="Z11" s="106">
        <v>0.09358515632826368</v>
      </c>
      <c r="AA11" s="106">
        <v>0.10442004210692422</v>
      </c>
      <c r="AB11" s="106">
        <v>0.12453662291650276</v>
      </c>
      <c r="AC11" s="106">
        <v>0.16087501287167594</v>
      </c>
      <c r="AD11" s="106">
        <v>0.16883032295441067</v>
      </c>
      <c r="AE11" s="106">
        <v>0.1740649290954286</v>
      </c>
      <c r="AF11" s="106">
        <f>AF10/AF9</f>
        <v>0.15218167629573476</v>
      </c>
      <c r="AG11" s="106">
        <v>0.17758100066082594</v>
      </c>
      <c r="AH11" s="129"/>
    </row>
    <row r="12" spans="1:33" ht="15">
      <c r="A12" s="30"/>
      <c r="B12" s="99" t="s">
        <v>294</v>
      </c>
      <c r="C12" s="102">
        <v>11.8</v>
      </c>
      <c r="D12" s="102">
        <v>-1.4</v>
      </c>
      <c r="E12" s="103">
        <v>50</v>
      </c>
      <c r="F12" s="103">
        <v>27.899999999999974</v>
      </c>
      <c r="G12" s="103">
        <v>88.30000000000017</v>
      </c>
      <c r="H12" s="103">
        <v>7.6</v>
      </c>
      <c r="I12" s="103">
        <v>3.2</v>
      </c>
      <c r="J12" s="103">
        <v>15.8</v>
      </c>
      <c r="K12" s="103">
        <v>1.1</v>
      </c>
      <c r="L12" s="103">
        <v>27.7</v>
      </c>
      <c r="M12" s="103">
        <v>19.7</v>
      </c>
      <c r="N12" s="103">
        <v>13.5</v>
      </c>
      <c r="O12" s="103">
        <v>23.8</v>
      </c>
      <c r="P12" s="103">
        <v>43.1</v>
      </c>
      <c r="Q12" s="103">
        <v>100.1</v>
      </c>
      <c r="R12" s="103">
        <v>13.7</v>
      </c>
      <c r="S12" s="103">
        <v>6.3</v>
      </c>
      <c r="T12" s="103">
        <v>31.7</v>
      </c>
      <c r="U12" s="103">
        <v>35.5</v>
      </c>
      <c r="V12" s="103">
        <v>87.2</v>
      </c>
      <c r="W12" s="103">
        <v>2.1</v>
      </c>
      <c r="X12" s="103">
        <v>-148.1</v>
      </c>
      <c r="Y12" s="103">
        <v>-2.4</v>
      </c>
      <c r="Z12" s="103">
        <v>-54</v>
      </c>
      <c r="AA12" s="103">
        <v>-202.39999999999998</v>
      </c>
      <c r="AB12" s="103">
        <v>-5</v>
      </c>
      <c r="AC12" s="103">
        <v>-17.6</v>
      </c>
      <c r="AD12" s="103">
        <v>52.258</v>
      </c>
      <c r="AE12" s="103">
        <v>30</v>
      </c>
      <c r="AF12" s="103">
        <f>SUM(AB12:AE12)</f>
        <v>59.658</v>
      </c>
      <c r="AG12" s="103">
        <v>-18.1</v>
      </c>
    </row>
    <row r="13" spans="1:33" ht="15">
      <c r="A13" s="30"/>
      <c r="B13" s="105" t="s">
        <v>259</v>
      </c>
      <c r="C13" s="106">
        <v>0.027000000000000003</v>
      </c>
      <c r="D13" s="106">
        <v>-0.003</v>
      </c>
      <c r="E13" s="106">
        <v>0.117</v>
      </c>
      <c r="F13" s="106">
        <v>0.06690314037152831</v>
      </c>
      <c r="G13" s="106">
        <v>0.05122342232887614</v>
      </c>
      <c r="H13" s="106">
        <v>0.021</v>
      </c>
      <c r="I13" s="106">
        <v>0.008</v>
      </c>
      <c r="J13" s="106">
        <v>3.8</v>
      </c>
      <c r="K13" s="106">
        <v>0.003</v>
      </c>
      <c r="L13" s="106">
        <v>0.018</v>
      </c>
      <c r="M13" s="106">
        <v>0.051</v>
      </c>
      <c r="N13" s="106">
        <v>0.032</v>
      </c>
      <c r="O13" s="106">
        <v>0.05</v>
      </c>
      <c r="P13" s="106">
        <v>0.096</v>
      </c>
      <c r="Q13" s="106">
        <v>0.058</v>
      </c>
      <c r="R13" s="106">
        <v>0.032</v>
      </c>
      <c r="S13" s="106">
        <v>0.014</v>
      </c>
      <c r="T13" s="106">
        <v>0.056</v>
      </c>
      <c r="U13" s="106">
        <v>0.065</v>
      </c>
      <c r="V13" s="106">
        <v>0.043</v>
      </c>
      <c r="W13" s="109">
        <f>W12/W9</f>
        <v>0.00452879016605564</v>
      </c>
      <c r="X13" s="109">
        <v>-0.357</v>
      </c>
      <c r="Y13" s="109">
        <v>-0.005</v>
      </c>
      <c r="Z13" s="109">
        <f aca="true" t="shared" si="1" ref="Z13:AG13">Z12/Z9</f>
        <v>-0.10024132170038982</v>
      </c>
      <c r="AA13" s="109">
        <f t="shared" si="1"/>
        <v>-0.10438087641888383</v>
      </c>
      <c r="AB13" s="109">
        <f t="shared" si="1"/>
        <v>-0.010210332856851134</v>
      </c>
      <c r="AC13" s="130">
        <f t="shared" si="1"/>
        <v>-0.03252506327922464</v>
      </c>
      <c r="AD13" s="130">
        <v>0.08957091387768114</v>
      </c>
      <c r="AE13" s="130">
        <f t="shared" si="1"/>
        <v>0.05139626520472845</v>
      </c>
      <c r="AF13" s="130">
        <f t="shared" si="1"/>
        <v>0.027142599722721112</v>
      </c>
      <c r="AG13" s="130">
        <f t="shared" si="1"/>
        <v>-0.031223046403312058</v>
      </c>
    </row>
    <row r="14" spans="1:33" ht="15">
      <c r="A14" s="30"/>
      <c r="B14" s="99" t="s">
        <v>295</v>
      </c>
      <c r="C14" s="103">
        <f aca="true" t="shared" si="2" ref="C14:AB14">C9-C10</f>
        <v>374</v>
      </c>
      <c r="D14" s="103">
        <f t="shared" si="2"/>
        <v>366.1</v>
      </c>
      <c r="E14" s="103">
        <f t="shared" si="2"/>
        <v>350.59999999999997</v>
      </c>
      <c r="F14" s="103">
        <f t="shared" si="2"/>
        <v>354.190203255688</v>
      </c>
      <c r="G14" s="103">
        <f t="shared" si="2"/>
        <v>1444.890203255688</v>
      </c>
      <c r="H14" s="103">
        <f t="shared" si="2"/>
        <v>308.1</v>
      </c>
      <c r="I14" s="103">
        <f t="shared" si="2"/>
        <v>331.59999999999997</v>
      </c>
      <c r="J14" s="103">
        <f t="shared" si="2"/>
        <v>342.90000000000003</v>
      </c>
      <c r="K14" s="103">
        <f t="shared" si="2"/>
        <v>345.79999999999995</v>
      </c>
      <c r="L14" s="103">
        <f t="shared" si="2"/>
        <v>1328.5</v>
      </c>
      <c r="M14" s="103">
        <f t="shared" si="2"/>
        <v>313.3</v>
      </c>
      <c r="N14" s="103">
        <f t="shared" si="2"/>
        <v>344.79999999999995</v>
      </c>
      <c r="O14" s="103">
        <f t="shared" si="2"/>
        <v>397.79657508075786</v>
      </c>
      <c r="P14" s="103">
        <f t="shared" si="2"/>
        <v>373.5</v>
      </c>
      <c r="Q14" s="103">
        <f t="shared" si="2"/>
        <v>1429.3452787479027</v>
      </c>
      <c r="R14" s="103">
        <f t="shared" si="2"/>
        <v>359.70000000000005</v>
      </c>
      <c r="S14" s="103">
        <f t="shared" si="2"/>
        <v>399.7</v>
      </c>
      <c r="T14" s="103">
        <f t="shared" si="2"/>
        <v>471.4</v>
      </c>
      <c r="U14" s="103">
        <f t="shared" si="2"/>
        <v>468.09999999999997</v>
      </c>
      <c r="V14" s="103">
        <f t="shared" si="2"/>
        <v>1699</v>
      </c>
      <c r="W14" s="103">
        <f t="shared" si="2"/>
        <v>403.5</v>
      </c>
      <c r="X14" s="103">
        <f t="shared" si="2"/>
        <v>397.1</v>
      </c>
      <c r="Y14" s="103">
        <f t="shared" si="2"/>
        <v>447.6</v>
      </c>
      <c r="Z14" s="103">
        <f t="shared" si="2"/>
        <v>488.29012101804585</v>
      </c>
      <c r="AA14" s="103">
        <f t="shared" si="2"/>
        <v>1736.5765616887013</v>
      </c>
      <c r="AB14" s="103">
        <f t="shared" si="2"/>
        <v>428.7144157577886</v>
      </c>
      <c r="AC14" s="103">
        <f>AC9-AC10</f>
        <v>467.7211609000001</v>
      </c>
      <c r="AD14" s="103">
        <v>484.92600000000004</v>
      </c>
      <c r="AE14" s="103">
        <f>AE9-AE10</f>
        <v>482.09830088699835</v>
      </c>
      <c r="AF14" s="103">
        <f>SUM(AB14:AE14)</f>
        <v>1863.459877544787</v>
      </c>
      <c r="AG14" s="103">
        <f>AG9-AG10</f>
        <v>476.7562939169192</v>
      </c>
    </row>
    <row r="15" ht="15">
      <c r="A15" s="30"/>
    </row>
    <row r="16" spans="1:2" ht="15">
      <c r="A16" s="30"/>
      <c r="B16" s="99" t="s">
        <v>261</v>
      </c>
    </row>
    <row r="17" spans="1:33" ht="15">
      <c r="A17" s="30"/>
      <c r="B17" s="99" t="s">
        <v>262</v>
      </c>
      <c r="C17" s="102">
        <v>11.8</v>
      </c>
      <c r="D17" s="102">
        <v>-1.4</v>
      </c>
      <c r="E17" s="103">
        <v>50</v>
      </c>
      <c r="F17" s="102">
        <v>27.899999999999974</v>
      </c>
      <c r="G17" s="102">
        <v>88.30000000000017</v>
      </c>
      <c r="H17" s="102">
        <v>7.6</v>
      </c>
      <c r="I17" s="102">
        <v>3.2</v>
      </c>
      <c r="J17" s="102">
        <v>15.8</v>
      </c>
      <c r="K17" s="102">
        <v>1.1</v>
      </c>
      <c r="L17" s="102">
        <v>27.700000000000003</v>
      </c>
      <c r="M17" s="102">
        <v>19.7</v>
      </c>
      <c r="N17" s="102">
        <v>13.5</v>
      </c>
      <c r="O17" s="102">
        <v>23.8</v>
      </c>
      <c r="P17" s="102">
        <v>43.1</v>
      </c>
      <c r="Q17" s="102">
        <v>100.1</v>
      </c>
      <c r="R17" s="102">
        <v>13.7</v>
      </c>
      <c r="S17" s="102">
        <v>6.3</v>
      </c>
      <c r="T17" s="102">
        <v>31.7</v>
      </c>
      <c r="U17" s="102">
        <v>2.6</v>
      </c>
      <c r="V17" s="102">
        <v>54.3</v>
      </c>
      <c r="W17" s="102">
        <v>2.1</v>
      </c>
      <c r="X17" s="102">
        <v>-148.1</v>
      </c>
      <c r="Y17" s="102">
        <v>-2.4</v>
      </c>
      <c r="Z17" s="103">
        <v>-54</v>
      </c>
      <c r="AA17" s="102">
        <v>-202.4</v>
      </c>
      <c r="AB17" s="102">
        <v>-5</v>
      </c>
      <c r="AC17" s="103">
        <f>AC12</f>
        <v>-17.6</v>
      </c>
      <c r="AD17" s="103">
        <v>52.258</v>
      </c>
      <c r="AE17" s="103">
        <f>AE12</f>
        <v>30</v>
      </c>
      <c r="AF17" s="103">
        <f>AF12</f>
        <v>59.658</v>
      </c>
      <c r="AG17" s="103">
        <f>AG12</f>
        <v>-18.1</v>
      </c>
    </row>
    <row r="18" spans="1:33" ht="15">
      <c r="A18" s="30"/>
      <c r="B18" s="42" t="s">
        <v>263</v>
      </c>
      <c r="C18" s="110">
        <v>0</v>
      </c>
      <c r="D18" s="110">
        <v>-0.2</v>
      </c>
      <c r="E18" s="110">
        <v>0.1</v>
      </c>
      <c r="F18" s="44">
        <v>-5</v>
      </c>
      <c r="G18" s="44">
        <v>20.999999999999993</v>
      </c>
      <c r="H18" s="110">
        <v>0.4</v>
      </c>
      <c r="I18" s="110">
        <v>0.3</v>
      </c>
      <c r="J18" s="110">
        <v>-0.4</v>
      </c>
      <c r="K18" s="110">
        <v>-0.1</v>
      </c>
      <c r="L18" s="110">
        <v>0.09999999999999992</v>
      </c>
      <c r="M18" s="110">
        <v>0.6</v>
      </c>
      <c r="N18" s="110">
        <v>0</v>
      </c>
      <c r="O18" s="110">
        <v>0.4</v>
      </c>
      <c r="P18" s="110">
        <v>-1</v>
      </c>
      <c r="Q18" s="110">
        <v>0</v>
      </c>
      <c r="R18" s="110">
        <v>0.4</v>
      </c>
      <c r="S18" s="110">
        <v>0.6</v>
      </c>
      <c r="T18" s="110">
        <v>0.9</v>
      </c>
      <c r="U18" s="110">
        <v>-2.5</v>
      </c>
      <c r="V18" s="110">
        <v>-0.6</v>
      </c>
      <c r="W18" s="110">
        <v>-1.1</v>
      </c>
      <c r="X18" s="110">
        <v>0</v>
      </c>
      <c r="Y18" s="110">
        <v>2</v>
      </c>
      <c r="Z18" s="110">
        <v>-0.1</v>
      </c>
      <c r="AA18" s="110">
        <v>0.7999999999999999</v>
      </c>
      <c r="AB18" s="110">
        <v>2.2</v>
      </c>
      <c r="AC18" s="110">
        <v>-0.7</v>
      </c>
      <c r="AD18" s="110">
        <v>0.4616400000001304</v>
      </c>
      <c r="AE18" s="110">
        <v>-3.9</v>
      </c>
      <c r="AF18" s="110">
        <f>SUM(AB18:AE18)</f>
        <v>-1.9383599999998693</v>
      </c>
      <c r="AG18" s="110">
        <v>1.6</v>
      </c>
    </row>
    <row r="19" spans="1:33" ht="15">
      <c r="A19" s="30"/>
      <c r="B19" s="42" t="s">
        <v>264</v>
      </c>
      <c r="C19" s="110">
        <v>7.3</v>
      </c>
      <c r="D19" s="110">
        <v>-2.1</v>
      </c>
      <c r="E19" s="110">
        <v>20.8</v>
      </c>
      <c r="F19" s="44">
        <v>0.3</v>
      </c>
      <c r="G19" s="44">
        <v>0.09999999999999995</v>
      </c>
      <c r="H19" s="110">
        <v>-0.8</v>
      </c>
      <c r="I19" s="110">
        <v>4.3</v>
      </c>
      <c r="J19" s="110">
        <v>10.2</v>
      </c>
      <c r="K19" s="110">
        <v>22.9</v>
      </c>
      <c r="L19" s="110">
        <v>36.6</v>
      </c>
      <c r="M19" s="110">
        <v>11.9</v>
      </c>
      <c r="N19" s="110">
        <v>9.4</v>
      </c>
      <c r="O19" s="110">
        <v>11.2</v>
      </c>
      <c r="P19" s="110">
        <v>-6.2</v>
      </c>
      <c r="Q19" s="110">
        <v>26.3</v>
      </c>
      <c r="R19" s="110">
        <v>8.9</v>
      </c>
      <c r="S19" s="110">
        <v>5</v>
      </c>
      <c r="T19" s="110">
        <v>11.9</v>
      </c>
      <c r="U19" s="110">
        <v>-9.7</v>
      </c>
      <c r="V19" s="110">
        <v>16.1</v>
      </c>
      <c r="W19" s="110">
        <v>7.4</v>
      </c>
      <c r="X19" s="110">
        <v>-10.9</v>
      </c>
      <c r="Y19" s="110">
        <v>-2.4</v>
      </c>
      <c r="Z19" s="110">
        <v>13.100000000000001</v>
      </c>
      <c r="AA19" s="110">
        <v>7.200000000000001</v>
      </c>
      <c r="AB19" s="110">
        <v>4.3</v>
      </c>
      <c r="AC19" s="110">
        <v>-4.3999999999999995</v>
      </c>
      <c r="AD19" s="110">
        <v>6.045</v>
      </c>
      <c r="AE19" s="110">
        <v>3.8000000000000003</v>
      </c>
      <c r="AF19" s="110">
        <f aca="true" t="shared" si="3" ref="AF19:AF25">SUM(AB19:AE19)</f>
        <v>9.745000000000001</v>
      </c>
      <c r="AG19" s="110">
        <v>-7.9</v>
      </c>
    </row>
    <row r="20" spans="1:33" ht="15">
      <c r="A20" s="30"/>
      <c r="B20" s="42" t="s">
        <v>265</v>
      </c>
      <c r="C20" s="110">
        <v>19.1</v>
      </c>
      <c r="D20" s="110">
        <v>9.1</v>
      </c>
      <c r="E20" s="110">
        <v>12.1</v>
      </c>
      <c r="F20" s="44">
        <v>5.5</v>
      </c>
      <c r="G20" s="44">
        <v>45.800000000000004</v>
      </c>
      <c r="H20" s="110">
        <v>1.9</v>
      </c>
      <c r="I20" s="110">
        <v>14.1</v>
      </c>
      <c r="J20" s="110">
        <v>7.9</v>
      </c>
      <c r="K20" s="110">
        <v>5.3</v>
      </c>
      <c r="L20" s="110">
        <v>29.200000000000003</v>
      </c>
      <c r="M20" s="110">
        <v>4.5</v>
      </c>
      <c r="N20" s="110">
        <v>14.1</v>
      </c>
      <c r="O20" s="110">
        <v>14.1</v>
      </c>
      <c r="P20" s="110">
        <v>-5.6</v>
      </c>
      <c r="Q20" s="110">
        <v>26.2</v>
      </c>
      <c r="R20" s="110">
        <v>10.7</v>
      </c>
      <c r="S20" s="110">
        <v>18</v>
      </c>
      <c r="T20" s="110">
        <v>16.3</v>
      </c>
      <c r="U20" s="110">
        <v>15.5</v>
      </c>
      <c r="V20" s="110">
        <v>60.6</v>
      </c>
      <c r="W20" s="110">
        <v>24</v>
      </c>
      <c r="X20" s="110">
        <v>10.999999999999996</v>
      </c>
      <c r="Y20" s="110">
        <v>33.1</v>
      </c>
      <c r="Z20" s="110">
        <v>16.999999999999996</v>
      </c>
      <c r="AA20" s="110">
        <v>85.1</v>
      </c>
      <c r="AB20" s="110">
        <v>18.599999999999998</v>
      </c>
      <c r="AC20" s="110">
        <v>31.6</v>
      </c>
      <c r="AD20" s="110">
        <v>-1.0899999999999963</v>
      </c>
      <c r="AE20" s="110">
        <v>19.1</v>
      </c>
      <c r="AF20" s="110">
        <f t="shared" si="3"/>
        <v>68.21000000000001</v>
      </c>
      <c r="AG20" s="110">
        <v>84.80000000000001</v>
      </c>
    </row>
    <row r="21" spans="1:33" ht="15">
      <c r="A21" s="30"/>
      <c r="B21" s="42" t="s">
        <v>266</v>
      </c>
      <c r="C21" s="44">
        <v>28.9</v>
      </c>
      <c r="D21" s="110">
        <v>27</v>
      </c>
      <c r="E21" s="110">
        <v>27</v>
      </c>
      <c r="F21" s="44">
        <v>29.200000000000003</v>
      </c>
      <c r="G21" s="44">
        <v>112.1</v>
      </c>
      <c r="H21" s="44">
        <v>28.2</v>
      </c>
      <c r="I21" s="44">
        <v>29.9</v>
      </c>
      <c r="J21" s="44">
        <v>25.9</v>
      </c>
      <c r="K21" s="44">
        <v>29</v>
      </c>
      <c r="L21" s="44">
        <v>113</v>
      </c>
      <c r="M21" s="44">
        <v>28.8</v>
      </c>
      <c r="N21" s="44">
        <v>31.3</v>
      </c>
      <c r="O21" s="110">
        <v>28.000000000000004</v>
      </c>
      <c r="P21" s="110">
        <v>29</v>
      </c>
      <c r="Q21" s="44">
        <v>117.1</v>
      </c>
      <c r="R21" s="110">
        <v>32.8</v>
      </c>
      <c r="S21" s="110">
        <v>34.3</v>
      </c>
      <c r="T21" s="110">
        <v>34.1</v>
      </c>
      <c r="U21" s="110">
        <v>34.1</v>
      </c>
      <c r="V21" s="110">
        <v>135.3</v>
      </c>
      <c r="W21" s="110">
        <v>34.4</v>
      </c>
      <c r="X21" s="110">
        <v>37.2</v>
      </c>
      <c r="Y21" s="110">
        <v>45</v>
      </c>
      <c r="Z21" s="110">
        <v>41.50000000000001</v>
      </c>
      <c r="AA21" s="110">
        <v>152.1</v>
      </c>
      <c r="AB21" s="110">
        <v>36.4</v>
      </c>
      <c r="AC21" s="110">
        <v>36.60000000000001</v>
      </c>
      <c r="AD21" s="110">
        <v>37.137</v>
      </c>
      <c r="AE21" s="110">
        <v>43.1</v>
      </c>
      <c r="AF21" s="110">
        <f t="shared" si="3"/>
        <v>153.237</v>
      </c>
      <c r="AG21" s="110">
        <v>38.4</v>
      </c>
    </row>
    <row r="22" spans="1:33" ht="15">
      <c r="A22" s="30"/>
      <c r="B22" s="42" t="s">
        <v>268</v>
      </c>
      <c r="C22" s="100">
        <v>6.4</v>
      </c>
      <c r="D22" s="100">
        <v>42.3</v>
      </c>
      <c r="E22" s="100">
        <v>-30.7</v>
      </c>
      <c r="F22" s="100">
        <v>9.9</v>
      </c>
      <c r="G22" s="100">
        <v>27.999999999999993</v>
      </c>
      <c r="H22" s="100">
        <v>17.2</v>
      </c>
      <c r="I22" s="100">
        <v>12.7</v>
      </c>
      <c r="J22" s="100">
        <v>14.1</v>
      </c>
      <c r="K22" s="100">
        <v>10.9</v>
      </c>
      <c r="L22" s="100">
        <v>54.9</v>
      </c>
      <c r="M22" s="100">
        <v>11.7</v>
      </c>
      <c r="N22" s="100">
        <v>12.7</v>
      </c>
      <c r="O22" s="100">
        <v>4.7</v>
      </c>
      <c r="P22" s="100">
        <v>16.9</v>
      </c>
      <c r="Q22" s="100">
        <v>46</v>
      </c>
      <c r="R22" s="110">
        <v>4.4</v>
      </c>
      <c r="S22" s="110">
        <v>2.8</v>
      </c>
      <c r="T22" s="110">
        <v>6.9</v>
      </c>
      <c r="U22" s="110">
        <v>47.5</v>
      </c>
      <c r="V22" s="110">
        <v>61.6</v>
      </c>
      <c r="W22" s="110">
        <v>-2.6</v>
      </c>
      <c r="X22" s="110">
        <v>130.9</v>
      </c>
      <c r="Y22" s="110">
        <v>11.3</v>
      </c>
      <c r="Z22" s="110">
        <v>39.5</v>
      </c>
      <c r="AA22" s="110">
        <v>179.10000000000002</v>
      </c>
      <c r="AB22" s="110">
        <v>10.4</v>
      </c>
      <c r="AC22" s="110">
        <v>32</v>
      </c>
      <c r="AD22" s="110">
        <v>5.151</v>
      </c>
      <c r="AE22" s="110">
        <v>12.6</v>
      </c>
      <c r="AF22" s="110">
        <f t="shared" si="3"/>
        <v>60.151</v>
      </c>
      <c r="AG22" s="110">
        <v>8.3</v>
      </c>
    </row>
    <row r="23" spans="1:33" ht="15">
      <c r="A23" s="30"/>
      <c r="B23" s="42" t="s">
        <v>271</v>
      </c>
      <c r="C23" s="100">
        <v>-5.7</v>
      </c>
      <c r="D23" s="100">
        <v>-4.4</v>
      </c>
      <c r="E23" s="100">
        <v>-4</v>
      </c>
      <c r="F23" s="100">
        <v>-5.0000000000000036</v>
      </c>
      <c r="G23" s="100">
        <v>-19.099999999999994</v>
      </c>
      <c r="H23" s="100">
        <v>-4.1</v>
      </c>
      <c r="I23" s="100">
        <v>-4.2</v>
      </c>
      <c r="J23" s="100">
        <v>-4.6</v>
      </c>
      <c r="K23" s="100">
        <v>-4.274572330710299</v>
      </c>
      <c r="L23" s="100">
        <v>-17.2292814755526</v>
      </c>
      <c r="M23" s="100">
        <v>-4.2</v>
      </c>
      <c r="N23" s="100">
        <v>-5</v>
      </c>
      <c r="O23" s="100">
        <v>-1.122163930766804</v>
      </c>
      <c r="P23" s="100">
        <v>-3</v>
      </c>
      <c r="Q23" s="100">
        <v>-13.4</v>
      </c>
      <c r="R23" s="110">
        <v>-4</v>
      </c>
      <c r="S23" s="110">
        <v>-3.9</v>
      </c>
      <c r="T23" s="110">
        <v>-4.2</v>
      </c>
      <c r="U23" s="110">
        <v>-3.7</v>
      </c>
      <c r="V23" s="110">
        <v>-15.9</v>
      </c>
      <c r="W23" s="110">
        <v>-4.2</v>
      </c>
      <c r="X23" s="110">
        <v>-4.3</v>
      </c>
      <c r="Y23" s="110">
        <v>-11.4</v>
      </c>
      <c r="Z23" s="110">
        <v>-4.556173405744708</v>
      </c>
      <c r="AA23" s="110">
        <v>-18.630426023430402</v>
      </c>
      <c r="AB23" s="110">
        <v>-5.9144157577886</v>
      </c>
      <c r="AC23" s="110">
        <v>-4.5068818324179105</v>
      </c>
      <c r="AD23" s="110">
        <v>-2.238787503508797</v>
      </c>
      <c r="AE23" s="110">
        <v>-4.698300886998304</v>
      </c>
      <c r="AF23" s="110">
        <f t="shared" si="3"/>
        <v>-17.358385980713614</v>
      </c>
      <c r="AG23" s="110">
        <v>-4.556293916919202</v>
      </c>
    </row>
    <row r="24" spans="1:33" ht="15">
      <c r="A24" s="30"/>
      <c r="B24" s="21" t="s">
        <v>272</v>
      </c>
      <c r="C24" s="100">
        <v>1.3</v>
      </c>
      <c r="D24" s="100">
        <v>1.4</v>
      </c>
      <c r="E24" s="100">
        <v>0</v>
      </c>
      <c r="F24" s="100">
        <v>0</v>
      </c>
      <c r="G24" s="100">
        <v>2.7</v>
      </c>
      <c r="H24" s="100">
        <v>0</v>
      </c>
      <c r="I24" s="100">
        <v>0</v>
      </c>
      <c r="J24" s="100">
        <v>0.3</v>
      </c>
      <c r="K24" s="100">
        <v>1.3</v>
      </c>
      <c r="L24" s="100">
        <v>1.6</v>
      </c>
      <c r="M24" s="100">
        <v>0</v>
      </c>
      <c r="N24" s="100">
        <v>1.2</v>
      </c>
      <c r="O24" s="100">
        <v>0.8</v>
      </c>
      <c r="P24" s="100">
        <v>0.6</v>
      </c>
      <c r="Q24" s="100">
        <v>2.7</v>
      </c>
      <c r="R24" s="110">
        <v>0.2</v>
      </c>
      <c r="S24" s="110">
        <v>0.5</v>
      </c>
      <c r="T24" s="110">
        <v>0</v>
      </c>
      <c r="U24" s="110">
        <v>-3.1</v>
      </c>
      <c r="V24" s="110">
        <v>-2.4</v>
      </c>
      <c r="W24" s="110">
        <v>0.2</v>
      </c>
      <c r="X24" s="110">
        <v>1.7</v>
      </c>
      <c r="Y24" s="110">
        <v>-0.7</v>
      </c>
      <c r="Z24" s="110">
        <v>-2</v>
      </c>
      <c r="AA24" s="110">
        <v>-0.8</v>
      </c>
      <c r="AB24" s="110">
        <v>0</v>
      </c>
      <c r="AC24" s="110">
        <v>0.4</v>
      </c>
      <c r="AD24" s="110">
        <v>0.681</v>
      </c>
      <c r="AE24" s="110">
        <v>1.6</v>
      </c>
      <c r="AF24" s="110">
        <f t="shared" si="3"/>
        <v>2.681</v>
      </c>
      <c r="AG24" s="110">
        <v>0.4</v>
      </c>
    </row>
    <row r="25" spans="1:33" ht="15">
      <c r="A25" s="30"/>
      <c r="B25" s="99" t="s">
        <v>270</v>
      </c>
      <c r="C25" s="101">
        <v>69.1</v>
      </c>
      <c r="D25" s="101">
        <v>71.7</v>
      </c>
      <c r="E25" s="101">
        <v>75.3</v>
      </c>
      <c r="F25" s="101">
        <v>62.80000000000001</v>
      </c>
      <c r="G25" s="101">
        <v>278.8999999999999</v>
      </c>
      <c r="H25" s="101">
        <v>50.4</v>
      </c>
      <c r="I25" s="101">
        <v>60.3</v>
      </c>
      <c r="J25" s="101">
        <v>69.2</v>
      </c>
      <c r="K25" s="101">
        <f>SUM(K22:K24)</f>
        <v>7.925427669289701</v>
      </c>
      <c r="L25" s="101">
        <f aca="true" t="shared" si="4" ref="L25:AG25">SUM(L17:L24)</f>
        <v>245.8707185244474</v>
      </c>
      <c r="M25" s="101">
        <f t="shared" si="4"/>
        <v>73</v>
      </c>
      <c r="N25" s="101">
        <f t="shared" si="4"/>
        <v>77.2</v>
      </c>
      <c r="O25" s="101">
        <f t="shared" si="4"/>
        <v>81.8778360692332</v>
      </c>
      <c r="P25" s="101">
        <f t="shared" si="4"/>
        <v>73.79999999999998</v>
      </c>
      <c r="Q25" s="101">
        <f t="shared" si="4"/>
        <v>305</v>
      </c>
      <c r="R25" s="101">
        <f t="shared" si="4"/>
        <v>67.10000000000001</v>
      </c>
      <c r="S25" s="101">
        <f t="shared" si="4"/>
        <v>63.59999999999999</v>
      </c>
      <c r="T25" s="101">
        <f t="shared" si="4"/>
        <v>97.60000000000001</v>
      </c>
      <c r="U25" s="101">
        <f t="shared" si="4"/>
        <v>80.7</v>
      </c>
      <c r="V25" s="101">
        <f t="shared" si="4"/>
        <v>309.0000000000001</v>
      </c>
      <c r="W25" s="101">
        <f t="shared" si="4"/>
        <v>60.2</v>
      </c>
      <c r="X25" s="101">
        <f t="shared" si="4"/>
        <v>17.500000000000007</v>
      </c>
      <c r="Y25" s="101">
        <f t="shared" si="4"/>
        <v>74.49999999999999</v>
      </c>
      <c r="Z25" s="101">
        <f t="shared" si="4"/>
        <v>50.44382659425529</v>
      </c>
      <c r="AA25" s="101">
        <f t="shared" si="4"/>
        <v>202.4695739765696</v>
      </c>
      <c r="AB25" s="101">
        <f t="shared" si="4"/>
        <v>60.9855842422114</v>
      </c>
      <c r="AC25" s="101">
        <f t="shared" si="4"/>
        <v>73.39311816758212</v>
      </c>
      <c r="AD25" s="101">
        <v>98.40485249649133</v>
      </c>
      <c r="AE25" s="101">
        <f t="shared" si="4"/>
        <v>101.60169911300167</v>
      </c>
      <c r="AF25" s="101">
        <f t="shared" si="3"/>
        <v>334.38525401928655</v>
      </c>
      <c r="AG25" s="101">
        <f t="shared" si="4"/>
        <v>102.94370608308081</v>
      </c>
    </row>
    <row r="26" ht="15">
      <c r="A26" s="30"/>
    </row>
    <row r="27" spans="1:33" ht="18" customHeight="1">
      <c r="A27" s="30"/>
      <c r="B27" s="131" t="s">
        <v>296</v>
      </c>
      <c r="C27" s="132" t="s">
        <v>69</v>
      </c>
      <c r="D27" s="132" t="s">
        <v>70</v>
      </c>
      <c r="E27" s="132" t="s">
        <v>72</v>
      </c>
      <c r="F27" s="132" t="s">
        <v>73</v>
      </c>
      <c r="G27" s="132">
        <v>2016</v>
      </c>
      <c r="H27" s="132" t="s">
        <v>74</v>
      </c>
      <c r="I27" s="132" t="s">
        <v>75</v>
      </c>
      <c r="J27" s="132" t="s">
        <v>77</v>
      </c>
      <c r="K27" s="132" t="s">
        <v>79</v>
      </c>
      <c r="L27" s="132">
        <v>2017</v>
      </c>
      <c r="M27" s="132" t="s">
        <v>80</v>
      </c>
      <c r="N27" s="132" t="s">
        <v>81</v>
      </c>
      <c r="O27" s="132" t="s">
        <v>82</v>
      </c>
      <c r="P27" s="132" t="s">
        <v>84</v>
      </c>
      <c r="Q27" s="132">
        <v>2018</v>
      </c>
      <c r="R27" s="132" t="s">
        <v>247</v>
      </c>
      <c r="S27" s="132" t="s">
        <v>248</v>
      </c>
      <c r="T27" s="132" t="s">
        <v>249</v>
      </c>
      <c r="U27" s="132" t="s">
        <v>250</v>
      </c>
      <c r="V27" s="132" t="s">
        <v>126</v>
      </c>
      <c r="W27" s="132" t="s">
        <v>251</v>
      </c>
      <c r="X27" s="132" t="s">
        <v>252</v>
      </c>
      <c r="Y27" s="132" t="s">
        <v>253</v>
      </c>
      <c r="Z27" s="132" t="s">
        <v>254</v>
      </c>
      <c r="AA27" s="132" t="s">
        <v>255</v>
      </c>
      <c r="AB27" s="132" t="s">
        <v>256</v>
      </c>
      <c r="AC27" s="132" t="s">
        <v>289</v>
      </c>
      <c r="AD27" s="132" t="s">
        <v>290</v>
      </c>
      <c r="AE27" s="132" t="s">
        <v>291</v>
      </c>
      <c r="AF27" s="132" t="s">
        <v>292</v>
      </c>
      <c r="AG27" s="132" t="s">
        <v>293</v>
      </c>
    </row>
    <row r="28" spans="1:27" ht="15">
      <c r="A28" s="30"/>
      <c r="C28" s="52"/>
      <c r="D28" s="52"/>
      <c r="E28" s="52"/>
      <c r="F28" s="126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127"/>
      <c r="S28" s="127"/>
      <c r="T28" s="127"/>
      <c r="U28" s="127"/>
      <c r="V28" s="52"/>
      <c r="W28" s="127"/>
      <c r="X28" s="127"/>
      <c r="Y28" s="127"/>
      <c r="Z28" s="127"/>
      <c r="AA28" s="128"/>
    </row>
    <row r="29" spans="2:33" ht="15">
      <c r="B29" s="99" t="s">
        <v>257</v>
      </c>
      <c r="C29" s="101">
        <v>443.1</v>
      </c>
      <c r="D29" s="101">
        <v>437.8</v>
      </c>
      <c r="E29" s="101">
        <v>425.9</v>
      </c>
      <c r="F29" s="101">
        <v>417.020783255688</v>
      </c>
      <c r="G29" s="101">
        <v>1723.820783255688</v>
      </c>
      <c r="H29" s="101">
        <v>358.5</v>
      </c>
      <c r="I29" s="101">
        <v>391.9</v>
      </c>
      <c r="J29" s="102">
        <v>412.1</v>
      </c>
      <c r="K29" s="103">
        <v>411.9</v>
      </c>
      <c r="L29" s="101">
        <v>1574.4</v>
      </c>
      <c r="M29" s="103">
        <v>386.3</v>
      </c>
      <c r="N29" s="103">
        <v>421.9</v>
      </c>
      <c r="O29" s="103">
        <v>478.851296332855</v>
      </c>
      <c r="P29" s="103">
        <v>447.3</v>
      </c>
      <c r="Q29" s="101">
        <v>1734.3</v>
      </c>
      <c r="R29" s="103">
        <v>426.8</v>
      </c>
      <c r="S29" s="103">
        <v>463.3</v>
      </c>
      <c r="T29" s="103">
        <v>569</v>
      </c>
      <c r="U29" s="103">
        <v>548.8</v>
      </c>
      <c r="V29" s="104">
        <v>2008</v>
      </c>
      <c r="W29" s="103">
        <v>463.7</v>
      </c>
      <c r="X29" s="103">
        <v>414.6</v>
      </c>
      <c r="Y29" s="103">
        <v>522.1</v>
      </c>
      <c r="Z29" s="103">
        <v>538.7</v>
      </c>
      <c r="AA29" s="103">
        <v>1939.0525060142459</v>
      </c>
      <c r="AB29" s="103">
        <v>489.7</v>
      </c>
      <c r="AC29" s="103">
        <v>541.1211609000001</v>
      </c>
      <c r="AD29" s="103">
        <v>583.42494863</v>
      </c>
      <c r="AE29" s="103">
        <v>584.1006024640043</v>
      </c>
      <c r="AF29" s="101">
        <f>SUM(AB29:AE29)</f>
        <v>2198.346711994004</v>
      </c>
      <c r="AG29" s="103">
        <v>579.657452164064</v>
      </c>
    </row>
    <row r="30" spans="1:33" ht="15">
      <c r="A30" s="30"/>
      <c r="B30" s="99" t="s">
        <v>270</v>
      </c>
      <c r="C30" s="102">
        <v>69.1</v>
      </c>
      <c r="D30" s="102">
        <v>71.7</v>
      </c>
      <c r="E30" s="102">
        <v>75.3</v>
      </c>
      <c r="F30" s="103">
        <v>62.830580000000005</v>
      </c>
      <c r="G30" s="103">
        <v>278.93058</v>
      </c>
      <c r="H30" s="102">
        <v>50.4</v>
      </c>
      <c r="I30" s="102">
        <v>60.3</v>
      </c>
      <c r="J30" s="102">
        <v>69.2</v>
      </c>
      <c r="K30" s="103">
        <v>66.1</v>
      </c>
      <c r="L30" s="103">
        <v>245.9</v>
      </c>
      <c r="M30" s="103">
        <v>73</v>
      </c>
      <c r="N30" s="103">
        <v>77.1</v>
      </c>
      <c r="O30" s="103">
        <v>81.05472125209715</v>
      </c>
      <c r="P30" s="103">
        <v>73.8</v>
      </c>
      <c r="Q30" s="103">
        <f>SUM(M30:P30)</f>
        <v>304.95472125209716</v>
      </c>
      <c r="R30" s="103">
        <v>67.1</v>
      </c>
      <c r="S30" s="103">
        <v>63.6</v>
      </c>
      <c r="T30" s="103">
        <v>97.6</v>
      </c>
      <c r="U30" s="103">
        <v>80.7</v>
      </c>
      <c r="V30" s="103">
        <v>309</v>
      </c>
      <c r="W30" s="103">
        <v>60.2</v>
      </c>
      <c r="X30" s="103">
        <v>17.5</v>
      </c>
      <c r="Y30" s="103">
        <v>74.5</v>
      </c>
      <c r="Z30" s="103">
        <v>50.40987898195419</v>
      </c>
      <c r="AA30" s="103">
        <v>202.4759443255445</v>
      </c>
      <c r="AB30" s="103">
        <v>60.9855842422114</v>
      </c>
      <c r="AC30" s="103">
        <v>71.60922454999992</v>
      </c>
      <c r="AD30" s="103">
        <v>98.48919740999996</v>
      </c>
      <c r="AE30" s="103">
        <v>100.47576356777118</v>
      </c>
      <c r="AF30" s="101">
        <f>SUM(AB30:AE30)</f>
        <v>331.5597697699825</v>
      </c>
      <c r="AG30" s="103">
        <v>102.90009020913195</v>
      </c>
    </row>
    <row r="31" spans="1:33" ht="15">
      <c r="A31" s="30"/>
      <c r="B31" s="105" t="s">
        <v>259</v>
      </c>
      <c r="C31" s="106">
        <f>C30/C29</f>
        <v>0.1559467388851275</v>
      </c>
      <c r="D31" s="106">
        <f>D30/D29</f>
        <v>0.16377341251713112</v>
      </c>
      <c r="E31" s="106">
        <f>E30/E29</f>
        <v>0.17680206621272598</v>
      </c>
      <c r="F31" s="106">
        <f aca="true" t="shared" si="5" ref="F31:M31">F30/F29</f>
        <v>0.15066534456503738</v>
      </c>
      <c r="G31" s="106">
        <f t="shared" si="5"/>
        <v>0.1618095005637412</v>
      </c>
      <c r="H31" s="106">
        <f t="shared" si="5"/>
        <v>0.1405857740585774</v>
      </c>
      <c r="I31" s="106">
        <f t="shared" si="5"/>
        <v>0.15386578208726717</v>
      </c>
      <c r="J31" s="106">
        <f t="shared" si="5"/>
        <v>0.16792040766804173</v>
      </c>
      <c r="K31" s="106">
        <f t="shared" si="5"/>
        <v>0.16047584365137169</v>
      </c>
      <c r="L31" s="106">
        <f t="shared" si="5"/>
        <v>0.1561864837398374</v>
      </c>
      <c r="M31" s="106">
        <f t="shared" si="5"/>
        <v>0.18897230132021745</v>
      </c>
      <c r="N31" s="106">
        <f>N30/N29</f>
        <v>0.18274472623844512</v>
      </c>
      <c r="O31" s="106">
        <f>O30/O29</f>
        <v>0.16926908598312554</v>
      </c>
      <c r="P31" s="106">
        <f>P30/P29</f>
        <v>0.16498993963782696</v>
      </c>
      <c r="Q31" s="106">
        <f>Q30/Q29</f>
        <v>0.175837352967824</v>
      </c>
      <c r="R31" s="106">
        <v>0.157</v>
      </c>
      <c r="S31" s="106">
        <v>0.137</v>
      </c>
      <c r="T31" s="106">
        <v>0.172</v>
      </c>
      <c r="U31" s="106">
        <v>0.147</v>
      </c>
      <c r="V31" s="106">
        <v>0.154</v>
      </c>
      <c r="W31" s="106">
        <v>0.13</v>
      </c>
      <c r="X31" s="106">
        <v>0.042</v>
      </c>
      <c r="Y31" s="106">
        <v>0.143</v>
      </c>
      <c r="Z31" s="106">
        <v>0.09358515632826368</v>
      </c>
      <c r="AA31" s="106">
        <v>0.10442004210692422</v>
      </c>
      <c r="AB31" s="106">
        <v>0.12453662291650276</v>
      </c>
      <c r="AC31" s="106">
        <v>0.16087501287167594</v>
      </c>
      <c r="AD31" s="106">
        <v>0.1688121113800028</v>
      </c>
      <c r="AE31" s="106">
        <f>AE30/AE29</f>
        <v>0.17201790777807507</v>
      </c>
      <c r="AF31" s="106">
        <f>AF30/AF29</f>
        <v>0.15082232841663185</v>
      </c>
      <c r="AG31" s="106">
        <f>AG30/AG29</f>
        <v>0.17751879118429328</v>
      </c>
    </row>
    <row r="32" spans="1:33" ht="15">
      <c r="A32" s="30"/>
      <c r="B32" s="99" t="s">
        <v>294</v>
      </c>
      <c r="C32" s="102">
        <v>11.8</v>
      </c>
      <c r="D32" s="102">
        <v>-1.4</v>
      </c>
      <c r="E32" s="103">
        <v>50</v>
      </c>
      <c r="F32" s="103">
        <v>27.899999999999974</v>
      </c>
      <c r="G32" s="103">
        <v>88.30000000000017</v>
      </c>
      <c r="H32" s="103">
        <v>7.6</v>
      </c>
      <c r="I32" s="103">
        <v>3.2</v>
      </c>
      <c r="J32" s="103">
        <v>15.8</v>
      </c>
      <c r="K32" s="103">
        <v>1.1</v>
      </c>
      <c r="L32" s="103">
        <v>27.7</v>
      </c>
      <c r="M32" s="103">
        <v>19.7</v>
      </c>
      <c r="N32" s="103">
        <v>13.5</v>
      </c>
      <c r="O32" s="103">
        <v>23.8</v>
      </c>
      <c r="P32" s="103">
        <v>43.1</v>
      </c>
      <c r="Q32" s="103">
        <v>100.1</v>
      </c>
      <c r="R32" s="103">
        <v>13.7</v>
      </c>
      <c r="S32" s="103">
        <v>6.3</v>
      </c>
      <c r="T32" s="103">
        <v>31.7</v>
      </c>
      <c r="U32" s="103">
        <v>35.5</v>
      </c>
      <c r="V32" s="103">
        <v>87.2</v>
      </c>
      <c r="W32" s="103">
        <v>-2.1470999999999947</v>
      </c>
      <c r="X32" s="103">
        <v>-65.49638</v>
      </c>
      <c r="Y32" s="103">
        <v>-2.4</v>
      </c>
      <c r="Z32" s="103">
        <v>-54</v>
      </c>
      <c r="AA32" s="103">
        <v>-202.39999999999998</v>
      </c>
      <c r="AB32" s="103">
        <v>-5</v>
      </c>
      <c r="AC32" s="103">
        <v>-22.45892</v>
      </c>
      <c r="AD32" s="103">
        <v>35.7</v>
      </c>
      <c r="AE32" s="103">
        <v>23.829</v>
      </c>
      <c r="AF32" s="101">
        <f>SUM(AB32:AE32)</f>
        <v>32.070080000000004</v>
      </c>
      <c r="AG32" s="103">
        <v>-18.1</v>
      </c>
    </row>
    <row r="33" spans="1:33" ht="15">
      <c r="A33" s="30"/>
      <c r="B33" s="105" t="s">
        <v>259</v>
      </c>
      <c r="C33" s="106">
        <v>0.027000000000000003</v>
      </c>
      <c r="D33" s="106">
        <v>-0.003</v>
      </c>
      <c r="E33" s="106">
        <v>0.117</v>
      </c>
      <c r="F33" s="106">
        <v>0.06690314037152831</v>
      </c>
      <c r="G33" s="106">
        <v>0.05122342232887614</v>
      </c>
      <c r="H33" s="106">
        <v>0.021</v>
      </c>
      <c r="I33" s="106">
        <v>0.008</v>
      </c>
      <c r="J33" s="106">
        <v>3.8</v>
      </c>
      <c r="K33" s="106">
        <v>0.003</v>
      </c>
      <c r="L33" s="106">
        <v>0.018</v>
      </c>
      <c r="M33" s="106">
        <v>0.051</v>
      </c>
      <c r="N33" s="106">
        <v>0.032</v>
      </c>
      <c r="O33" s="106">
        <v>0.05</v>
      </c>
      <c r="P33" s="106">
        <v>0.096</v>
      </c>
      <c r="Q33" s="106">
        <v>0.058</v>
      </c>
      <c r="R33" s="106">
        <v>0.032</v>
      </c>
      <c r="S33" s="106">
        <v>0.014</v>
      </c>
      <c r="T33" s="106">
        <v>0.056</v>
      </c>
      <c r="U33" s="106">
        <v>0.065</v>
      </c>
      <c r="V33" s="106">
        <v>0.043</v>
      </c>
      <c r="W33" s="109">
        <f>W32/W29</f>
        <v>-0.004630364459780018</v>
      </c>
      <c r="X33" s="130">
        <v>-0.357</v>
      </c>
      <c r="Y33" s="109">
        <v>-0.005</v>
      </c>
      <c r="Z33" s="109">
        <f aca="true" t="shared" si="6" ref="Z33:AG33">Z32/Z29</f>
        <v>-0.10024132170038982</v>
      </c>
      <c r="AA33" s="109">
        <f t="shared" si="6"/>
        <v>-0.10438087641888383</v>
      </c>
      <c r="AB33" s="109">
        <f t="shared" si="6"/>
        <v>-0.010210332856851134</v>
      </c>
      <c r="AC33" s="109">
        <f t="shared" si="6"/>
        <v>-0.04150442012403658</v>
      </c>
      <c r="AD33" s="109">
        <v>0.061190389755924626</v>
      </c>
      <c r="AE33" s="109">
        <f t="shared" si="6"/>
        <v>0.04079605448013296</v>
      </c>
      <c r="AF33" s="109">
        <f t="shared" si="6"/>
        <v>0.014588272097857999</v>
      </c>
      <c r="AG33" s="109">
        <f t="shared" si="6"/>
        <v>-0.03122533822764871</v>
      </c>
    </row>
    <row r="34" spans="1:33" ht="15">
      <c r="A34" s="30"/>
      <c r="B34" s="99" t="s">
        <v>295</v>
      </c>
      <c r="C34" s="103">
        <f aca="true" t="shared" si="7" ref="C34:AA34">C79+C90+C99+C108+C117</f>
        <v>7.64037987649472</v>
      </c>
      <c r="D34" s="103">
        <f t="shared" si="7"/>
        <v>12.608120845580565</v>
      </c>
      <c r="E34" s="103">
        <f t="shared" si="7"/>
        <v>8.945226399989147</v>
      </c>
      <c r="F34" s="103">
        <f t="shared" si="7"/>
        <v>9.49879843560051</v>
      </c>
      <c r="G34" s="103">
        <f t="shared" si="7"/>
        <v>37.898043728126765</v>
      </c>
      <c r="H34" s="103">
        <f t="shared" si="7"/>
        <v>-4.47489867773241</v>
      </c>
      <c r="I34" s="103">
        <f t="shared" si="7"/>
        <v>6.74534632882756</v>
      </c>
      <c r="J34" s="103">
        <f t="shared" si="7"/>
        <v>2.491649969830638</v>
      </c>
      <c r="K34" s="103">
        <f t="shared" si="7"/>
        <v>6.777266891096298</v>
      </c>
      <c r="L34" s="103">
        <f t="shared" si="7"/>
        <v>10.83677832128606</v>
      </c>
      <c r="M34" s="103">
        <f t="shared" si="7"/>
        <v>5.474795966181227</v>
      </c>
      <c r="N34" s="103">
        <f t="shared" si="7"/>
        <v>16.47287969886364</v>
      </c>
      <c r="O34" s="103">
        <f t="shared" si="7"/>
        <v>17.979206808517194</v>
      </c>
      <c r="P34" s="103">
        <f t="shared" si="7"/>
        <v>6.831527198651512</v>
      </c>
      <c r="Q34" s="103">
        <f t="shared" si="7"/>
        <v>46.294478040334894</v>
      </c>
      <c r="R34" s="103">
        <f t="shared" si="7"/>
        <v>-0.9465561754960103</v>
      </c>
      <c r="S34" s="103">
        <f t="shared" si="7"/>
        <v>10.416628918245886</v>
      </c>
      <c r="T34" s="103">
        <f t="shared" si="7"/>
        <v>16.82488549465465</v>
      </c>
      <c r="U34" s="103">
        <f t="shared" si="7"/>
        <v>4.80689851421231</v>
      </c>
      <c r="V34" s="103">
        <f t="shared" si="7"/>
        <v>30.407703224565484</v>
      </c>
      <c r="W34" s="103">
        <f t="shared" si="7"/>
        <v>5.041219701349002</v>
      </c>
      <c r="X34" s="103">
        <f t="shared" si="7"/>
        <v>9.46577196511565</v>
      </c>
      <c r="Y34" s="103">
        <f t="shared" si="7"/>
        <v>15.422202798531924</v>
      </c>
      <c r="Z34" s="103">
        <f t="shared" si="7"/>
        <v>5.565875970469511</v>
      </c>
      <c r="AA34" s="103">
        <f t="shared" si="7"/>
        <v>33.61310460579488</v>
      </c>
      <c r="AB34" s="103">
        <f>AB79+AB90+AB99+AB108+AB117</f>
        <v>-2.120600863566235</v>
      </c>
      <c r="AC34" s="103">
        <f>AC53+AC64+AC73+AC82+AC91</f>
        <v>154.91151</v>
      </c>
      <c r="AD34" s="103">
        <v>484.93575122000004</v>
      </c>
      <c r="AE34" s="103">
        <f>AE53+AE64+AE73+AE82+AE91</f>
        <v>483.6248388962331</v>
      </c>
      <c r="AF34" s="103">
        <f>AF53+AF64+AF73+AF82+AF91</f>
        <v>1552.0953537446812</v>
      </c>
      <c r="AG34" s="103">
        <f>AG53+AG64+AG73+AG82+AG91</f>
        <v>476.7573619549321</v>
      </c>
    </row>
    <row r="35" ht="15">
      <c r="A35" s="30"/>
    </row>
    <row r="36" spans="1:2" ht="15">
      <c r="A36" s="30"/>
      <c r="B36" s="99" t="s">
        <v>261</v>
      </c>
    </row>
    <row r="37" spans="1:33" ht="15">
      <c r="A37" s="30"/>
      <c r="B37" s="99" t="s">
        <v>262</v>
      </c>
      <c r="C37" s="102">
        <v>11.8</v>
      </c>
      <c r="D37" s="102">
        <v>-1.4</v>
      </c>
      <c r="E37" s="103">
        <v>50</v>
      </c>
      <c r="F37" s="102">
        <v>27.899999999999974</v>
      </c>
      <c r="G37" s="102">
        <v>88.30000000000017</v>
      </c>
      <c r="H37" s="102">
        <v>7.6</v>
      </c>
      <c r="I37" s="102">
        <v>3.2</v>
      </c>
      <c r="J37" s="102">
        <v>15.8</v>
      </c>
      <c r="K37" s="102">
        <v>1.1</v>
      </c>
      <c r="L37" s="102">
        <v>27.700000000000003</v>
      </c>
      <c r="M37" s="102">
        <v>19.7</v>
      </c>
      <c r="N37" s="102">
        <v>13.5</v>
      </c>
      <c r="O37" s="102">
        <v>23.8</v>
      </c>
      <c r="P37" s="102">
        <v>43.1</v>
      </c>
      <c r="Q37" s="102">
        <v>100.1</v>
      </c>
      <c r="R37" s="102">
        <v>13.7</v>
      </c>
      <c r="S37" s="102">
        <v>6.3</v>
      </c>
      <c r="T37" s="102">
        <v>31.7</v>
      </c>
      <c r="U37" s="102">
        <v>2.6</v>
      </c>
      <c r="V37" s="102">
        <v>54.3</v>
      </c>
      <c r="W37" s="102">
        <v>2.1</v>
      </c>
      <c r="X37" s="103">
        <f>X32</f>
        <v>-65.49638</v>
      </c>
      <c r="Y37" s="102">
        <v>-2.4</v>
      </c>
      <c r="Z37" s="103">
        <v>-54</v>
      </c>
      <c r="AA37" s="102">
        <v>-202.4</v>
      </c>
      <c r="AB37" s="102">
        <v>-5</v>
      </c>
      <c r="AC37" s="103">
        <v>-22.45892</v>
      </c>
      <c r="AD37" s="103">
        <v>35.7</v>
      </c>
      <c r="AE37" s="101">
        <f>AE32</f>
        <v>23.829</v>
      </c>
      <c r="AF37" s="101">
        <f>AF32</f>
        <v>32.070080000000004</v>
      </c>
      <c r="AG37" s="101">
        <f>AG32</f>
        <v>-18.1</v>
      </c>
    </row>
    <row r="38" spans="1:33" ht="15">
      <c r="A38" s="30"/>
      <c r="B38" s="42" t="s">
        <v>263</v>
      </c>
      <c r="C38" s="110">
        <v>0</v>
      </c>
      <c r="D38" s="110">
        <v>-0.2</v>
      </c>
      <c r="E38" s="110">
        <v>0.1</v>
      </c>
      <c r="F38" s="44">
        <v>-5</v>
      </c>
      <c r="G38" s="44">
        <v>20.999999999999993</v>
      </c>
      <c r="H38" s="110">
        <v>0.4</v>
      </c>
      <c r="I38" s="110">
        <v>0.3</v>
      </c>
      <c r="J38" s="110">
        <v>-0.4</v>
      </c>
      <c r="K38" s="110">
        <v>-0.1</v>
      </c>
      <c r="L38" s="110">
        <v>0.09999999999999992</v>
      </c>
      <c r="M38" s="110">
        <v>0.6</v>
      </c>
      <c r="N38" s="110">
        <v>0</v>
      </c>
      <c r="O38" s="110">
        <v>0.4</v>
      </c>
      <c r="P38" s="110">
        <v>-1</v>
      </c>
      <c r="Q38" s="110">
        <v>0</v>
      </c>
      <c r="R38" s="110">
        <v>0.4</v>
      </c>
      <c r="S38" s="110">
        <v>0.6</v>
      </c>
      <c r="T38" s="110">
        <v>0.9</v>
      </c>
      <c r="U38" s="110">
        <v>-2.5</v>
      </c>
      <c r="V38" s="110">
        <v>-0.6</v>
      </c>
      <c r="W38" s="110">
        <v>-1.1</v>
      </c>
      <c r="X38" s="110">
        <v>0</v>
      </c>
      <c r="Y38" s="110">
        <v>2</v>
      </c>
      <c r="Z38" s="110">
        <v>-0.1</v>
      </c>
      <c r="AA38" s="110">
        <v>0.7999999999999999</v>
      </c>
      <c r="AB38" s="110">
        <v>2.2</v>
      </c>
      <c r="AC38" s="110">
        <v>-0.7</v>
      </c>
      <c r="AD38" s="110">
        <v>-0.5</v>
      </c>
      <c r="AE38" s="110">
        <v>3.9</v>
      </c>
      <c r="AF38" s="110">
        <f aca="true" t="shared" si="8" ref="AF38:AF45">SUM(AB38:AE38)</f>
        <v>4.9</v>
      </c>
      <c r="AG38" s="110">
        <v>1.6</v>
      </c>
    </row>
    <row r="39" spans="1:33" ht="15">
      <c r="A39" s="30"/>
      <c r="B39" s="42" t="s">
        <v>264</v>
      </c>
      <c r="C39" s="110">
        <v>7.3</v>
      </c>
      <c r="D39" s="110">
        <v>-2.1</v>
      </c>
      <c r="E39" s="110">
        <v>20.8</v>
      </c>
      <c r="F39" s="44">
        <v>0.3</v>
      </c>
      <c r="G39" s="44">
        <v>0.09999999999999995</v>
      </c>
      <c r="H39" s="110">
        <v>-0.8</v>
      </c>
      <c r="I39" s="110">
        <v>4.3</v>
      </c>
      <c r="J39" s="110">
        <v>10.2</v>
      </c>
      <c r="K39" s="110">
        <v>22.9</v>
      </c>
      <c r="L39" s="110">
        <v>36.6</v>
      </c>
      <c r="M39" s="110">
        <v>11.9</v>
      </c>
      <c r="N39" s="110">
        <v>9.4</v>
      </c>
      <c r="O39" s="110">
        <v>11.2</v>
      </c>
      <c r="P39" s="110">
        <v>-6.2</v>
      </c>
      <c r="Q39" s="110">
        <v>26.3</v>
      </c>
      <c r="R39" s="110">
        <v>8.9</v>
      </c>
      <c r="S39" s="110">
        <v>5</v>
      </c>
      <c r="T39" s="110">
        <v>11.9</v>
      </c>
      <c r="U39" s="110">
        <v>-9.7</v>
      </c>
      <c r="V39" s="110">
        <v>16.1</v>
      </c>
      <c r="W39" s="110">
        <v>5.212099999999992</v>
      </c>
      <c r="X39" s="110">
        <v>31.653380000000006</v>
      </c>
      <c r="Y39" s="110">
        <v>-2.4</v>
      </c>
      <c r="Z39" s="110">
        <v>13.100000000000001</v>
      </c>
      <c r="AA39" s="110">
        <v>7.200000000000001</v>
      </c>
      <c r="AB39" s="110">
        <v>4.3</v>
      </c>
      <c r="AC39" s="110">
        <v>-6.903079999999999</v>
      </c>
      <c r="AD39" s="110">
        <v>-22.7</v>
      </c>
      <c r="AE39" s="110">
        <v>-1.6999999999999993</v>
      </c>
      <c r="AF39" s="110">
        <f t="shared" si="8"/>
        <v>-27.003079999999997</v>
      </c>
      <c r="AG39" s="110">
        <v>-7.9</v>
      </c>
    </row>
    <row r="40" spans="1:33" ht="15">
      <c r="A40" s="30"/>
      <c r="B40" s="42" t="s">
        <v>265</v>
      </c>
      <c r="C40" s="110">
        <v>19.1</v>
      </c>
      <c r="D40" s="110">
        <v>9.1</v>
      </c>
      <c r="E40" s="110">
        <v>12.1</v>
      </c>
      <c r="F40" s="44">
        <v>5.5</v>
      </c>
      <c r="G40" s="44">
        <v>45.800000000000004</v>
      </c>
      <c r="H40" s="110">
        <v>1.9</v>
      </c>
      <c r="I40" s="110">
        <v>14.1</v>
      </c>
      <c r="J40" s="110">
        <v>7.9</v>
      </c>
      <c r="K40" s="110">
        <v>5.3</v>
      </c>
      <c r="L40" s="110">
        <v>29.200000000000003</v>
      </c>
      <c r="M40" s="110">
        <v>4.5</v>
      </c>
      <c r="N40" s="110">
        <v>14.1</v>
      </c>
      <c r="O40" s="110">
        <v>14.1</v>
      </c>
      <c r="P40" s="110">
        <v>-5.6</v>
      </c>
      <c r="Q40" s="110">
        <v>26.2</v>
      </c>
      <c r="R40" s="110">
        <v>10.7</v>
      </c>
      <c r="S40" s="110">
        <v>18</v>
      </c>
      <c r="T40" s="110">
        <v>16.3</v>
      </c>
      <c r="U40" s="110">
        <v>15.5</v>
      </c>
      <c r="V40" s="110">
        <v>60.6</v>
      </c>
      <c r="W40" s="110">
        <v>24</v>
      </c>
      <c r="X40" s="110">
        <v>10.999999999999996</v>
      </c>
      <c r="Y40" s="110">
        <v>33.1</v>
      </c>
      <c r="Z40" s="110">
        <v>16.999999999999996</v>
      </c>
      <c r="AA40" s="110">
        <v>85.1</v>
      </c>
      <c r="AB40" s="110">
        <v>18.599999999999998</v>
      </c>
      <c r="AC40" s="110">
        <v>57.668000000000006</v>
      </c>
      <c r="AD40" s="110">
        <v>1.1000000000000014</v>
      </c>
      <c r="AE40" s="110">
        <v>-25.700000000000003</v>
      </c>
      <c r="AF40" s="110">
        <f t="shared" si="8"/>
        <v>51.66799999999999</v>
      </c>
      <c r="AG40" s="110">
        <v>84.80000000000001</v>
      </c>
    </row>
    <row r="41" spans="1:33" ht="15">
      <c r="A41" s="30"/>
      <c r="B41" s="42" t="s">
        <v>266</v>
      </c>
      <c r="C41" s="44">
        <v>28.9</v>
      </c>
      <c r="D41" s="110">
        <v>27</v>
      </c>
      <c r="E41" s="110">
        <v>27</v>
      </c>
      <c r="F41" s="44">
        <v>29.200000000000003</v>
      </c>
      <c r="G41" s="44">
        <v>112.1</v>
      </c>
      <c r="H41" s="44">
        <v>28.2</v>
      </c>
      <c r="I41" s="44">
        <v>29.9</v>
      </c>
      <c r="J41" s="44">
        <v>25.9</v>
      </c>
      <c r="K41" s="44">
        <v>29</v>
      </c>
      <c r="L41" s="44">
        <v>113</v>
      </c>
      <c r="M41" s="44">
        <v>28.8</v>
      </c>
      <c r="N41" s="44">
        <v>31.3</v>
      </c>
      <c r="O41" s="110">
        <v>28.000000000000004</v>
      </c>
      <c r="P41" s="110">
        <v>29</v>
      </c>
      <c r="Q41" s="44">
        <v>117.1</v>
      </c>
      <c r="R41" s="110">
        <v>32.8</v>
      </c>
      <c r="S41" s="110">
        <v>34.3</v>
      </c>
      <c r="T41" s="110">
        <v>34.1</v>
      </c>
      <c r="U41" s="110">
        <v>34.1</v>
      </c>
      <c r="V41" s="110">
        <v>135.3</v>
      </c>
      <c r="W41" s="110">
        <v>34.4</v>
      </c>
      <c r="X41" s="110">
        <f>X21</f>
        <v>37.2</v>
      </c>
      <c r="Y41" s="110">
        <v>45</v>
      </c>
      <c r="Z41" s="110">
        <v>41.50000000000001</v>
      </c>
      <c r="AA41" s="110">
        <v>152.1</v>
      </c>
      <c r="AB41" s="110">
        <v>36.4</v>
      </c>
      <c r="AC41" s="110">
        <f>AC21</f>
        <v>36.60000000000001</v>
      </c>
      <c r="AD41" s="110">
        <v>37.137</v>
      </c>
      <c r="AE41" s="110">
        <v>-38.4016991130017</v>
      </c>
      <c r="AF41" s="110">
        <f t="shared" si="8"/>
        <v>71.7353008869983</v>
      </c>
      <c r="AG41" s="110">
        <v>38.4</v>
      </c>
    </row>
    <row r="42" spans="1:33" ht="15">
      <c r="A42" s="30"/>
      <c r="B42" s="42" t="s">
        <v>268</v>
      </c>
      <c r="C42" s="100">
        <v>6.4</v>
      </c>
      <c r="D42" s="100">
        <v>42.3</v>
      </c>
      <c r="E42" s="100">
        <v>-30.7</v>
      </c>
      <c r="F42" s="100">
        <v>9.9</v>
      </c>
      <c r="G42" s="100">
        <v>27.999999999999993</v>
      </c>
      <c r="H42" s="100">
        <v>17.2</v>
      </c>
      <c r="I42" s="100">
        <v>12.7</v>
      </c>
      <c r="J42" s="100">
        <v>14.1</v>
      </c>
      <c r="K42" s="100">
        <v>10.9</v>
      </c>
      <c r="L42" s="100">
        <v>54.9</v>
      </c>
      <c r="M42" s="100">
        <v>11.7</v>
      </c>
      <c r="N42" s="100">
        <v>12.7</v>
      </c>
      <c r="O42" s="100">
        <v>4.7</v>
      </c>
      <c r="P42" s="100">
        <v>16.9</v>
      </c>
      <c r="Q42" s="100">
        <v>46</v>
      </c>
      <c r="R42" s="110">
        <v>4.4</v>
      </c>
      <c r="S42" s="110">
        <v>2.8</v>
      </c>
      <c r="T42" s="110">
        <v>6.9</v>
      </c>
      <c r="U42" s="110">
        <v>47.5</v>
      </c>
      <c r="V42" s="110">
        <v>61.6</v>
      </c>
      <c r="W42" s="110">
        <v>3.835000000000008</v>
      </c>
      <c r="X42" s="110">
        <v>5.743000000000009</v>
      </c>
      <c r="Y42" s="110">
        <v>11.3</v>
      </c>
      <c r="Z42" s="110">
        <v>39.5</v>
      </c>
      <c r="AA42" s="110">
        <v>179.10000000000002</v>
      </c>
      <c r="AB42" s="110">
        <v>10.4</v>
      </c>
      <c r="AC42" s="110">
        <v>10.559999999999999</v>
      </c>
      <c r="AD42" s="110">
        <v>-5.2</v>
      </c>
      <c r="AE42" s="110">
        <v>-12.6</v>
      </c>
      <c r="AF42" s="110">
        <f t="shared" si="8"/>
        <v>3.160000000000002</v>
      </c>
      <c r="AG42" s="110">
        <v>8.3</v>
      </c>
    </row>
    <row r="43" spans="1:33" ht="15">
      <c r="A43" s="30"/>
      <c r="B43" s="42" t="s">
        <v>271</v>
      </c>
      <c r="C43" s="100">
        <v>-5.7</v>
      </c>
      <c r="D43" s="100">
        <v>-4.4</v>
      </c>
      <c r="E43" s="100">
        <v>-4</v>
      </c>
      <c r="F43" s="100">
        <v>-5.0000000000000036</v>
      </c>
      <c r="G43" s="100">
        <v>-19.099999999999994</v>
      </c>
      <c r="H43" s="100">
        <v>-4.1</v>
      </c>
      <c r="I43" s="100">
        <v>-4.2</v>
      </c>
      <c r="J43" s="100">
        <v>-4.6</v>
      </c>
      <c r="K43" s="100">
        <v>-4.274572330710299</v>
      </c>
      <c r="L43" s="100">
        <v>-17.2292814755526</v>
      </c>
      <c r="M43" s="100">
        <v>-4.2</v>
      </c>
      <c r="N43" s="100">
        <v>-5</v>
      </c>
      <c r="O43" s="100">
        <v>-1.122163930766804</v>
      </c>
      <c r="P43" s="100">
        <v>-3</v>
      </c>
      <c r="Q43" s="100">
        <v>-13.4</v>
      </c>
      <c r="R43" s="110">
        <v>-4</v>
      </c>
      <c r="S43" s="110">
        <v>-3.9</v>
      </c>
      <c r="T43" s="110">
        <v>-4.2</v>
      </c>
      <c r="U43" s="110">
        <v>-3.7</v>
      </c>
      <c r="V43" s="110">
        <v>-15.9</v>
      </c>
      <c r="W43" s="110">
        <v>-4.2</v>
      </c>
      <c r="X43" s="110">
        <f>X23</f>
        <v>-4.3</v>
      </c>
      <c r="Y43" s="110">
        <v>-11.4</v>
      </c>
      <c r="Z43" s="110">
        <v>-4.556173405744708</v>
      </c>
      <c r="AA43" s="110">
        <v>-18.630426023430402</v>
      </c>
      <c r="AB43" s="110">
        <v>-5.9144157577886</v>
      </c>
      <c r="AC43" s="110">
        <f>AC23</f>
        <v>-4.5068818324179105</v>
      </c>
      <c r="AD43" s="110">
        <v>-2.238787503508797</v>
      </c>
      <c r="AE43" s="110">
        <f>AE23</f>
        <v>-4.698300886998304</v>
      </c>
      <c r="AF43" s="110">
        <f>AF23</f>
        <v>-17.358385980713614</v>
      </c>
      <c r="AG43" s="110">
        <v>-4.556293916919202</v>
      </c>
    </row>
    <row r="44" spans="1:33" ht="15">
      <c r="A44" s="30"/>
      <c r="B44" s="21" t="s">
        <v>272</v>
      </c>
      <c r="C44" s="100">
        <v>1.3</v>
      </c>
      <c r="D44" s="100">
        <v>1.4</v>
      </c>
      <c r="E44" s="100">
        <v>0</v>
      </c>
      <c r="F44" s="100">
        <v>0</v>
      </c>
      <c r="G44" s="100">
        <v>2.7</v>
      </c>
      <c r="H44" s="100">
        <v>0</v>
      </c>
      <c r="I44" s="100">
        <v>0</v>
      </c>
      <c r="J44" s="100">
        <v>0.3</v>
      </c>
      <c r="K44" s="100">
        <v>1.3</v>
      </c>
      <c r="L44" s="100">
        <v>1.6</v>
      </c>
      <c r="M44" s="100">
        <v>0</v>
      </c>
      <c r="N44" s="100">
        <v>1.2</v>
      </c>
      <c r="O44" s="100">
        <v>0.8</v>
      </c>
      <c r="P44" s="100">
        <v>0.6</v>
      </c>
      <c r="Q44" s="100">
        <v>2.7</v>
      </c>
      <c r="R44" s="110">
        <v>0.2</v>
      </c>
      <c r="S44" s="110">
        <v>0.5</v>
      </c>
      <c r="T44" s="110">
        <v>0</v>
      </c>
      <c r="U44" s="110">
        <v>-3.1</v>
      </c>
      <c r="V44" s="110">
        <v>-2.4</v>
      </c>
      <c r="W44" s="110">
        <v>0.2</v>
      </c>
      <c r="X44" s="110">
        <v>1.7</v>
      </c>
      <c r="Y44" s="110">
        <v>-0.7</v>
      </c>
      <c r="Z44" s="110">
        <v>-2</v>
      </c>
      <c r="AA44" s="110">
        <v>-0.8</v>
      </c>
      <c r="AB44" s="110">
        <v>0</v>
      </c>
      <c r="AC44" s="110">
        <v>0.4</v>
      </c>
      <c r="AD44" s="110">
        <v>-0.7</v>
      </c>
      <c r="AE44" s="110">
        <v>-1.6</v>
      </c>
      <c r="AF44" s="110">
        <f t="shared" si="8"/>
        <v>-1.9</v>
      </c>
      <c r="AG44" s="110">
        <v>0.4</v>
      </c>
    </row>
    <row r="45" spans="1:33" ht="15">
      <c r="A45" s="30"/>
      <c r="B45" s="99" t="s">
        <v>270</v>
      </c>
      <c r="C45" s="101">
        <v>69.1</v>
      </c>
      <c r="D45" s="101">
        <v>71.7</v>
      </c>
      <c r="E45" s="101">
        <v>75.3</v>
      </c>
      <c r="F45" s="101">
        <v>62.80000000000001</v>
      </c>
      <c r="G45" s="101">
        <v>278.8999999999999</v>
      </c>
      <c r="H45" s="101">
        <v>50.4</v>
      </c>
      <c r="I45" s="101">
        <v>60.3</v>
      </c>
      <c r="J45" s="101">
        <v>69.2</v>
      </c>
      <c r="K45" s="101">
        <f>SUM(K42:K44)</f>
        <v>7.925427669289701</v>
      </c>
      <c r="L45" s="101">
        <f>SUM(L42:L44)</f>
        <v>39.270718524447396</v>
      </c>
      <c r="M45" s="101">
        <f>SUM(M42:M44)</f>
        <v>7.499999999999999</v>
      </c>
      <c r="N45" s="101">
        <f aca="true" t="shared" si="9" ref="N45:AB45">SUM(N37:N44)</f>
        <v>77.2</v>
      </c>
      <c r="O45" s="101">
        <f t="shared" si="9"/>
        <v>81.8778360692332</v>
      </c>
      <c r="P45" s="101">
        <f t="shared" si="9"/>
        <v>73.79999999999998</v>
      </c>
      <c r="Q45" s="101">
        <f t="shared" si="9"/>
        <v>305</v>
      </c>
      <c r="R45" s="101">
        <f t="shared" si="9"/>
        <v>67.10000000000001</v>
      </c>
      <c r="S45" s="101">
        <f t="shared" si="9"/>
        <v>63.59999999999999</v>
      </c>
      <c r="T45" s="101">
        <f t="shared" si="9"/>
        <v>97.60000000000001</v>
      </c>
      <c r="U45" s="101">
        <f t="shared" si="9"/>
        <v>80.7</v>
      </c>
      <c r="V45" s="101">
        <f t="shared" si="9"/>
        <v>309.0000000000001</v>
      </c>
      <c r="W45" s="103">
        <v>60.2</v>
      </c>
      <c r="X45" s="101">
        <v>17.565239405496097</v>
      </c>
      <c r="Y45" s="101">
        <f t="shared" si="9"/>
        <v>74.49999999999999</v>
      </c>
      <c r="Z45" s="101">
        <f t="shared" si="9"/>
        <v>50.44382659425529</v>
      </c>
      <c r="AA45" s="101">
        <f t="shared" si="9"/>
        <v>202.4695739765696</v>
      </c>
      <c r="AB45" s="101">
        <f t="shared" si="9"/>
        <v>60.9855842422114</v>
      </c>
      <c r="AC45" s="101">
        <v>70.61199999999998</v>
      </c>
      <c r="AD45" s="101">
        <v>98.4982124964912</v>
      </c>
      <c r="AE45" s="101">
        <v>100.03069911300169</v>
      </c>
      <c r="AF45" s="101">
        <f t="shared" si="8"/>
        <v>330.12649585170425</v>
      </c>
      <c r="AG45" s="101">
        <v>102.94370608308081</v>
      </c>
    </row>
    <row r="46" ht="15">
      <c r="A46" s="30"/>
    </row>
    <row r="47" spans="1:33" ht="15">
      <c r="A47" s="30"/>
      <c r="B47" s="133" t="s">
        <v>297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</row>
    <row r="48" spans="1:33" ht="15">
      <c r="A48" s="30"/>
      <c r="B48" s="99" t="s">
        <v>257</v>
      </c>
      <c r="C48" s="101">
        <v>106.24017558854999</v>
      </c>
      <c r="D48" s="101">
        <v>108.690989019275</v>
      </c>
      <c r="E48" s="101">
        <v>116.75129450815001</v>
      </c>
      <c r="F48" s="101">
        <v>112.35553979887499</v>
      </c>
      <c r="G48" s="101">
        <v>444.03799891485</v>
      </c>
      <c r="H48" s="101">
        <v>124.95293796787502</v>
      </c>
      <c r="I48" s="101">
        <v>110.96820955590498</v>
      </c>
      <c r="J48" s="101">
        <v>123.53215374950001</v>
      </c>
      <c r="K48" s="101">
        <v>117.75320909754998</v>
      </c>
      <c r="L48" s="101">
        <v>477.20651037082996</v>
      </c>
      <c r="M48" s="101">
        <v>125.09676541375</v>
      </c>
      <c r="N48" s="101">
        <v>119.71901745410001</v>
      </c>
      <c r="O48" s="101">
        <v>127.62827756350002</v>
      </c>
      <c r="P48" s="101">
        <v>120.876421875625</v>
      </c>
      <c r="Q48" s="101">
        <v>493.32048230697495</v>
      </c>
      <c r="R48" s="101">
        <v>124.29308265338179</v>
      </c>
      <c r="S48" s="101">
        <v>110.88421208214798</v>
      </c>
      <c r="T48" s="101">
        <v>200.134782201539</v>
      </c>
      <c r="U48" s="101">
        <v>154.49853529003843</v>
      </c>
      <c r="V48" s="101">
        <v>589.8106122271073</v>
      </c>
      <c r="W48" s="101">
        <v>114.66915220411</v>
      </c>
      <c r="X48" s="101">
        <v>25.726825522472144</v>
      </c>
      <c r="Y48" s="101">
        <v>75.7631548907251</v>
      </c>
      <c r="Z48" s="101">
        <v>99.9962</v>
      </c>
      <c r="AA48" s="101">
        <v>316.15533261730724</v>
      </c>
      <c r="AB48" s="101">
        <v>73.05475</v>
      </c>
      <c r="AC48" s="101">
        <v>34.175270000000005</v>
      </c>
      <c r="AD48" s="101">
        <v>121.14167000000002</v>
      </c>
      <c r="AE48" s="101">
        <v>105.23639770577502</v>
      </c>
      <c r="AF48" s="101">
        <f>SUM(AB48:AE48)</f>
        <v>333.608087705775</v>
      </c>
      <c r="AG48" s="101">
        <v>101.55164239900601</v>
      </c>
    </row>
    <row r="49" spans="1:33" ht="15">
      <c r="A49" s="30"/>
      <c r="B49" s="42" t="s">
        <v>276</v>
      </c>
      <c r="C49" s="107">
        <v>0.23976568627522</v>
      </c>
      <c r="D49" s="107">
        <v>0.24826630657669024</v>
      </c>
      <c r="E49" s="107">
        <v>0.2741284210099789</v>
      </c>
      <c r="F49" s="107">
        <v>0.26942431722878046</v>
      </c>
      <c r="G49" s="107">
        <v>0.25758942184014</v>
      </c>
      <c r="H49" s="107">
        <v>0.3485437600219666</v>
      </c>
      <c r="I49" s="107">
        <v>0.2831544004998851</v>
      </c>
      <c r="J49" s="107">
        <v>0.2997625667301626</v>
      </c>
      <c r="K49" s="107">
        <v>0.28587814784547216</v>
      </c>
      <c r="L49" s="107">
        <v>0.30310372864000884</v>
      </c>
      <c r="M49" s="107">
        <v>0.3238332006568729</v>
      </c>
      <c r="N49" s="107">
        <v>0.2837615962410524</v>
      </c>
      <c r="O49" s="107">
        <v>0.26653008677412904</v>
      </c>
      <c r="P49" s="107">
        <v>0.27023568494438854</v>
      </c>
      <c r="Q49" s="107">
        <v>0.2844493353554604</v>
      </c>
      <c r="R49" s="107">
        <v>0.2912209059357586</v>
      </c>
      <c r="S49" s="107">
        <v>0.23933566173569604</v>
      </c>
      <c r="T49" s="107">
        <v>0.35173072443152725</v>
      </c>
      <c r="U49" s="107">
        <v>0.2815206546830147</v>
      </c>
      <c r="V49" s="107">
        <v>0.29373038457525263</v>
      </c>
      <c r="W49" s="107">
        <v>0.2472916804056718</v>
      </c>
      <c r="X49" s="107">
        <v>0.062052159967371304</v>
      </c>
      <c r="Y49" s="107">
        <v>0.14511234416917276</v>
      </c>
      <c r="Z49" s="107">
        <v>0.18562502320400964</v>
      </c>
      <c r="AA49" s="107">
        <v>0.1630462979402088</v>
      </c>
      <c r="AB49" s="107">
        <v>0.14918266285480908</v>
      </c>
      <c r="AC49" s="107">
        <f>AC48/AC$9</f>
        <v>0.0631564101894652</v>
      </c>
      <c r="AD49" s="107">
        <v>0.2076384494348898</v>
      </c>
      <c r="AE49" s="107">
        <f>AE48/AE$9</f>
        <v>0.18029192685587633</v>
      </c>
      <c r="AF49" s="107">
        <f>AF48/AF$9</f>
        <v>0.15178166865902795</v>
      </c>
      <c r="AG49" s="107">
        <f>AG48/AG$9</f>
        <v>0.17517964878213904</v>
      </c>
    </row>
    <row r="50" spans="1:33" ht="15">
      <c r="A50" s="30"/>
      <c r="B50" s="99" t="s">
        <v>258</v>
      </c>
      <c r="C50" s="101">
        <v>32.57832261400734</v>
      </c>
      <c r="D50" s="101">
        <v>30.388006165558313</v>
      </c>
      <c r="E50" s="101">
        <v>38.77640144298202</v>
      </c>
      <c r="F50" s="101">
        <v>34.00938441374092</v>
      </c>
      <c r="G50" s="101">
        <v>135.7521146362886</v>
      </c>
      <c r="H50" s="101">
        <v>46.286815366114986</v>
      </c>
      <c r="I50" s="101">
        <v>33.60222092978498</v>
      </c>
      <c r="J50" s="101">
        <v>46.16355988822</v>
      </c>
      <c r="K50" s="101">
        <v>40.411695482029984</v>
      </c>
      <c r="L50" s="101">
        <v>166.46429166615</v>
      </c>
      <c r="M50" s="101">
        <v>52.51975783715001</v>
      </c>
      <c r="N50" s="101">
        <v>45.89199025252</v>
      </c>
      <c r="O50" s="101">
        <v>47.691084225340006</v>
      </c>
      <c r="P50" s="101">
        <v>45.353987578185</v>
      </c>
      <c r="Q50" s="101">
        <v>191.45681989319493</v>
      </c>
      <c r="R50" s="101">
        <v>43.351960390271806</v>
      </c>
      <c r="S50" s="101">
        <v>31.455435789957964</v>
      </c>
      <c r="T50" s="101">
        <v>64.53489477539901</v>
      </c>
      <c r="U50" s="101">
        <v>53.44335390516842</v>
      </c>
      <c r="V50" s="101">
        <v>192.78564486079728</v>
      </c>
      <c r="W50" s="101">
        <v>41.41433374690001</v>
      </c>
      <c r="X50" s="101">
        <v>-19.050373369999996</v>
      </c>
      <c r="Y50" s="101">
        <v>14.08109975999999</v>
      </c>
      <c r="Z50" s="101">
        <v>8.597567550000006</v>
      </c>
      <c r="AA50" s="101">
        <v>45.042627686900026</v>
      </c>
      <c r="AB50" s="101">
        <v>18.31022</v>
      </c>
      <c r="AC50" s="101">
        <v>13.51728</v>
      </c>
      <c r="AD50" s="101">
        <v>43.48333</v>
      </c>
      <c r="AE50" s="101">
        <v>45.123370727175015</v>
      </c>
      <c r="AF50" s="101">
        <f>SUM(AB50:AE50)</f>
        <v>120.43420072717502</v>
      </c>
      <c r="AG50" s="101">
        <v>37.55568998185509</v>
      </c>
    </row>
    <row r="51" spans="1:33" ht="15">
      <c r="A51" s="30"/>
      <c r="B51" s="105" t="s">
        <v>259</v>
      </c>
      <c r="C51" s="106">
        <v>0.30664786116485354</v>
      </c>
      <c r="D51" s="106">
        <v>0.2795816510618868</v>
      </c>
      <c r="E51" s="106">
        <v>0.3321282355483876</v>
      </c>
      <c r="F51" s="106">
        <v>0.30269432619540004</v>
      </c>
      <c r="G51" s="106">
        <v>0.30572184130196667</v>
      </c>
      <c r="H51" s="106">
        <v>0.3704339899395977</v>
      </c>
      <c r="I51" s="106">
        <v>0.3028094358218551</v>
      </c>
      <c r="J51" s="106">
        <v>0.3736967136655856</v>
      </c>
      <c r="K51" s="106">
        <v>0.3431897592578715</v>
      </c>
      <c r="L51" s="106">
        <v>0.3488307222313315</v>
      </c>
      <c r="M51" s="106">
        <v>0.4198330601390378</v>
      </c>
      <c r="N51" s="106">
        <v>0.38333082937399554</v>
      </c>
      <c r="O51" s="106">
        <v>0.3736717687944338</v>
      </c>
      <c r="P51" s="106">
        <v>0.375209547688727</v>
      </c>
      <c r="Q51" s="106">
        <v>0.3880982581502839</v>
      </c>
      <c r="R51" s="106">
        <v>0.3487881985449516</v>
      </c>
      <c r="S51" s="106">
        <v>0.28367821892132283</v>
      </c>
      <c r="T51" s="106">
        <v>0.32245716644301897</v>
      </c>
      <c r="U51" s="106">
        <v>0.34591495514724324</v>
      </c>
      <c r="V51" s="106">
        <v>0.3268602511793479</v>
      </c>
      <c r="W51" s="106">
        <v>0.36116368657878356</v>
      </c>
      <c r="X51" s="106">
        <v>-0.7404867480972214</v>
      </c>
      <c r="Y51" s="106">
        <v>0.1858568294880206</v>
      </c>
      <c r="Z51" s="106">
        <v>0.08597894269982265</v>
      </c>
      <c r="AA51" s="106">
        <v>0.14246992867086078</v>
      </c>
      <c r="AB51" s="106">
        <v>0.2506369537915057</v>
      </c>
      <c r="AC51" s="106">
        <f>_xlfn.IFERROR(AC50/AC48,"N/A")</f>
        <v>0.39552811140921484</v>
      </c>
      <c r="AD51" s="106">
        <v>0.35894610004963606</v>
      </c>
      <c r="AE51" s="106">
        <f>_xlfn.IFERROR(AE50/AE48,"N/A")</f>
        <v>0.4287810273906667</v>
      </c>
      <c r="AF51" s="106">
        <f>_xlfn.IFERROR(AF50/AF48,"N/A")</f>
        <v>0.3610050390426737</v>
      </c>
      <c r="AG51" s="106">
        <f>_xlfn.IFERROR(AG50/AG48,"N/A")</f>
        <v>0.36981863704670803</v>
      </c>
    </row>
    <row r="52" spans="1:33" ht="15">
      <c r="A52" s="30"/>
      <c r="B52" s="31" t="s">
        <v>277</v>
      </c>
      <c r="C52" s="107">
        <v>0.4714663185818718</v>
      </c>
      <c r="D52" s="107">
        <v>0.42382156437319823</v>
      </c>
      <c r="E52" s="107">
        <v>0.5149588505044094</v>
      </c>
      <c r="F52" s="107">
        <v>0.5412871314213702</v>
      </c>
      <c r="G52" s="107">
        <v>0.48668781542808465</v>
      </c>
      <c r="H52" s="107">
        <v>0.9183891937721228</v>
      </c>
      <c r="I52" s="107">
        <v>0.5572507616879764</v>
      </c>
      <c r="J52" s="107">
        <v>0.6671034665927745</v>
      </c>
      <c r="K52" s="107">
        <v>0.6113720950382752</v>
      </c>
      <c r="L52" s="107">
        <v>0.6769592991710044</v>
      </c>
      <c r="M52" s="107">
        <v>0.7194487374952057</v>
      </c>
      <c r="N52" s="107">
        <v>0.5952268515242543</v>
      </c>
      <c r="O52" s="107">
        <v>0.5883813242292296</v>
      </c>
      <c r="P52" s="107">
        <v>0.6145526772111789</v>
      </c>
      <c r="Q52" s="107">
        <v>0.6278204813721286</v>
      </c>
      <c r="R52" s="107">
        <v>0.6460798865912342</v>
      </c>
      <c r="S52" s="107">
        <v>0.4945823237414774</v>
      </c>
      <c r="T52" s="107">
        <v>0.6612181841741702</v>
      </c>
      <c r="U52" s="107">
        <v>0.6622472602870932</v>
      </c>
      <c r="V52" s="107">
        <v>0.6239017633035511</v>
      </c>
      <c r="W52" s="107">
        <v>0.687945743303987</v>
      </c>
      <c r="X52" s="107">
        <v>-1.0885927639999997</v>
      </c>
      <c r="Y52" s="107">
        <v>0.18900805046979852</v>
      </c>
      <c r="Z52" s="107">
        <v>0.17055322733620878</v>
      </c>
      <c r="AA52" s="107">
        <v>0.22245915600956365</v>
      </c>
      <c r="AB52" s="107">
        <v>0.30023849451501217</v>
      </c>
      <c r="AC52" s="107">
        <f>AC50/AC$10</f>
        <v>0.18415912806539508</v>
      </c>
      <c r="AD52" s="107">
        <v>0.4414551269035533</v>
      </c>
      <c r="AE52" s="107">
        <f>AE50/AE$10</f>
        <v>0.4441202373691476</v>
      </c>
      <c r="AF52" s="107">
        <f>AF50/AF$10</f>
        <v>0.3600561418033892</v>
      </c>
      <c r="AG52" s="107">
        <f>AG50/AG$10</f>
        <v>0.3648177378765219</v>
      </c>
    </row>
    <row r="53" spans="1:33" ht="15">
      <c r="A53" s="30"/>
      <c r="B53" s="99" t="s">
        <v>295</v>
      </c>
      <c r="C53" s="101">
        <v>73.66185297454265</v>
      </c>
      <c r="D53" s="101">
        <v>78.30298285371667</v>
      </c>
      <c r="E53" s="101">
        <v>77.97489306516799</v>
      </c>
      <c r="F53" s="101">
        <v>78.34615538513407</v>
      </c>
      <c r="G53" s="101">
        <v>308.2858842785614</v>
      </c>
      <c r="H53" s="101">
        <v>78.66612260176002</v>
      </c>
      <c r="I53" s="101">
        <v>77.36598862612</v>
      </c>
      <c r="J53" s="101">
        <v>77.36859386128</v>
      </c>
      <c r="K53" s="101">
        <v>77.34151361552</v>
      </c>
      <c r="L53" s="101">
        <v>310.74221870468</v>
      </c>
      <c r="M53" s="101">
        <v>72.5770075766</v>
      </c>
      <c r="N53" s="101">
        <v>73.82702720158001</v>
      </c>
      <c r="O53" s="101">
        <v>79.93719333816001</v>
      </c>
      <c r="P53" s="101">
        <v>75.52243429744</v>
      </c>
      <c r="Q53" s="101">
        <v>301.86366241378</v>
      </c>
      <c r="R53" s="101">
        <v>80.94112226310997</v>
      </c>
      <c r="S53" s="101">
        <v>79.42877629219001</v>
      </c>
      <c r="T53" s="101">
        <v>135.59988742614</v>
      </c>
      <c r="U53" s="101">
        <v>101.05518138487002</v>
      </c>
      <c r="V53" s="101">
        <v>397.02496736631</v>
      </c>
      <c r="W53" s="101">
        <v>73.25481845721</v>
      </c>
      <c r="X53" s="101">
        <v>44.777198892472136</v>
      </c>
      <c r="Y53" s="101">
        <v>61.68205513072511</v>
      </c>
      <c r="Z53" s="101">
        <v>91.39863245</v>
      </c>
      <c r="AA53" s="101">
        <v>271.11270493040723</v>
      </c>
      <c r="AB53" s="101">
        <v>54.74453</v>
      </c>
      <c r="AC53" s="101">
        <v>20.657990000000005</v>
      </c>
      <c r="AD53" s="101">
        <v>77.65834000000001</v>
      </c>
      <c r="AE53" s="101">
        <v>60.1130269786</v>
      </c>
      <c r="AF53" s="101">
        <f>SUM(AB53:AE53)</f>
        <v>213.17388697860002</v>
      </c>
      <c r="AG53" s="101">
        <v>63.995952417150924</v>
      </c>
    </row>
    <row r="54" spans="1:33" ht="15">
      <c r="A54" s="30"/>
      <c r="B54" s="31" t="s">
        <v>298</v>
      </c>
      <c r="C54" s="107">
        <v>0.196923366885804</v>
      </c>
      <c r="D54" s="107">
        <v>0.21389665361895138</v>
      </c>
      <c r="E54" s="107">
        <v>0.2224059167812218</v>
      </c>
      <c r="F54" s="107">
        <v>0.2212118993676506</v>
      </c>
      <c r="G54" s="107">
        <v>0.21336032945827502</v>
      </c>
      <c r="H54" s="107">
        <v>0.25527750457755094</v>
      </c>
      <c r="I54" s="107">
        <v>0.23325794163667737</v>
      </c>
      <c r="J54" s="107">
        <v>0.22563462529663617</v>
      </c>
      <c r="K54" s="107">
        <v>0.22367008928289608</v>
      </c>
      <c r="L54" s="107">
        <v>0.23390243943485234</v>
      </c>
      <c r="M54" s="107">
        <v>0.2353818081873417</v>
      </c>
      <c r="N54" s="107">
        <v>0.2176916980433892</v>
      </c>
      <c r="O54" s="107">
        <v>0.20400947019595922</v>
      </c>
      <c r="P54" s="107">
        <v>0.20544706534274595</v>
      </c>
      <c r="Q54" s="107">
        <v>0.21455877089943132</v>
      </c>
      <c r="R54" s="107">
        <v>0.22505864168670314</v>
      </c>
      <c r="S54" s="107">
        <v>0.19870321072997343</v>
      </c>
      <c r="T54" s="107">
        <v>0.2876538593419298</v>
      </c>
      <c r="U54" s="107">
        <v>0.21591829274581845</v>
      </c>
      <c r="V54" s="107">
        <v>0.23370838935056845</v>
      </c>
      <c r="W54" s="107">
        <v>0.18150526098963274</v>
      </c>
      <c r="X54" s="107">
        <v>0.11277567915855771</v>
      </c>
      <c r="Y54" s="107">
        <v>0.1379796427871134</v>
      </c>
      <c r="Z54" s="107">
        <v>0.18714809573475782</v>
      </c>
      <c r="AA54" s="107">
        <v>0.1561658722865945</v>
      </c>
      <c r="AB54" s="107">
        <v>0.12772179189198932</v>
      </c>
      <c r="AC54" s="107">
        <f>AC53/AC14</f>
        <v>0.04416731960608627</v>
      </c>
      <c r="AD54" s="107">
        <v>0.16014472311239242</v>
      </c>
      <c r="AE54" s="107">
        <f>AE53/AE14</f>
        <v>0.1246903937806871</v>
      </c>
      <c r="AF54" s="107">
        <f>AF53/AF14</f>
        <v>0.1143968214971543</v>
      </c>
      <c r="AG54" s="107">
        <f>AG53/AG14</f>
        <v>0.13423200329748142</v>
      </c>
    </row>
    <row r="55" spans="1:17" ht="15">
      <c r="A55" s="30"/>
      <c r="B55" s="20" t="s">
        <v>278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33" ht="15">
      <c r="A56" s="30"/>
      <c r="B56" s="114" t="s">
        <v>299</v>
      </c>
      <c r="C56" s="100">
        <v>5.565262</v>
      </c>
      <c r="D56" s="100">
        <v>5.462096</v>
      </c>
      <c r="E56" s="100">
        <v>5.799189</v>
      </c>
      <c r="F56" s="100">
        <v>5.374015</v>
      </c>
      <c r="G56" s="100">
        <v>22.200561999999998</v>
      </c>
      <c r="H56" s="100">
        <v>5.885771000000001</v>
      </c>
      <c r="I56" s="100">
        <v>5.504482</v>
      </c>
      <c r="J56" s="100">
        <v>6.0555639999999995</v>
      </c>
      <c r="K56" s="100">
        <v>5.583354999999999</v>
      </c>
      <c r="L56" s="100">
        <v>23.029172</v>
      </c>
      <c r="M56" s="100">
        <v>6.171</v>
      </c>
      <c r="N56" s="100">
        <v>5.953</v>
      </c>
      <c r="O56" s="100">
        <v>6.315996999999999</v>
      </c>
      <c r="P56" s="100">
        <v>5.948326000000001</v>
      </c>
      <c r="Q56" s="100">
        <v>24.388323</v>
      </c>
      <c r="R56" s="100">
        <v>6.19822</v>
      </c>
      <c r="S56" s="100">
        <v>5.583850999999999</v>
      </c>
      <c r="T56" s="100">
        <v>6.199001</v>
      </c>
      <c r="U56" s="100">
        <v>5.924044</v>
      </c>
      <c r="V56" s="100">
        <v>23.905116000000003</v>
      </c>
      <c r="W56" s="100">
        <v>5.55703</v>
      </c>
      <c r="X56" s="100">
        <v>0.9237159999999999</v>
      </c>
      <c r="Y56" s="100">
        <v>3.1302280000000002</v>
      </c>
      <c r="Z56" s="100">
        <v>4.661275000000001</v>
      </c>
      <c r="AA56" s="100">
        <v>14.272249</v>
      </c>
      <c r="AB56" s="100">
        <v>3.5560420000000006</v>
      </c>
      <c r="AC56" s="100">
        <v>0</v>
      </c>
      <c r="AD56" s="100">
        <v>5.71251</v>
      </c>
      <c r="AE56" s="100">
        <v>5.991430000000001</v>
      </c>
      <c r="AF56" s="110">
        <f>SUM(AB56:AE56)</f>
        <v>15.259982</v>
      </c>
      <c r="AG56" s="100">
        <v>5.589868</v>
      </c>
    </row>
    <row r="57" spans="1:17" ht="15">
      <c r="A57" s="30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33" ht="15">
      <c r="A58" s="30"/>
      <c r="B58" s="135" t="s">
        <v>300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</row>
    <row r="59" spans="1:33" ht="15">
      <c r="A59" s="30"/>
      <c r="B59" s="99" t="s">
        <v>257</v>
      </c>
      <c r="C59" s="103">
        <v>90.94313229981529</v>
      </c>
      <c r="D59" s="103">
        <v>96.37887915452902</v>
      </c>
      <c r="E59" s="103">
        <v>101.33357964533279</v>
      </c>
      <c r="F59" s="103">
        <v>90.49363640110263</v>
      </c>
      <c r="G59" s="103">
        <v>379.1492275007796</v>
      </c>
      <c r="H59" s="103">
        <v>78.31487588315586</v>
      </c>
      <c r="I59" s="103">
        <v>85.60519220693712</v>
      </c>
      <c r="J59" s="103">
        <v>82.21793883648863</v>
      </c>
      <c r="K59" s="103">
        <v>77.05577104846334</v>
      </c>
      <c r="L59" s="103">
        <v>323.1937779750449</v>
      </c>
      <c r="M59" s="103">
        <v>77.46620000397967</v>
      </c>
      <c r="N59" s="103">
        <v>78.45842838841452</v>
      </c>
      <c r="O59" s="103">
        <v>82.3612872150183</v>
      </c>
      <c r="P59" s="103">
        <v>83.56209231226006</v>
      </c>
      <c r="Q59" s="103">
        <v>321.84800791967245</v>
      </c>
      <c r="R59" s="103">
        <v>89.12613460347298</v>
      </c>
      <c r="S59" s="103">
        <v>80.6231186593335</v>
      </c>
      <c r="T59" s="103">
        <v>94.48077723850189</v>
      </c>
      <c r="U59" s="103">
        <v>101.94635087212905</v>
      </c>
      <c r="V59" s="103">
        <v>366.17638137343755</v>
      </c>
      <c r="W59" s="103">
        <v>92.0427067828707</v>
      </c>
      <c r="X59" s="103">
        <v>84.17426243814832</v>
      </c>
      <c r="Y59" s="103">
        <v>110.55777775454023</v>
      </c>
      <c r="Z59" s="103">
        <v>114.16402489733235</v>
      </c>
      <c r="AA59" s="103">
        <v>400.9387718728916</v>
      </c>
      <c r="AB59" s="103">
        <v>115.59501465802092</v>
      </c>
      <c r="AC59" s="103">
        <v>40.94564</v>
      </c>
      <c r="AD59" s="103">
        <v>130.57176</v>
      </c>
      <c r="AE59" s="103">
        <v>142.05455932027704</v>
      </c>
      <c r="AF59" s="101">
        <f>SUM(AB59:AE59)</f>
        <v>429.16697397829796</v>
      </c>
      <c r="AG59" s="103">
        <v>134.8405570867599</v>
      </c>
    </row>
    <row r="60" spans="1:33" ht="15">
      <c r="A60" s="30"/>
      <c r="B60" s="42" t="s">
        <v>282</v>
      </c>
      <c r="C60" s="107">
        <v>0.20524290746968019</v>
      </c>
      <c r="D60" s="107">
        <v>0.22014362529586343</v>
      </c>
      <c r="E60" s="107">
        <v>0.2379281043562639</v>
      </c>
      <c r="F60" s="107">
        <v>0.21700030318541286</v>
      </c>
      <c r="G60" s="107">
        <v>0.2199470102597909</v>
      </c>
      <c r="H60" s="107">
        <v>0.21845153663362862</v>
      </c>
      <c r="I60" s="107">
        <v>0.21843631591461374</v>
      </c>
      <c r="J60" s="107">
        <v>0.1995096792926198</v>
      </c>
      <c r="K60" s="107">
        <v>0.18707397681103022</v>
      </c>
      <c r="L60" s="107">
        <v>0.2052806008479706</v>
      </c>
      <c r="M60" s="107">
        <v>0.20053378204499006</v>
      </c>
      <c r="N60" s="107">
        <v>0.18596451383838475</v>
      </c>
      <c r="O60" s="107">
        <v>0.1719976281692428</v>
      </c>
      <c r="P60" s="107">
        <v>0.18681442502181994</v>
      </c>
      <c r="Q60" s="107">
        <v>0.1855780475809678</v>
      </c>
      <c r="R60" s="107">
        <v>0.20882412043925253</v>
      </c>
      <c r="S60" s="107">
        <v>0.17401925028994927</v>
      </c>
      <c r="T60" s="107">
        <v>0.16604706017311405</v>
      </c>
      <c r="U60" s="107">
        <v>0.18576230115183864</v>
      </c>
      <c r="V60" s="107">
        <v>0.18235875566406254</v>
      </c>
      <c r="W60" s="107">
        <v>0.19849624063590834</v>
      </c>
      <c r="X60" s="107">
        <v>0.20302523501724146</v>
      </c>
      <c r="Y60" s="107">
        <v>0.2117559428357407</v>
      </c>
      <c r="Z60" s="107">
        <v>0.21192505085823712</v>
      </c>
      <c r="AA60" s="107">
        <v>0.20677045651385056</v>
      </c>
      <c r="AB60" s="107">
        <v>0.23605271525019586</v>
      </c>
      <c r="AC60" s="107">
        <f>AC59/AC$9</f>
        <v>0.07566815522774724</v>
      </c>
      <c r="AD60" s="107">
        <v>0.22380175035051575</v>
      </c>
      <c r="AE60" s="107">
        <f>AE59/AE$9</f>
        <v>0.24336912681219294</v>
      </c>
      <c r="AF60" s="107">
        <f>AF59/AF$9</f>
        <v>0.19525809428583607</v>
      </c>
      <c r="AG60" s="107">
        <f>AG59/AG$9</f>
        <v>0.23260403154521286</v>
      </c>
    </row>
    <row r="61" spans="1:33" ht="15">
      <c r="A61" s="30"/>
      <c r="B61" s="99" t="s">
        <v>258</v>
      </c>
      <c r="C61" s="103">
        <v>7.792427648620258</v>
      </c>
      <c r="D61" s="103">
        <v>8.229765983589793</v>
      </c>
      <c r="E61" s="103">
        <v>8.47159278870988</v>
      </c>
      <c r="F61" s="103">
        <v>3.765922557984086</v>
      </c>
      <c r="G61" s="103">
        <v>28.259708978903888</v>
      </c>
      <c r="H61" s="103">
        <v>1.3806045552044088</v>
      </c>
      <c r="I61" s="103">
        <v>4.6694605387778285</v>
      </c>
      <c r="J61" s="103">
        <v>5.003645599062409</v>
      </c>
      <c r="K61" s="103">
        <v>-2.920820345123706</v>
      </c>
      <c r="L61" s="103">
        <v>8.13289034792094</v>
      </c>
      <c r="M61" s="103">
        <v>9.441484649790276</v>
      </c>
      <c r="N61" s="103">
        <v>6.8057919221969785</v>
      </c>
      <c r="O61" s="103">
        <v>7.36281815399167</v>
      </c>
      <c r="P61" s="103">
        <v>8.203497552081812</v>
      </c>
      <c r="Q61" s="103">
        <v>31.81359227806068</v>
      </c>
      <c r="R61" s="103">
        <v>2.4725726609064878</v>
      </c>
      <c r="S61" s="103">
        <v>-1.0712686184214544</v>
      </c>
      <c r="T61" s="103">
        <v>2.1771454402490638</v>
      </c>
      <c r="U61" s="103">
        <v>5.665478794541413</v>
      </c>
      <c r="V61" s="103">
        <v>9.243928277275641</v>
      </c>
      <c r="W61" s="103">
        <v>5.635542316499937</v>
      </c>
      <c r="X61" s="103">
        <v>7.045374586154648</v>
      </c>
      <c r="Y61" s="103">
        <v>17.853695909957036</v>
      </c>
      <c r="Z61" s="103">
        <v>8.198762369999983</v>
      </c>
      <c r="AA61" s="103">
        <v>38.733375182611574</v>
      </c>
      <c r="AB61" s="103">
        <v>11.54940000000001</v>
      </c>
      <c r="AC61" s="103">
        <v>2.113239999999991</v>
      </c>
      <c r="AD61" s="103">
        <v>10.402619999999995</v>
      </c>
      <c r="AE61" s="103">
        <v>18.0779202190778</v>
      </c>
      <c r="AF61" s="101">
        <f>SUM(AB61:AE61)</f>
        <v>42.14318021907779</v>
      </c>
      <c r="AG61" s="103">
        <v>17.29721208881386</v>
      </c>
    </row>
    <row r="62" spans="1:33" ht="15">
      <c r="A62" s="30"/>
      <c r="B62" s="105" t="s">
        <v>259</v>
      </c>
      <c r="C62" s="117">
        <v>0.08568461907525572</v>
      </c>
      <c r="D62" s="117">
        <v>0.08538972496655209</v>
      </c>
      <c r="E62" s="117">
        <v>0.08360104141549553</v>
      </c>
      <c r="F62" s="117">
        <v>0.04161533017959481</v>
      </c>
      <c r="G62" s="117">
        <v>0.07453452870043308</v>
      </c>
      <c r="H62" s="117">
        <v>0.01762889284615916</v>
      </c>
      <c r="I62" s="117">
        <v>0.054546464044962835</v>
      </c>
      <c r="J62" s="117">
        <v>0.060858319606058676</v>
      </c>
      <c r="K62" s="117">
        <v>-0.03790527698810112</v>
      </c>
      <c r="L62" s="117">
        <v>0.025164130321063648</v>
      </c>
      <c r="M62" s="117">
        <v>0.12187876324519906</v>
      </c>
      <c r="N62" s="117">
        <v>0.08674392365475866</v>
      </c>
      <c r="O62" s="117">
        <v>0.08939658913743988</v>
      </c>
      <c r="P62" s="117">
        <v>0.09817247659891602</v>
      </c>
      <c r="Q62" s="117">
        <v>0.0988466341105979</v>
      </c>
      <c r="R62" s="117">
        <v>0.027742397579644827</v>
      </c>
      <c r="S62" s="117">
        <v>-0.013287362684988827</v>
      </c>
      <c r="T62" s="117">
        <v>0.02304326344345371</v>
      </c>
      <c r="U62" s="117">
        <v>0.055573139657030035</v>
      </c>
      <c r="V62" s="117">
        <v>0.025244468915782987</v>
      </c>
      <c r="W62" s="117">
        <v>0.061227472696932045</v>
      </c>
      <c r="X62" s="117">
        <v>0.0836998671812732</v>
      </c>
      <c r="Y62" s="117">
        <v>0.16148747082811046</v>
      </c>
      <c r="Z62" s="117">
        <v>0.07181563874761007</v>
      </c>
      <c r="AA62" s="117">
        <v>0.09660670880413406</v>
      </c>
      <c r="AB62" s="117">
        <v>0.0999126133092161</v>
      </c>
      <c r="AC62" s="117">
        <f>AC61/AC59</f>
        <v>0.0516108674818611</v>
      </c>
      <c r="AD62" s="117">
        <v>0.07966975401112764</v>
      </c>
      <c r="AE62" s="117">
        <f>AE61/AE59</f>
        <v>0.12726040125413515</v>
      </c>
      <c r="AF62" s="117">
        <f>AF61/AF59</f>
        <v>0.09819763116536753</v>
      </c>
      <c r="AG62" s="117">
        <f>AG61/AG59</f>
        <v>0.12827900197478706</v>
      </c>
    </row>
    <row r="63" spans="1:33" ht="15">
      <c r="A63" s="30"/>
      <c r="B63" s="31" t="s">
        <v>277</v>
      </c>
      <c r="C63" s="107">
        <v>0.11277029882229028</v>
      </c>
      <c r="D63" s="107">
        <v>0.1147805576511826</v>
      </c>
      <c r="E63" s="107">
        <v>0.11250455230690413</v>
      </c>
      <c r="F63" s="107">
        <v>0.059937733472842133</v>
      </c>
      <c r="G63" s="107">
        <v>0.10131448828200869</v>
      </c>
      <c r="H63" s="107">
        <v>0.027392947523897003</v>
      </c>
      <c r="I63" s="107">
        <v>0.07743715653031225</v>
      </c>
      <c r="J63" s="107">
        <v>0.07230701732749145</v>
      </c>
      <c r="K63" s="107">
        <v>-0.04418790234680342</v>
      </c>
      <c r="L63" s="107">
        <v>0.03307397457470899</v>
      </c>
      <c r="M63" s="107">
        <v>0.12933540616151062</v>
      </c>
      <c r="N63" s="107">
        <v>0.08827226877038884</v>
      </c>
      <c r="O63" s="107">
        <v>0.09083762229089364</v>
      </c>
      <c r="P63" s="107">
        <v>0.11115850341574271</v>
      </c>
      <c r="Q63" s="107">
        <v>0.10432234709283714</v>
      </c>
      <c r="R63" s="107">
        <v>0.03684907095240668</v>
      </c>
      <c r="S63" s="107">
        <v>-0.016843846201595195</v>
      </c>
      <c r="T63" s="107">
        <v>0.02230681803533877</v>
      </c>
      <c r="U63" s="107">
        <v>0.0702041981975392</v>
      </c>
      <c r="V63" s="107">
        <v>0.029915625492801426</v>
      </c>
      <c r="W63" s="107">
        <v>0.09361365974252388</v>
      </c>
      <c r="X63" s="107">
        <v>0.4025928334945513</v>
      </c>
      <c r="Y63" s="107">
        <v>0.23964692496586626</v>
      </c>
      <c r="Z63" s="107">
        <v>0.16264197684217788</v>
      </c>
      <c r="AA63" s="107">
        <v>0.1912986518553303</v>
      </c>
      <c r="AB63" s="107">
        <v>0.1893791810558084</v>
      </c>
      <c r="AC63" s="107">
        <f>AC61/AC$10</f>
        <v>0.028790735694822763</v>
      </c>
      <c r="AD63" s="107">
        <v>0.1056103553299492</v>
      </c>
      <c r="AE63" s="107">
        <f>AE61/AE$10</f>
        <v>0.17792931001056872</v>
      </c>
      <c r="AF63" s="107">
        <f>AF61/AF$10</f>
        <v>0.12599337049930026</v>
      </c>
      <c r="AG63" s="107">
        <f>AG61/AG$10</f>
        <v>0.16802593132652646</v>
      </c>
    </row>
    <row r="64" spans="1:33" ht="15">
      <c r="A64" s="30"/>
      <c r="B64" s="99" t="s">
        <v>295</v>
      </c>
      <c r="C64" s="103">
        <v>83.15070465119503</v>
      </c>
      <c r="D64" s="103">
        <v>88.14911317093922</v>
      </c>
      <c r="E64" s="103">
        <v>92.8619868566229</v>
      </c>
      <c r="F64" s="103">
        <v>86.72771384311855</v>
      </c>
      <c r="G64" s="103">
        <v>350.88951852187574</v>
      </c>
      <c r="H64" s="103">
        <v>76.93427132795146</v>
      </c>
      <c r="I64" s="103">
        <v>80.93573166815929</v>
      </c>
      <c r="J64" s="103">
        <v>77.21429323742622</v>
      </c>
      <c r="K64" s="103">
        <v>79.97659139358704</v>
      </c>
      <c r="L64" s="103">
        <v>315.060887627124</v>
      </c>
      <c r="M64" s="103">
        <v>68.0247153541894</v>
      </c>
      <c r="N64" s="103">
        <v>71.65263646621753</v>
      </c>
      <c r="O64" s="103">
        <v>74.99846906102663</v>
      </c>
      <c r="P64" s="103">
        <v>75.35859476017825</v>
      </c>
      <c r="Q64" s="103">
        <v>290.0344156416118</v>
      </c>
      <c r="R64" s="103">
        <v>86.6535619425665</v>
      </c>
      <c r="S64" s="103">
        <v>81.69438727775496</v>
      </c>
      <c r="T64" s="103">
        <v>92.30363179825282</v>
      </c>
      <c r="U64" s="103">
        <v>96.28087207758763</v>
      </c>
      <c r="V64" s="103">
        <v>356.9324530961619</v>
      </c>
      <c r="W64" s="103">
        <v>86.40716446637076</v>
      </c>
      <c r="X64" s="103">
        <v>77.12888785199367</v>
      </c>
      <c r="Y64" s="103">
        <v>92.70408184458319</v>
      </c>
      <c r="Z64" s="103">
        <v>105.96526252733237</v>
      </c>
      <c r="AA64" s="103">
        <v>362.20539669028</v>
      </c>
      <c r="AB64" s="103">
        <v>104.04561465802091</v>
      </c>
      <c r="AC64" s="103">
        <v>38.83240000000001</v>
      </c>
      <c r="AD64" s="103">
        <v>120.16914000000001</v>
      </c>
      <c r="AE64" s="103">
        <v>123.97663910119924</v>
      </c>
      <c r="AF64" s="101">
        <f>SUM(AB64:AE64)</f>
        <v>387.02379375922015</v>
      </c>
      <c r="AG64" s="103">
        <v>117.54334499794602</v>
      </c>
    </row>
    <row r="65" spans="1:33" ht="15">
      <c r="A65" s="30"/>
      <c r="B65" s="31" t="s">
        <v>298</v>
      </c>
      <c r="C65" s="107">
        <v>0.2222903179546587</v>
      </c>
      <c r="D65" s="107">
        <v>0.24079287454433396</v>
      </c>
      <c r="E65" s="107">
        <v>0.2648680172438591</v>
      </c>
      <c r="F65" s="107">
        <v>0.24487739331610736</v>
      </c>
      <c r="G65" s="107">
        <v>0.24284570618755758</v>
      </c>
      <c r="H65" s="107">
        <v>0.24965751649557305</v>
      </c>
      <c r="I65" s="107">
        <v>0.24402069318867928</v>
      </c>
      <c r="J65" s="107">
        <v>0.2251846292231815</v>
      </c>
      <c r="K65" s="107">
        <v>0.2312906807910685</v>
      </c>
      <c r="L65" s="107">
        <v>0.23715319564133724</v>
      </c>
      <c r="M65" s="107">
        <v>0.22061781046289353</v>
      </c>
      <c r="N65" s="107">
        <v>0.2112801326677656</v>
      </c>
      <c r="O65" s="107">
        <v>0.19140524328797087</v>
      </c>
      <c r="P65" s="107">
        <v>0.20500136530102098</v>
      </c>
      <c r="Q65" s="107">
        <v>0.20615077429656958</v>
      </c>
      <c r="R65" s="107">
        <v>0.2409422108667373</v>
      </c>
      <c r="S65" s="107">
        <v>0.20437098251385172</v>
      </c>
      <c r="T65" s="107">
        <v>0.19580765457866806</v>
      </c>
      <c r="U65" s="107">
        <v>0.20571732431904535</v>
      </c>
      <c r="V65" s="107">
        <v>0.21010796694578318</v>
      </c>
      <c r="W65" s="107">
        <v>0.21409315138776558</v>
      </c>
      <c r="X65" s="107">
        <v>0.19425651727658996</v>
      </c>
      <c r="Y65" s="107">
        <v>0.20737435013658148</v>
      </c>
      <c r="Z65" s="107">
        <v>0.21697476826989381</v>
      </c>
      <c r="AA65" s="107">
        <v>0.2086369273456557</v>
      </c>
      <c r="AB65" s="107">
        <v>0.2427437470488076</v>
      </c>
      <c r="AC65" s="107">
        <f>AC64/AC14</f>
        <v>0.08302468061371819</v>
      </c>
      <c r="AD65" s="107">
        <v>0.24780923274891428</v>
      </c>
      <c r="AE65" s="107">
        <f>AE64/AE14</f>
        <v>0.2571604979173299</v>
      </c>
      <c r="AF65" s="107">
        <f>AF64/AF14</f>
        <v>0.2076909722731169</v>
      </c>
      <c r="AG65" s="107">
        <f>AG64/AG14</f>
        <v>0.24654807182981717</v>
      </c>
    </row>
    <row r="66" spans="1:17" ht="15">
      <c r="A66" s="30"/>
      <c r="B66" s="120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33" ht="15">
      <c r="A67" s="30"/>
      <c r="B67" s="137" t="s">
        <v>301</v>
      </c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</row>
    <row r="68" spans="1:33" ht="15">
      <c r="A68" s="30"/>
      <c r="B68" s="99" t="s">
        <v>257</v>
      </c>
      <c r="C68" s="103">
        <v>15.03042643413996</v>
      </c>
      <c r="D68" s="103">
        <v>20.38361990192497</v>
      </c>
      <c r="E68" s="103">
        <v>18.203762358755018</v>
      </c>
      <c r="F68" s="103">
        <v>17.21404432208539</v>
      </c>
      <c r="G68" s="103">
        <v>70.83185301690533</v>
      </c>
      <c r="H68" s="103">
        <v>20.580993438434678</v>
      </c>
      <c r="I68" s="103">
        <v>21.827563194804775</v>
      </c>
      <c r="J68" s="103">
        <v>22.8367919610848</v>
      </c>
      <c r="K68" s="103">
        <v>22.064264184197096</v>
      </c>
      <c r="L68" s="103">
        <v>87.30961277852134</v>
      </c>
      <c r="M68" s="103">
        <v>27.249095889416765</v>
      </c>
      <c r="N68" s="103">
        <v>29.668878001736537</v>
      </c>
      <c r="O68" s="103">
        <v>37.07189229824933</v>
      </c>
      <c r="P68" s="103">
        <v>34.199849412835604</v>
      </c>
      <c r="Q68" s="103">
        <v>128.18971560223824</v>
      </c>
      <c r="R68" s="103">
        <v>28.834076973027297</v>
      </c>
      <c r="S68" s="103">
        <v>30.5528298414498</v>
      </c>
      <c r="T68" s="103">
        <v>33.707729941249895</v>
      </c>
      <c r="U68" s="103">
        <v>37.249146224075325</v>
      </c>
      <c r="V68" s="103">
        <v>130.34378297980234</v>
      </c>
      <c r="W68" s="103">
        <v>28.579573526280797</v>
      </c>
      <c r="X68" s="103">
        <v>31.714891221165832</v>
      </c>
      <c r="Y68" s="103">
        <v>35.501761854582604</v>
      </c>
      <c r="Z68" s="103">
        <v>40.822695489999994</v>
      </c>
      <c r="AA68" s="103">
        <v>136.61892209202918</v>
      </c>
      <c r="AB68" s="103">
        <v>42.70225056793468</v>
      </c>
      <c r="AC68" s="103">
        <v>16.65541</v>
      </c>
      <c r="AD68" s="103">
        <v>49.59063863</v>
      </c>
      <c r="AE68" s="103">
        <v>53.68685512664354</v>
      </c>
      <c r="AF68" s="101">
        <f>SUM(AB68:AE68)</f>
        <v>162.63515432457822</v>
      </c>
      <c r="AG68" s="103">
        <v>53.13634030746343</v>
      </c>
    </row>
    <row r="69" spans="1:33" ht="15">
      <c r="A69" s="30"/>
      <c r="B69" s="42" t="s">
        <v>276</v>
      </c>
      <c r="C69" s="107">
        <v>0.033921070715729994</v>
      </c>
      <c r="D69" s="107">
        <v>0.046559204892473664</v>
      </c>
      <c r="E69" s="107">
        <v>0.042741869825675086</v>
      </c>
      <c r="F69" s="107">
        <v>0.04127862450330429</v>
      </c>
      <c r="G69" s="107">
        <v>0.04109003308518476</v>
      </c>
      <c r="H69" s="107">
        <v>0.05740862883803258</v>
      </c>
      <c r="I69" s="107">
        <v>0.05569676752948399</v>
      </c>
      <c r="J69" s="107">
        <v>0.055415656299647655</v>
      </c>
      <c r="K69" s="107">
        <v>0.053567040991010194</v>
      </c>
      <c r="L69" s="107">
        <v>0.055455800799365684</v>
      </c>
      <c r="M69" s="107">
        <v>0.07053868985093649</v>
      </c>
      <c r="N69" s="107">
        <v>0.0703220621041397</v>
      </c>
      <c r="O69" s="107">
        <v>0.07741838141016588</v>
      </c>
      <c r="P69" s="107">
        <v>0.07645841585699889</v>
      </c>
      <c r="Q69" s="107">
        <v>0.07391438367193578</v>
      </c>
      <c r="R69" s="107">
        <v>0.06755875579434699</v>
      </c>
      <c r="S69" s="107">
        <v>0.0659461036940423</v>
      </c>
      <c r="T69" s="107">
        <v>0.05924029866652002</v>
      </c>
      <c r="U69" s="107">
        <v>0.06787380871733843</v>
      </c>
      <c r="V69" s="107">
        <v>0.06491224251982189</v>
      </c>
      <c r="W69" s="107">
        <v>0.06163375787423075</v>
      </c>
      <c r="X69" s="107">
        <v>0.07649515489909751</v>
      </c>
      <c r="Y69" s="107">
        <v>0.06799801159659567</v>
      </c>
      <c r="Z69" s="107">
        <v>0.0757800176164841</v>
      </c>
      <c r="AA69" s="107">
        <v>0.07045653568858308</v>
      </c>
      <c r="AB69" s="107">
        <v>0.0872008384070547</v>
      </c>
      <c r="AC69" s="107">
        <f>AC68/AC$9</f>
        <v>0.03077944682905857</v>
      </c>
      <c r="AD69" s="107">
        <v>0.08499902066414591</v>
      </c>
      <c r="AE69" s="107">
        <f>AE68/AE$9</f>
        <v>0.0919767948032269</v>
      </c>
      <c r="AF69" s="107">
        <f>AF68/AF$9</f>
        <v>0.07399411469836405</v>
      </c>
      <c r="AG69" s="107">
        <f>AG68/AG$9</f>
        <v>0.09166179111171886</v>
      </c>
    </row>
    <row r="70" spans="1:33" ht="15">
      <c r="A70" s="30"/>
      <c r="B70" s="99" t="s">
        <v>258</v>
      </c>
      <c r="C70" s="103">
        <v>0.03903758805424877</v>
      </c>
      <c r="D70" s="103">
        <v>1.020555538594086</v>
      </c>
      <c r="E70" s="103">
        <v>1.5258043072111578</v>
      </c>
      <c r="F70" s="103">
        <v>0.81834166627402</v>
      </c>
      <c r="G70" s="103">
        <v>3.4037391001335053</v>
      </c>
      <c r="H70" s="103">
        <v>0.036239828460340504</v>
      </c>
      <c r="I70" s="103">
        <v>-1.1012416089659747</v>
      </c>
      <c r="J70" s="103">
        <v>-2.8258542732327623</v>
      </c>
      <c r="K70" s="103">
        <v>5.289052716864378</v>
      </c>
      <c r="L70" s="103">
        <v>1.3981966631259857</v>
      </c>
      <c r="M70" s="103">
        <v>0.9762627138423376</v>
      </c>
      <c r="N70" s="103">
        <v>0.7907151537680038</v>
      </c>
      <c r="O70" s="103">
        <v>3.7283874664373653</v>
      </c>
      <c r="P70" s="103">
        <v>5.516396128527085</v>
      </c>
      <c r="Q70" s="103">
        <v>11.011761462574766</v>
      </c>
      <c r="R70" s="103">
        <v>3.250630294265</v>
      </c>
      <c r="S70" s="103">
        <v>0.7273038053050004</v>
      </c>
      <c r="T70" s="103">
        <v>0.4215860583899994</v>
      </c>
      <c r="U70" s="103">
        <v>6.903752109794335</v>
      </c>
      <c r="V70" s="103">
        <v>11.303272267754364</v>
      </c>
      <c r="W70" s="103">
        <v>-0.5684593282759234</v>
      </c>
      <c r="X70" s="103">
        <v>0.5311390737406618</v>
      </c>
      <c r="Y70" s="103">
        <v>-1.296781720947067</v>
      </c>
      <c r="Z70" s="103">
        <v>-1.2516197119594363</v>
      </c>
      <c r="AA70" s="103">
        <v>-2.5857216874418083</v>
      </c>
      <c r="AB70" s="103">
        <v>4.07854532816651</v>
      </c>
      <c r="AC70" s="103">
        <v>0.02938000000000102</v>
      </c>
      <c r="AD70" s="103">
        <v>3.236607410000004</v>
      </c>
      <c r="AE70" s="103">
        <v>2.821474904609058</v>
      </c>
      <c r="AF70" s="101">
        <f>SUM(AB70:AE70)</f>
        <v>10.166007642775572</v>
      </c>
      <c r="AG70" s="103">
        <v>3.351202223814151</v>
      </c>
    </row>
    <row r="71" spans="1:33" ht="15">
      <c r="A71" s="30"/>
      <c r="B71" s="105" t="s">
        <v>259</v>
      </c>
      <c r="C71" s="106">
        <v>0.00259723755844872</v>
      </c>
      <c r="D71" s="106">
        <v>0.05006743372886912</v>
      </c>
      <c r="E71" s="106">
        <v>0.08381807437061653</v>
      </c>
      <c r="F71" s="106">
        <v>0.04753918666423431</v>
      </c>
      <c r="G71" s="106">
        <v>0.04805379155224331</v>
      </c>
      <c r="H71" s="106">
        <v>0.0017608396100386096</v>
      </c>
      <c r="I71" s="106">
        <v>-0.05045188045672838</v>
      </c>
      <c r="J71" s="106">
        <v>-0.12374129772904091</v>
      </c>
      <c r="K71" s="106">
        <v>0.23971126672116772</v>
      </c>
      <c r="L71" s="106">
        <v>0.01601423507252056</v>
      </c>
      <c r="M71" s="106">
        <v>0.03582734332927012</v>
      </c>
      <c r="N71" s="106">
        <v>0.026651333215961952</v>
      </c>
      <c r="O71" s="106">
        <v>0.10057181425868118</v>
      </c>
      <c r="P71" s="106">
        <v>0.16129884263340402</v>
      </c>
      <c r="Q71" s="106">
        <v>0.08590206640869165</v>
      </c>
      <c r="R71" s="106">
        <v>0.11273571535880227</v>
      </c>
      <c r="S71" s="106">
        <v>0.023804793502901538</v>
      </c>
      <c r="T71" s="106">
        <v>0.012507103240852855</v>
      </c>
      <c r="U71" s="106">
        <v>0.1853398751279893</v>
      </c>
      <c r="V71" s="106">
        <v>0.08671892137353328</v>
      </c>
      <c r="W71" s="106">
        <v>-0.01989040626352201</v>
      </c>
      <c r="X71" s="106">
        <v>0.0167473087022979</v>
      </c>
      <c r="Y71" s="106">
        <v>-0.036527249725204186</v>
      </c>
      <c r="Z71" s="106">
        <v>-0.03065989878757603</v>
      </c>
      <c r="AA71" s="106">
        <v>-0.018926526778625993</v>
      </c>
      <c r="AB71" s="106">
        <v>0.09551124996744571</v>
      </c>
      <c r="AC71" s="106">
        <f>_xlfn.IFERROR(AC70/AC68,"N/A")</f>
        <v>0.0017639913997914804</v>
      </c>
      <c r="AD71" s="106">
        <v>0.06526649987608768</v>
      </c>
      <c r="AE71" s="106">
        <f>_xlfn.IFERROR(AE70/AE68,"N/A")</f>
        <v>0.05255429653969106</v>
      </c>
      <c r="AF71" s="106">
        <f>_xlfn.IFERROR(AF70/AF68,"N/A")</f>
        <v>0.06250805789802873</v>
      </c>
      <c r="AG71" s="106">
        <f>_xlfn.IFERROR(AG70/AG68,"N/A")</f>
        <v>0.0630679908406008</v>
      </c>
    </row>
    <row r="72" spans="1:33" ht="15">
      <c r="A72" s="30"/>
      <c r="B72" s="31" t="s">
        <v>277</v>
      </c>
      <c r="C72" s="119">
        <v>0.0005649433871816031</v>
      </c>
      <c r="D72" s="119">
        <v>0.014233689520140671</v>
      </c>
      <c r="E72" s="119">
        <v>0.0202630054078507</v>
      </c>
      <c r="F72" s="119">
        <v>0.01302457603087573</v>
      </c>
      <c r="G72" s="119">
        <v>0.012202817991965976</v>
      </c>
      <c r="H72" s="119">
        <v>0.0007190442154829465</v>
      </c>
      <c r="I72" s="119">
        <v>-0.018262713249850328</v>
      </c>
      <c r="J72" s="119">
        <v>-0.04083604441087806</v>
      </c>
      <c r="K72" s="119">
        <v>0.08001592612502842</v>
      </c>
      <c r="L72" s="119">
        <v>0.00568603767029681</v>
      </c>
      <c r="M72" s="119">
        <v>0.01337346183345668</v>
      </c>
      <c r="N72" s="119">
        <v>0.010255708868586302</v>
      </c>
      <c r="O72" s="119">
        <v>0.04599839970877575</v>
      </c>
      <c r="P72" s="119">
        <v>0.07474791502069221</v>
      </c>
      <c r="Q72" s="119">
        <v>0.03610949657497404</v>
      </c>
      <c r="R72" s="119">
        <v>0.04844456474314456</v>
      </c>
      <c r="S72" s="119">
        <v>0.011435594423034597</v>
      </c>
      <c r="T72" s="119">
        <v>0.0043195292867827815</v>
      </c>
      <c r="U72" s="119">
        <v>0.08554835328121853</v>
      </c>
      <c r="V72" s="119">
        <v>0.03658016915130862</v>
      </c>
      <c r="W72" s="119">
        <v>-0.00944284598464989</v>
      </c>
      <c r="X72" s="119">
        <v>0.030350804213752105</v>
      </c>
      <c r="Y72" s="119">
        <v>-0.017406466052980765</v>
      </c>
      <c r="Z72" s="119">
        <v>-0.024828857700838623</v>
      </c>
      <c r="AA72" s="119">
        <v>-0.012770513040721706</v>
      </c>
      <c r="AB72" s="119">
        <v>0.06687720350383279</v>
      </c>
      <c r="AC72" s="119">
        <f>AC70/AC$10</f>
        <v>0.0004002724795640466</v>
      </c>
      <c r="AD72" s="119">
        <v>0.0328589584771574</v>
      </c>
      <c r="AE72" s="119">
        <f>AE70/AE$10</f>
        <v>0.027769957877092258</v>
      </c>
      <c r="AF72" s="119">
        <f>AF70/AF$10</f>
        <v>0.030392807585392263</v>
      </c>
      <c r="AG72" s="119">
        <f>AG70/AG$10</f>
        <v>0.03255373593320567</v>
      </c>
    </row>
    <row r="73" spans="1:33" ht="15">
      <c r="A73" s="30"/>
      <c r="B73" s="99" t="s">
        <v>295</v>
      </c>
      <c r="C73" s="103">
        <v>14.99138884608571</v>
      </c>
      <c r="D73" s="103">
        <v>19.36306436333088</v>
      </c>
      <c r="E73" s="103">
        <v>16.67795805154386</v>
      </c>
      <c r="F73" s="103">
        <v>16.39570265581137</v>
      </c>
      <c r="G73" s="103">
        <v>67.42811391677182</v>
      </c>
      <c r="H73" s="103">
        <v>20.544753609974336</v>
      </c>
      <c r="I73" s="103">
        <v>22.92880480377075</v>
      </c>
      <c r="J73" s="103">
        <v>25.662646234317563</v>
      </c>
      <c r="K73" s="103">
        <v>16.77521146733272</v>
      </c>
      <c r="L73" s="103">
        <v>85.91141611539535</v>
      </c>
      <c r="M73" s="103">
        <v>26.272833175574426</v>
      </c>
      <c r="N73" s="103">
        <v>28.878162847968536</v>
      </c>
      <c r="O73" s="103">
        <v>33.34350483181196</v>
      </c>
      <c r="P73" s="103">
        <v>28.683453284308516</v>
      </c>
      <c r="Q73" s="103">
        <v>117.17795413966346</v>
      </c>
      <c r="R73" s="103">
        <v>25.5834466787623</v>
      </c>
      <c r="S73" s="103">
        <v>29.825526036144797</v>
      </c>
      <c r="T73" s="103">
        <v>33.286143882859896</v>
      </c>
      <c r="U73" s="103">
        <v>30.34539411428099</v>
      </c>
      <c r="V73" s="103">
        <v>119.04051071204796</v>
      </c>
      <c r="W73" s="103">
        <v>29.14803285455672</v>
      </c>
      <c r="X73" s="103">
        <v>31.18375214742517</v>
      </c>
      <c r="Y73" s="103">
        <v>36.79854357552967</v>
      </c>
      <c r="Z73" s="103">
        <v>42.07431520195943</v>
      </c>
      <c r="AA73" s="103">
        <v>139.20464377947098</v>
      </c>
      <c r="AB73" s="103">
        <v>38.62370523976818</v>
      </c>
      <c r="AC73" s="103">
        <v>16.62603</v>
      </c>
      <c r="AD73" s="103">
        <v>46.354031219999996</v>
      </c>
      <c r="AE73" s="103">
        <v>50.86538022203449</v>
      </c>
      <c r="AF73" s="101">
        <f>SUM(AB73:AE73)</f>
        <v>152.46914668180267</v>
      </c>
      <c r="AG73" s="103">
        <v>49.78513808364927</v>
      </c>
    </row>
    <row r="74" spans="1:33" ht="15">
      <c r="A74" s="30"/>
      <c r="B74" s="31" t="s">
        <v>298</v>
      </c>
      <c r="C74" s="107">
        <v>0.04007711789283584</v>
      </c>
      <c r="D74" s="107">
        <v>0.052893191551364516</v>
      </c>
      <c r="E74" s="107">
        <v>0.04757013962676834</v>
      </c>
      <c r="F74" s="107">
        <v>0.04629358655992791</v>
      </c>
      <c r="G74" s="107">
        <v>0.046666050356795365</v>
      </c>
      <c r="H74" s="107">
        <v>0.06666927592535926</v>
      </c>
      <c r="I74" s="107">
        <v>0.06913019412914274</v>
      </c>
      <c r="J74" s="107">
        <v>0.07484149935027108</v>
      </c>
      <c r="K74" s="107">
        <v>0.04851357144741529</v>
      </c>
      <c r="L74" s="107">
        <v>0.06466739501461574</v>
      </c>
      <c r="M74" s="107">
        <v>0.08520807326678699</v>
      </c>
      <c r="N74" s="107">
        <v>0.08515223414838036</v>
      </c>
      <c r="O74" s="107">
        <v>0.08509669242999396</v>
      </c>
      <c r="P74" s="107">
        <v>0.07802888447620772</v>
      </c>
      <c r="Q74" s="107">
        <v>0.08328779163307606</v>
      </c>
      <c r="R74" s="107">
        <v>0.07113535861870086</v>
      </c>
      <c r="S74" s="107">
        <v>0.07461310700911701</v>
      </c>
      <c r="T74" s="107">
        <v>0.07061132521758744</v>
      </c>
      <c r="U74" s="107">
        <v>0.06483710780648345</v>
      </c>
      <c r="V74" s="107">
        <v>0.07007308938410753</v>
      </c>
      <c r="W74" s="107">
        <v>0.07222079614723276</v>
      </c>
      <c r="X74" s="107">
        <v>0.07853927700084963</v>
      </c>
      <c r="Y74" s="107">
        <v>0.08231648389271043</v>
      </c>
      <c r="Z74" s="107">
        <v>0.08615148562204424</v>
      </c>
      <c r="AA74" s="107">
        <v>0.0801844186082906</v>
      </c>
      <c r="AB74" s="107">
        <v>0.09011108219818872</v>
      </c>
      <c r="AC74" s="107">
        <f>AC73/AC14</f>
        <v>0.035546884318870244</v>
      </c>
      <c r="AD74" s="107">
        <v>0.09558990695487557</v>
      </c>
      <c r="AE74" s="107">
        <f>AE73/AE14</f>
        <v>0.10550831672388969</v>
      </c>
      <c r="AF74" s="107">
        <f>AF73/AF14</f>
        <v>0.08182046123938516</v>
      </c>
      <c r="AG74" s="107">
        <f>AG73/AG14</f>
        <v>0.10442471073559641</v>
      </c>
    </row>
    <row r="75" spans="1:17" ht="15">
      <c r="A75" s="30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33" ht="15">
      <c r="A76" s="30"/>
      <c r="B76" s="139" t="s">
        <v>302</v>
      </c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</row>
    <row r="77" spans="1:33" ht="15">
      <c r="A77" s="30"/>
      <c r="B77" s="99" t="s">
        <v>257</v>
      </c>
      <c r="C77" s="103">
        <v>108.31073528046102</v>
      </c>
      <c r="D77" s="103">
        <v>113.08909377376098</v>
      </c>
      <c r="E77" s="103">
        <v>87.97617383599611</v>
      </c>
      <c r="F77" s="103">
        <v>96.4547734388181</v>
      </c>
      <c r="G77" s="103">
        <v>405.83077632903615</v>
      </c>
      <c r="H77" s="103">
        <v>65.0624611740695</v>
      </c>
      <c r="I77" s="103">
        <v>85.92942236520034</v>
      </c>
      <c r="J77" s="103">
        <v>95.41249691866041</v>
      </c>
      <c r="K77" s="103">
        <v>101.12599626224994</v>
      </c>
      <c r="L77" s="103">
        <v>347.5303767201802</v>
      </c>
      <c r="M77" s="103">
        <v>81.26925210633563</v>
      </c>
      <c r="N77" s="103">
        <v>108.31510345697377</v>
      </c>
      <c r="O77" s="103">
        <v>129.2582830689035</v>
      </c>
      <c r="P77" s="103">
        <v>111.37819908001694</v>
      </c>
      <c r="Q77" s="103">
        <v>430.2208377122298</v>
      </c>
      <c r="R77" s="103">
        <v>87.93351944229035</v>
      </c>
      <c r="S77" s="103">
        <v>120.48826873890971</v>
      </c>
      <c r="T77" s="103">
        <v>145.18432168895313</v>
      </c>
      <c r="U77" s="103">
        <v>138.05764326600897</v>
      </c>
      <c r="V77" s="103">
        <v>491.66375313616214</v>
      </c>
      <c r="W77" s="103">
        <v>156.51020219761705</v>
      </c>
      <c r="X77" s="103">
        <v>151.42842</v>
      </c>
      <c r="Y77" s="103">
        <v>163.6317569890386</v>
      </c>
      <c r="Z77" s="103">
        <v>159.8484654689975</v>
      </c>
      <c r="AA77" s="103">
        <v>631.4188446556528</v>
      </c>
      <c r="AB77" s="103">
        <v>127.87720093729163</v>
      </c>
      <c r="AC77" s="103">
        <v>50.12125999999999</v>
      </c>
      <c r="AD77" s="103">
        <v>162.5887</v>
      </c>
      <c r="AE77" s="103">
        <v>148.2008660376153</v>
      </c>
      <c r="AF77" s="101">
        <f>SUM(AB77:AE77)</f>
        <v>488.7880269749069</v>
      </c>
      <c r="AG77" s="103">
        <v>134.05073827368292</v>
      </c>
    </row>
    <row r="78" spans="1:33" s="42" customFormat="1" ht="15">
      <c r="A78" s="30"/>
      <c r="B78" s="42" t="s">
        <v>276</v>
      </c>
      <c r="C78" s="107">
        <v>0.244438581088831</v>
      </c>
      <c r="D78" s="107">
        <v>0.2583122288116971</v>
      </c>
      <c r="E78" s="107">
        <v>0.2065653295045694</v>
      </c>
      <c r="F78" s="107">
        <v>0.23129488340076032</v>
      </c>
      <c r="G78" s="107">
        <v>0.23542515571866196</v>
      </c>
      <c r="H78" s="107">
        <v>0.1814852473474742</v>
      </c>
      <c r="I78" s="107">
        <v>0.21926364471855153</v>
      </c>
      <c r="J78" s="107">
        <v>0.2315275343816074</v>
      </c>
      <c r="K78" s="107">
        <v>0.24551103729606688</v>
      </c>
      <c r="L78" s="107">
        <v>0.22073829822165916</v>
      </c>
      <c r="M78" s="107">
        <v>0.2103785972206462</v>
      </c>
      <c r="N78" s="107">
        <v>0.25673169816775016</v>
      </c>
      <c r="O78" s="107">
        <v>0.26993407777903267</v>
      </c>
      <c r="P78" s="107">
        <v>0.24900111576127193</v>
      </c>
      <c r="Q78" s="107">
        <v>0.2480659849577523</v>
      </c>
      <c r="R78" s="107">
        <v>0.20602980187978057</v>
      </c>
      <c r="S78" s="107">
        <v>0.2600653329136838</v>
      </c>
      <c r="T78" s="107">
        <v>0.255156980121183</v>
      </c>
      <c r="U78" s="107">
        <v>0.25156276105322334</v>
      </c>
      <c r="V78" s="107">
        <v>0.24485246670127597</v>
      </c>
      <c r="W78" s="107">
        <v>0.33752469742854657</v>
      </c>
      <c r="X78" s="107">
        <v>0.36523979739507956</v>
      </c>
      <c r="Y78" s="107">
        <v>0.313410758454393</v>
      </c>
      <c r="Z78" s="107">
        <v>0.29673002685910055</v>
      </c>
      <c r="AA78" s="107">
        <v>0.32563266992369616</v>
      </c>
      <c r="AB78" s="107">
        <v>0.26113375727443666</v>
      </c>
      <c r="AC78" s="107">
        <f>AC77/AC$9</f>
        <v>0.09262483824627674</v>
      </c>
      <c r="AD78" s="107">
        <v>0.27867921553033287</v>
      </c>
      <c r="AE78" s="107">
        <f>AE77/AE$9</f>
        <v>0.253899033814657</v>
      </c>
      <c r="AF78" s="107">
        <f>AF77/AF$9</f>
        <v>0.2223838842307571</v>
      </c>
      <c r="AG78" s="107">
        <f>AG77/AG$9</f>
        <v>0.2312415702495824</v>
      </c>
    </row>
    <row r="79" spans="2:33" ht="15">
      <c r="B79" s="99" t="s">
        <v>258</v>
      </c>
      <c r="C79" s="103">
        <v>7.331506130343929</v>
      </c>
      <c r="D79" s="103">
        <v>12.332637682057918</v>
      </c>
      <c r="E79" s="103">
        <v>8.708546521299882</v>
      </c>
      <c r="F79" s="103">
        <v>9.260435069186409</v>
      </c>
      <c r="G79" s="103">
        <v>37.63312540288811</v>
      </c>
      <c r="H79" s="103">
        <v>-4.619308308490377</v>
      </c>
      <c r="I79" s="103">
        <v>6.46986210123256</v>
      </c>
      <c r="J79" s="103">
        <v>2.2220743456839553</v>
      </c>
      <c r="K79" s="103">
        <v>6.522706401327378</v>
      </c>
      <c r="L79" s="103">
        <v>10.595334539753502</v>
      </c>
      <c r="M79" s="103">
        <v>5.341728765782435</v>
      </c>
      <c r="N79" s="103">
        <v>16.305282744962156</v>
      </c>
      <c r="O79" s="103">
        <v>17.851056888828957</v>
      </c>
      <c r="P79" s="103">
        <v>6.642337673841918</v>
      </c>
      <c r="Q79" s="103">
        <v>46.14040607341548</v>
      </c>
      <c r="R79" s="103">
        <v>-1.2340903887397</v>
      </c>
      <c r="S79" s="103">
        <v>10.063937904654319</v>
      </c>
      <c r="T79" s="103">
        <v>16.68330146993129</v>
      </c>
      <c r="U79" s="103">
        <v>4.6822481589195375</v>
      </c>
      <c r="V79" s="103">
        <v>30.195397144765476</v>
      </c>
      <c r="W79" s="103">
        <v>4.895601842048112</v>
      </c>
      <c r="X79" s="103">
        <v>8.278709999999991</v>
      </c>
      <c r="Y79" s="103">
        <v>15.029752520119567</v>
      </c>
      <c r="Z79" s="103">
        <v>4.970524292546179</v>
      </c>
      <c r="AA79" s="103">
        <v>33.1745886547137</v>
      </c>
      <c r="AB79" s="103">
        <v>-2.6084810313232736</v>
      </c>
      <c r="AC79" s="103">
        <v>1.9413800000000045</v>
      </c>
      <c r="AD79" s="103">
        <v>10.00578</v>
      </c>
      <c r="AE79" s="103">
        <v>0.660505384865537</v>
      </c>
      <c r="AF79" s="101">
        <f>SUM(AB79:AE79)</f>
        <v>9.999184353542269</v>
      </c>
      <c r="AG79" s="103">
        <v>6.11815567518842</v>
      </c>
    </row>
    <row r="80" spans="1:33" s="42" customFormat="1" ht="15">
      <c r="A80" s="30"/>
      <c r="B80" s="105" t="s">
        <v>259</v>
      </c>
      <c r="C80" s="106">
        <v>0.06768956107037447</v>
      </c>
      <c r="D80" s="106">
        <v>0.1090524052366166</v>
      </c>
      <c r="E80" s="106">
        <v>0.09898755698939836</v>
      </c>
      <c r="F80" s="106">
        <v>0.0960080537129701</v>
      </c>
      <c r="G80" s="106">
        <v>0.09273107806978206</v>
      </c>
      <c r="H80" s="106">
        <v>-0.07099805671555802</v>
      </c>
      <c r="I80" s="106">
        <v>0.07529274517563524</v>
      </c>
      <c r="J80" s="106">
        <v>0.023289133158083935</v>
      </c>
      <c r="K80" s="106">
        <v>0.06450078755626842</v>
      </c>
      <c r="L80" s="106">
        <v>0.030487506271385623</v>
      </c>
      <c r="M80" s="106">
        <v>0.06572877967171549</v>
      </c>
      <c r="N80" s="106">
        <v>0.15053563376264636</v>
      </c>
      <c r="O80" s="106">
        <v>0.13810377536357282</v>
      </c>
      <c r="P80" s="106">
        <v>0.05963768249718145</v>
      </c>
      <c r="Q80" s="106">
        <v>0.10724818983379487</v>
      </c>
      <c r="R80" s="106">
        <v>-0.014034356825096916</v>
      </c>
      <c r="S80" s="106">
        <v>0.08352628857554772</v>
      </c>
      <c r="T80" s="106">
        <v>0.11491117825844896</v>
      </c>
      <c r="U80" s="106">
        <v>0.03391516795558938</v>
      </c>
      <c r="V80" s="106">
        <v>0.0614147310070326</v>
      </c>
      <c r="W80" s="106">
        <v>0.0312797617874565</v>
      </c>
      <c r="X80" s="106">
        <v>0.05467078108587537</v>
      </c>
      <c r="Y80" s="106">
        <v>0.09185107338990672</v>
      </c>
      <c r="Z80" s="106">
        <v>0.03109522683225388</v>
      </c>
      <c r="AA80" s="106">
        <v>0.05253975065125846</v>
      </c>
      <c r="AB80" s="106">
        <v>-0.020398327553340954</v>
      </c>
      <c r="AC80" s="106">
        <f>_xlfn.IFERROR(AC79/AC77,"N/A")</f>
        <v>0.03873366312020098</v>
      </c>
      <c r="AD80" s="106">
        <v>0.0615404391572108</v>
      </c>
      <c r="AE80" s="106">
        <f>_xlfn.IFERROR(AE79/AE77,"N/A")</f>
        <v>0.004456825405445958</v>
      </c>
      <c r="AF80" s="106">
        <f>_xlfn.IFERROR(AF79/AF77,"N/A")</f>
        <v>0.020457097559093036</v>
      </c>
      <c r="AG80" s="106">
        <f>_xlfn.IFERROR(AG79/AG77,"N/A")</f>
        <v>0.045640596642574006</v>
      </c>
    </row>
    <row r="81" spans="1:33" s="42" customFormat="1" ht="15">
      <c r="A81" s="30"/>
      <c r="B81" s="31" t="s">
        <v>277</v>
      </c>
      <c r="C81" s="119">
        <v>0.10609994399918855</v>
      </c>
      <c r="D81" s="119">
        <v>0.17200331495199328</v>
      </c>
      <c r="E81" s="119">
        <v>0.11565134822443403</v>
      </c>
      <c r="F81" s="119">
        <v>0.14738738794367978</v>
      </c>
      <c r="G81" s="119">
        <v>0.13491932438131418</v>
      </c>
      <c r="H81" s="119">
        <v>-0.09165294262877734</v>
      </c>
      <c r="I81" s="119">
        <v>0.1072945622094952</v>
      </c>
      <c r="J81" s="119">
        <v>0.032110900949190106</v>
      </c>
      <c r="K81" s="119">
        <v>0.09867937067061087</v>
      </c>
      <c r="L81" s="119">
        <v>0.04308798104820456</v>
      </c>
      <c r="M81" s="119">
        <v>0.0731743666545539</v>
      </c>
      <c r="N81" s="119">
        <v>0.2114822664716233</v>
      </c>
      <c r="O81" s="119">
        <v>0.22023463424552941</v>
      </c>
      <c r="P81" s="119">
        <v>0.09000457552631325</v>
      </c>
      <c r="Q81" s="119">
        <v>0.1513024815092879</v>
      </c>
      <c r="R81" s="119">
        <v>-0.018391809072126678</v>
      </c>
      <c r="S81" s="119">
        <v>0.1582380173687786</v>
      </c>
      <c r="T81" s="119">
        <v>0.17093546588044356</v>
      </c>
      <c r="U81" s="119">
        <v>0.05802042328276998</v>
      </c>
      <c r="V81" s="119">
        <v>0.09771973186008244</v>
      </c>
      <c r="W81" s="119">
        <v>0.08132228973501847</v>
      </c>
      <c r="X81" s="119">
        <v>0.47306914285714236</v>
      </c>
      <c r="Y81" s="119">
        <v>0.2017416445653633</v>
      </c>
      <c r="Z81" s="119">
        <v>0.09860218657389624</v>
      </c>
      <c r="AA81" s="119">
        <v>0.16384459282419742</v>
      </c>
      <c r="AB81" s="119">
        <v>-0.042772092187612486</v>
      </c>
      <c r="AC81" s="119">
        <f>AC79/AC$10</f>
        <v>0.02644931880108998</v>
      </c>
      <c r="AD81" s="119">
        <v>0.10158152284263959</v>
      </c>
      <c r="AE81" s="119">
        <f>AE79/AE$10</f>
        <v>0.0065009285339895865</v>
      </c>
      <c r="AF81" s="119">
        <f>AF79/AF$10</f>
        <v>0.02989406429219465</v>
      </c>
      <c r="AG81" s="119">
        <f>AG79/AG$10</f>
        <v>0.0594320518269544</v>
      </c>
    </row>
    <row r="82" spans="1:33" ht="15">
      <c r="A82" s="30"/>
      <c r="B82" s="99" t="s">
        <v>295</v>
      </c>
      <c r="C82" s="103">
        <v>100.97922915011708</v>
      </c>
      <c r="D82" s="103">
        <v>100.75645609170306</v>
      </c>
      <c r="E82" s="103">
        <v>79.26762731469621</v>
      </c>
      <c r="F82" s="103">
        <v>87.1943383696317</v>
      </c>
      <c r="G82" s="103">
        <v>368.19765092614807</v>
      </c>
      <c r="H82" s="103">
        <v>69.68176948255987</v>
      </c>
      <c r="I82" s="103">
        <v>79.45956026396779</v>
      </c>
      <c r="J82" s="103">
        <v>93.19042257297646</v>
      </c>
      <c r="K82" s="103">
        <v>94.60328986092257</v>
      </c>
      <c r="L82" s="103">
        <v>336.9350421804267</v>
      </c>
      <c r="M82" s="103">
        <v>75.9275233405532</v>
      </c>
      <c r="N82" s="103">
        <v>92.00982071201162</v>
      </c>
      <c r="O82" s="103">
        <v>111.40722618007455</v>
      </c>
      <c r="P82" s="103">
        <v>104.73586140617503</v>
      </c>
      <c r="Q82" s="103">
        <v>384.08043163881433</v>
      </c>
      <c r="R82" s="103">
        <v>89.16760983103005</v>
      </c>
      <c r="S82" s="103">
        <v>110.4243308342554</v>
      </c>
      <c r="T82" s="103">
        <v>128.50102021902185</v>
      </c>
      <c r="U82" s="103">
        <v>133.37539510708942</v>
      </c>
      <c r="V82" s="103">
        <v>461.46835599139666</v>
      </c>
      <c r="W82" s="103">
        <v>151.6146003555689</v>
      </c>
      <c r="X82" s="103">
        <v>143.14971</v>
      </c>
      <c r="Y82" s="103">
        <v>148.602004468919</v>
      </c>
      <c r="Z82" s="103">
        <v>154.87794117645132</v>
      </c>
      <c r="AA82" s="103">
        <v>598.2442560009392</v>
      </c>
      <c r="AB82" s="103">
        <v>130.4856819686149</v>
      </c>
      <c r="AC82" s="103">
        <v>48.17987999999999</v>
      </c>
      <c r="AD82" s="103">
        <v>152.58291999999997</v>
      </c>
      <c r="AE82" s="103">
        <v>147.54036065274977</v>
      </c>
      <c r="AF82" s="101">
        <f>SUM(AB82:AE82)</f>
        <v>478.78884262136467</v>
      </c>
      <c r="AG82" s="103">
        <v>127.93258259849449</v>
      </c>
    </row>
    <row r="83" spans="1:33" s="42" customFormat="1" ht="15">
      <c r="A83" s="30"/>
      <c r="B83" s="31" t="s">
        <v>298</v>
      </c>
      <c r="C83" s="107">
        <v>0.2699520713475188</v>
      </c>
      <c r="D83" s="107">
        <v>0.2752317728276318</v>
      </c>
      <c r="E83" s="107">
        <v>0.22609315166694993</v>
      </c>
      <c r="F83" s="107">
        <v>0.24619491677713848</v>
      </c>
      <c r="G83" s="107">
        <v>0.2548244214658289</v>
      </c>
      <c r="H83" s="107">
        <v>0.22612260067916512</v>
      </c>
      <c r="I83" s="107">
        <v>0.2395700462137063</v>
      </c>
      <c r="J83" s="107">
        <v>0.2717767640470447</v>
      </c>
      <c r="K83" s="107">
        <v>0.2735907962034263</v>
      </c>
      <c r="L83" s="107">
        <v>0.25361834843557335</v>
      </c>
      <c r="M83" s="107">
        <v>0.24624820355431973</v>
      </c>
      <c r="N83" s="107">
        <v>0.2713067946346476</v>
      </c>
      <c r="O83" s="107">
        <v>0.2843248335333856</v>
      </c>
      <c r="P83" s="107">
        <v>0.2849176613838653</v>
      </c>
      <c r="Q83" s="107">
        <v>0.272996837976432</v>
      </c>
      <c r="R83" s="107">
        <v>0.24793257852032255</v>
      </c>
      <c r="S83" s="107">
        <v>0.27624332268144</v>
      </c>
      <c r="T83" s="107">
        <v>0.2725947277464433</v>
      </c>
      <c r="U83" s="107">
        <v>0.28497487423374607</v>
      </c>
      <c r="V83" s="107">
        <v>0.27164293200608347</v>
      </c>
      <c r="W83" s="107">
        <v>0.3756592151470672</v>
      </c>
      <c r="X83" s="107">
        <v>0.3605363034290796</v>
      </c>
      <c r="Y83" s="107">
        <v>0.33241518056775926</v>
      </c>
      <c r="Z83" s="107">
        <v>0.3171285060348045</v>
      </c>
      <c r="AA83" s="107">
        <v>0.34459962362447405</v>
      </c>
      <c r="AB83" s="107">
        <v>0.30442977804868787</v>
      </c>
      <c r="AC83" s="107">
        <f>AC82/AC14</f>
        <v>0.10300983583315138</v>
      </c>
      <c r="AD83" s="107">
        <v>0.31465196751669317</v>
      </c>
      <c r="AE83" s="107">
        <f>AE82/AE14</f>
        <v>0.3060379187839796</v>
      </c>
      <c r="AF83" s="107">
        <f>AF82/AF14</f>
        <v>0.25693541803121395</v>
      </c>
      <c r="AG83" s="107">
        <f>AG82/AG14</f>
        <v>0.2683395777482664</v>
      </c>
    </row>
    <row r="84" spans="1:30" s="42" customFormat="1" ht="15">
      <c r="A84" s="30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3" s="42" customFormat="1" ht="15">
      <c r="A85" s="30"/>
      <c r="B85" s="141" t="s">
        <v>303</v>
      </c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</row>
    <row r="86" spans="1:33" s="42" customFormat="1" ht="15">
      <c r="A86" s="30"/>
      <c r="B86" s="99" t="s">
        <v>257</v>
      </c>
      <c r="C86" s="103">
        <v>122.62354657721065</v>
      </c>
      <c r="D86" s="103">
        <v>99.25910461572684</v>
      </c>
      <c r="E86" s="103">
        <v>101.63673577422198</v>
      </c>
      <c r="F86" s="103">
        <v>100.48050523019091</v>
      </c>
      <c r="G86" s="103">
        <v>423.9998921973504</v>
      </c>
      <c r="H86" s="103">
        <v>69.61057150981281</v>
      </c>
      <c r="I86" s="103">
        <v>87.59730307235375</v>
      </c>
      <c r="J86" s="103">
        <v>88.11194448436808</v>
      </c>
      <c r="K86" s="103">
        <v>93.91373233427015</v>
      </c>
      <c r="L86" s="103">
        <v>339.2335514008048</v>
      </c>
      <c r="M86" s="103">
        <v>75.24919573301229</v>
      </c>
      <c r="N86" s="103">
        <v>85.68978159959372</v>
      </c>
      <c r="O86" s="103">
        <v>102.53155978287235</v>
      </c>
      <c r="P86" s="103">
        <v>97.2622962311603</v>
      </c>
      <c r="Q86" s="103">
        <v>360.73283334663876</v>
      </c>
      <c r="R86" s="103">
        <v>96.59239209499903</v>
      </c>
      <c r="S86" s="103">
        <v>120.79387462018805</v>
      </c>
      <c r="T86" s="103">
        <v>95.52742429798123</v>
      </c>
      <c r="U86" s="103">
        <v>117.02754483549046</v>
      </c>
      <c r="V86" s="103">
        <v>429.9412358486588</v>
      </c>
      <c r="W86" s="103">
        <v>71.93769548229727</v>
      </c>
      <c r="X86" s="103">
        <v>121.58062592</v>
      </c>
      <c r="Y86" s="103">
        <v>136.4882198916302</v>
      </c>
      <c r="Z86" s="103">
        <v>124.07142287340344</v>
      </c>
      <c r="AA86" s="103">
        <v>454.07796416733095</v>
      </c>
      <c r="AB86" s="103">
        <v>130.47737883289523</v>
      </c>
      <c r="AC86" s="103">
        <v>42.713190000000004</v>
      </c>
      <c r="AD86" s="103">
        <v>119.53218</v>
      </c>
      <c r="AE86" s="103">
        <v>134.92192427369335</v>
      </c>
      <c r="AF86" s="101">
        <f>SUM(AB86:AE86)</f>
        <v>427.6446731065886</v>
      </c>
      <c r="AG86" s="103">
        <v>156.0781740971518</v>
      </c>
    </row>
    <row r="87" spans="1:33" s="42" customFormat="1" ht="15">
      <c r="A87" s="30"/>
      <c r="B87" s="42" t="s">
        <v>276</v>
      </c>
      <c r="C87" s="107">
        <v>0.27674011865766335</v>
      </c>
      <c r="D87" s="107">
        <v>0.22672248655944915</v>
      </c>
      <c r="E87" s="107">
        <v>0.23863990555111994</v>
      </c>
      <c r="F87" s="107">
        <v>0.24094843534113092</v>
      </c>
      <c r="G87" s="107">
        <v>0.24596518171486742</v>
      </c>
      <c r="H87" s="107">
        <v>0.19417174758664663</v>
      </c>
      <c r="I87" s="107">
        <v>0.22351952812542425</v>
      </c>
      <c r="J87" s="107">
        <v>0.21381204679536053</v>
      </c>
      <c r="K87" s="107">
        <v>0.22800129238715747</v>
      </c>
      <c r="L87" s="107">
        <v>0.21546846506656808</v>
      </c>
      <c r="M87" s="107">
        <v>0.19479470808442217</v>
      </c>
      <c r="N87" s="107">
        <v>0.20310448352593913</v>
      </c>
      <c r="O87" s="107">
        <v>0.21411983337641732</v>
      </c>
      <c r="P87" s="107">
        <v>0.2174430946370675</v>
      </c>
      <c r="Q87" s="107">
        <v>0.20799909666530517</v>
      </c>
      <c r="R87" s="107">
        <v>0.22631769469306237</v>
      </c>
      <c r="S87" s="107">
        <v>0.26072496140770135</v>
      </c>
      <c r="T87" s="107">
        <v>0.16788651018977369</v>
      </c>
      <c r="U87" s="107">
        <v>0.21324261085184124</v>
      </c>
      <c r="V87" s="107">
        <v>0.21411416127921254</v>
      </c>
      <c r="W87" s="107">
        <v>0.1551384418423491</v>
      </c>
      <c r="X87" s="107">
        <v>0.2932480123492523</v>
      </c>
      <c r="Y87" s="107">
        <v>0.26142160484893734</v>
      </c>
      <c r="Z87" s="107">
        <v>0.2303163595199618</v>
      </c>
      <c r="AA87" s="107">
        <v>0.23417517718522002</v>
      </c>
      <c r="AB87" s="107">
        <v>0.2664434936346646</v>
      </c>
      <c r="AC87" s="107">
        <f>AC86/AC$9</f>
        <v>0.07893461406861052</v>
      </c>
      <c r="AD87" s="107">
        <v>0.20487976195781468</v>
      </c>
      <c r="AE87" s="107">
        <f>AE86/AE$9</f>
        <v>0.23114943339676775</v>
      </c>
      <c r="AF87" s="107">
        <f>AF86/AF$9</f>
        <v>0.1945654930719443</v>
      </c>
      <c r="AG87" s="107">
        <f>AG86/AG$9</f>
        <v>0.269239562009922</v>
      </c>
    </row>
    <row r="88" spans="1:33" s="42" customFormat="1" ht="15">
      <c r="A88" s="30"/>
      <c r="B88" s="99" t="s">
        <v>258</v>
      </c>
      <c r="C88" s="103">
        <v>21.34317585901967</v>
      </c>
      <c r="D88" s="103">
        <v>19.752142824573777</v>
      </c>
      <c r="E88" s="103">
        <v>17.821994865301765</v>
      </c>
      <c r="F88" s="103">
        <v>14.976508562550414</v>
      </c>
      <c r="G88" s="103">
        <v>73.8938221114456</v>
      </c>
      <c r="H88" s="103">
        <v>7.278245390201555</v>
      </c>
      <c r="I88" s="103">
        <v>16.611698923978505</v>
      </c>
      <c r="J88" s="103">
        <v>18.654633190950424</v>
      </c>
      <c r="K88" s="103">
        <v>16.826448373725594</v>
      </c>
      <c r="L88" s="103">
        <v>59.37102587885602</v>
      </c>
      <c r="M88" s="103">
        <v>9.713905629111862</v>
      </c>
      <c r="N88" s="103">
        <v>12.92172514580426</v>
      </c>
      <c r="O88" s="103">
        <v>10.387156018808687</v>
      </c>
      <c r="P88" s="103">
        <v>13.962186930947995</v>
      </c>
      <c r="Q88" s="103">
        <v>46.98497372467292</v>
      </c>
      <c r="R88" s="103">
        <v>19.293545708651568</v>
      </c>
      <c r="S88" s="103">
        <v>22.431148464423693</v>
      </c>
      <c r="T88" s="103">
        <v>13.818600813000158</v>
      </c>
      <c r="U88" s="103">
        <v>10.059283672126782</v>
      </c>
      <c r="V88" s="103">
        <v>65.60257865820226</v>
      </c>
      <c r="W88" s="103">
        <v>8.766195129913584</v>
      </c>
      <c r="X88" s="103">
        <v>20.773584389524025</v>
      </c>
      <c r="Y88" s="103">
        <v>29.237545741720503</v>
      </c>
      <c r="Z88" s="103">
        <v>30.01160603581855</v>
      </c>
      <c r="AA88" s="103">
        <v>88.78893129697668</v>
      </c>
      <c r="AB88" s="103">
        <v>29.753657070851112</v>
      </c>
      <c r="AC88" s="103">
        <v>12.097980000000003</v>
      </c>
      <c r="AD88" s="103">
        <v>31.360859999999985</v>
      </c>
      <c r="AE88" s="103">
        <v>33.79249233204371</v>
      </c>
      <c r="AF88" s="101">
        <f>SUM(AB88:AE88)</f>
        <v>107.00498940289481</v>
      </c>
      <c r="AG88" s="103">
        <v>38.57783023946041</v>
      </c>
    </row>
    <row r="89" spans="2:33" ht="15">
      <c r="B89" s="105" t="s">
        <v>259</v>
      </c>
      <c r="C89" s="106">
        <v>0.1740544655147518</v>
      </c>
      <c r="D89" s="106">
        <v>0.19899577878565916</v>
      </c>
      <c r="E89" s="106">
        <v>0.17534993356036074</v>
      </c>
      <c r="F89" s="106">
        <v>0.14904889787566963</v>
      </c>
      <c r="G89" s="106">
        <v>0.17427792664874495</v>
      </c>
      <c r="H89" s="106">
        <v>0.10455661018636458</v>
      </c>
      <c r="I89" s="106">
        <v>0.18963710458365993</v>
      </c>
      <c r="J89" s="106">
        <v>0.21171514600111835</v>
      </c>
      <c r="K89" s="106">
        <v>0.17916920087719096</v>
      </c>
      <c r="L89" s="106">
        <v>0.1750151942037982</v>
      </c>
      <c r="M89" s="106">
        <v>0.12908982660196475</v>
      </c>
      <c r="N89" s="106">
        <v>0.15079656995957993</v>
      </c>
      <c r="O89" s="106">
        <v>0.1013069150689331</v>
      </c>
      <c r="P89" s="106">
        <v>0.14355189494770404</v>
      </c>
      <c r="Q89" s="106">
        <v>0.13024867542213348</v>
      </c>
      <c r="R89" s="106">
        <v>0.19974187707947313</v>
      </c>
      <c r="S89" s="106">
        <v>0.1856977312380608</v>
      </c>
      <c r="T89" s="106">
        <v>0.1446558505534016</v>
      </c>
      <c r="U89" s="106">
        <v>0.08595654712117094</v>
      </c>
      <c r="V89" s="106">
        <v>0.15258498880366678</v>
      </c>
      <c r="W89" s="106">
        <v>0.12185815894075736</v>
      </c>
      <c r="X89" s="106">
        <v>0.17086262085205117</v>
      </c>
      <c r="Y89" s="106">
        <v>0.21421296112539764</v>
      </c>
      <c r="Z89" s="106">
        <v>0.2418897546330307</v>
      </c>
      <c r="AA89" s="106">
        <v>0.1955367542659642</v>
      </c>
      <c r="AB89" s="106">
        <v>0.22803690062594809</v>
      </c>
      <c r="AC89" s="106">
        <f>_xlfn.IFERROR(AC88/AC86,"N/A")</f>
        <v>0.28323756666266325</v>
      </c>
      <c r="AD89" s="106">
        <v>0.2623633234163385</v>
      </c>
      <c r="AE89" s="106">
        <f>_xlfn.IFERROR(AE88/AE86,"N/A")</f>
        <v>0.2504596085028744</v>
      </c>
      <c r="AF89" s="106">
        <f>_xlfn.IFERROR(AF88/AF86,"N/A")</f>
        <v>0.2502193903774508</v>
      </c>
      <c r="AG89" s="106">
        <f>_xlfn.IFERROR(AG88/AG86,"N/A")</f>
        <v>0.24716992278143524</v>
      </c>
    </row>
    <row r="90" spans="1:33" s="42" customFormat="1" ht="15">
      <c r="A90" s="30"/>
      <c r="B90" s="31" t="s">
        <v>277</v>
      </c>
      <c r="C90" s="119">
        <v>0.3088737461507912</v>
      </c>
      <c r="D90" s="119">
        <v>0.2754831635226468</v>
      </c>
      <c r="E90" s="119">
        <v>0.23667987868926646</v>
      </c>
      <c r="F90" s="119">
        <v>0.23836336641409983</v>
      </c>
      <c r="G90" s="119">
        <v>0.2649183252386511</v>
      </c>
      <c r="H90" s="119">
        <v>0.14440963075796737</v>
      </c>
      <c r="I90" s="119">
        <v>0.2754842275950001</v>
      </c>
      <c r="J90" s="119">
        <v>0.2695756241466824</v>
      </c>
      <c r="K90" s="119">
        <v>0.25456048976891976</v>
      </c>
      <c r="L90" s="119">
        <v>0.24144378153255802</v>
      </c>
      <c r="M90" s="119">
        <v>0.13306720039879263</v>
      </c>
      <c r="N90" s="119">
        <v>0.167596953901482</v>
      </c>
      <c r="O90" s="119">
        <v>0.128149919688237</v>
      </c>
      <c r="P90" s="119">
        <v>0.18918952480959345</v>
      </c>
      <c r="Q90" s="119">
        <v>0.15407196691941627</v>
      </c>
      <c r="R90" s="119">
        <v>0.28753421324368955</v>
      </c>
      <c r="S90" s="119">
        <v>0.3526910135915675</v>
      </c>
      <c r="T90" s="119">
        <v>0.1415840247233623</v>
      </c>
      <c r="U90" s="119">
        <v>0.124650355292773</v>
      </c>
      <c r="V90" s="119">
        <v>0.21230607980000732</v>
      </c>
      <c r="W90" s="119">
        <v>0.14561785930089008</v>
      </c>
      <c r="X90" s="119">
        <v>1.1870619651156586</v>
      </c>
      <c r="Y90" s="119">
        <v>0.39245027841235575</v>
      </c>
      <c r="Z90" s="119">
        <v>0.5953516779233322</v>
      </c>
      <c r="AA90" s="119">
        <v>0.4385159510811824</v>
      </c>
      <c r="AB90" s="119">
        <v>0.48788016775703863</v>
      </c>
      <c r="AC90" s="119">
        <f>AC88/AC$10</f>
        <v>0.16482261580381474</v>
      </c>
      <c r="AD90" s="119">
        <v>0.31838436548223337</v>
      </c>
      <c r="AE90" s="119">
        <f>AE88/AE$10</f>
        <v>0.3325977087692166</v>
      </c>
      <c r="AF90" s="119">
        <f>AF88/AF$10</f>
        <v>0.3199074964212002</v>
      </c>
      <c r="AG90" s="119">
        <f>AG88/AG$10</f>
        <v>0.3747468563869863</v>
      </c>
    </row>
    <row r="91" spans="1:33" s="42" customFormat="1" ht="15">
      <c r="A91" s="30"/>
      <c r="B91" s="99" t="s">
        <v>295</v>
      </c>
      <c r="C91" s="103">
        <v>101.28037071819097</v>
      </c>
      <c r="D91" s="103">
        <v>79.50696179115306</v>
      </c>
      <c r="E91" s="103">
        <v>83.81474090892021</v>
      </c>
      <c r="F91" s="103">
        <v>85.50399666764051</v>
      </c>
      <c r="G91" s="103">
        <v>350.1060700859048</v>
      </c>
      <c r="H91" s="103">
        <v>62.33232611961126</v>
      </c>
      <c r="I91" s="103">
        <v>70.98560414837524</v>
      </c>
      <c r="J91" s="103">
        <v>69.45731129341766</v>
      </c>
      <c r="K91" s="103">
        <v>77.08728396054457</v>
      </c>
      <c r="L91" s="103">
        <v>279.8625255219488</v>
      </c>
      <c r="M91" s="103">
        <v>65.53529010390042</v>
      </c>
      <c r="N91" s="103">
        <v>72.76805645378946</v>
      </c>
      <c r="O91" s="103">
        <v>92.14440376406367</v>
      </c>
      <c r="P91" s="103">
        <v>83.30010930021231</v>
      </c>
      <c r="Q91" s="103">
        <v>313.74785962196586</v>
      </c>
      <c r="R91" s="103">
        <v>77.29884638634746</v>
      </c>
      <c r="S91" s="103">
        <v>98.36272615576435</v>
      </c>
      <c r="T91" s="103">
        <v>81.70882348498107</v>
      </c>
      <c r="U91" s="103">
        <v>106.96826116336368</v>
      </c>
      <c r="V91" s="103">
        <v>364.3386571904565</v>
      </c>
      <c r="W91" s="103">
        <v>63.171500352383696</v>
      </c>
      <c r="X91" s="103">
        <v>100.80704153047598</v>
      </c>
      <c r="Y91" s="103">
        <v>107.2506741499097</v>
      </c>
      <c r="Z91" s="103">
        <v>94.05981683758489</v>
      </c>
      <c r="AA91" s="103">
        <v>365.2890328703542</v>
      </c>
      <c r="AB91" s="103">
        <v>100.72372176204411</v>
      </c>
      <c r="AC91" s="103">
        <v>30.615209999999998</v>
      </c>
      <c r="AD91" s="103">
        <v>88.17132000000001</v>
      </c>
      <c r="AE91" s="103">
        <v>101.12943194164964</v>
      </c>
      <c r="AF91" s="101">
        <f>SUM(AB91:AE91)</f>
        <v>320.6396837036938</v>
      </c>
      <c r="AG91" s="103">
        <v>117.50034385769138</v>
      </c>
    </row>
    <row r="92" spans="2:33" ht="15">
      <c r="B92" s="31" t="s">
        <v>298</v>
      </c>
      <c r="C92" s="107">
        <v>0.2707571259191826</v>
      </c>
      <c r="D92" s="107">
        <v>0.21718550745771828</v>
      </c>
      <c r="E92" s="107">
        <v>0.2390627746812007</v>
      </c>
      <c r="F92" s="107">
        <v>0.24142220397917558</v>
      </c>
      <c r="G92" s="107">
        <v>0.2423034925315431</v>
      </c>
      <c r="H92" s="107">
        <v>0.2022731023223516</v>
      </c>
      <c r="I92" s="107">
        <v>0.21402112483179417</v>
      </c>
      <c r="J92" s="107">
        <v>0.20256248208286656</v>
      </c>
      <c r="K92" s="107">
        <v>0.22293486227519368</v>
      </c>
      <c r="L92" s="107">
        <v>0.21065862147362135</v>
      </c>
      <c r="M92" s="107">
        <v>0.21254410452865813</v>
      </c>
      <c r="N92" s="107">
        <v>0.21456914050581752</v>
      </c>
      <c r="O92" s="107">
        <v>0.2351637605526904</v>
      </c>
      <c r="P92" s="107">
        <v>0.2266050234961601</v>
      </c>
      <c r="Q92" s="107">
        <v>0.22300582519449116</v>
      </c>
      <c r="R92" s="107">
        <v>0.21493121030753612</v>
      </c>
      <c r="S92" s="107">
        <v>0.24606937706561788</v>
      </c>
      <c r="T92" s="107">
        <v>0.1733324331153715</v>
      </c>
      <c r="U92" s="107">
        <v>0.22855240089490664</v>
      </c>
      <c r="V92" s="107">
        <v>0.2144676223134573</v>
      </c>
      <c r="W92" s="107">
        <v>0.1565215763283017</v>
      </c>
      <c r="X92" s="107">
        <v>0.253892223134923</v>
      </c>
      <c r="Y92" s="107">
        <v>0.23991434261583544</v>
      </c>
      <c r="Z92" s="107">
        <v>0.19259714433849962</v>
      </c>
      <c r="AA92" s="107">
        <v>0.21041315813498518</v>
      </c>
      <c r="AB92" s="107">
        <v>0.2349936008123265</v>
      </c>
      <c r="AC92" s="107">
        <f>AC91/AC14</f>
        <v>0.06545611479516875</v>
      </c>
      <c r="AD92" s="107">
        <v>0.18182427834349985</v>
      </c>
      <c r="AE92" s="107">
        <f>AE91/AE14</f>
        <v>0.20976931832280804</v>
      </c>
      <c r="AF92" s="107">
        <f>AF91/AF14</f>
        <v>0.17206685669355787</v>
      </c>
      <c r="AG92" s="107">
        <f>AG91/AG14</f>
        <v>0.24645787660680005</v>
      </c>
    </row>
    <row r="94" spans="1:29" s="42" customFormat="1" ht="15">
      <c r="A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/>
      <c r="S94"/>
      <c r="T94"/>
      <c r="U94"/>
      <c r="V94"/>
      <c r="W94"/>
      <c r="X94"/>
      <c r="Y94"/>
      <c r="Z94"/>
      <c r="AA94"/>
      <c r="AB94"/>
      <c r="AC94"/>
    </row>
    <row r="95" spans="1:29" s="42" customFormat="1" ht="15">
      <c r="A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/>
      <c r="S95"/>
      <c r="T95"/>
      <c r="U95"/>
      <c r="V95"/>
      <c r="W95"/>
      <c r="X95"/>
      <c r="Y95"/>
      <c r="Z95"/>
      <c r="AA95"/>
      <c r="AB95"/>
      <c r="AC95"/>
    </row>
    <row r="96" spans="1:29" s="42" customFormat="1" ht="15">
      <c r="A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/>
      <c r="S96"/>
      <c r="T96"/>
      <c r="U96"/>
      <c r="V96"/>
      <c r="W96"/>
      <c r="X96"/>
      <c r="Y96"/>
      <c r="Z96"/>
      <c r="AA96"/>
      <c r="AB96"/>
      <c r="AC96"/>
    </row>
    <row r="97" spans="1:29" s="42" customFormat="1" ht="15">
      <c r="A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/>
      <c r="S97"/>
      <c r="T97"/>
      <c r="U97"/>
      <c r="V97"/>
      <c r="W97"/>
      <c r="X97"/>
      <c r="Y97"/>
      <c r="Z97"/>
      <c r="AA97"/>
      <c r="AB97"/>
      <c r="AC97"/>
    </row>
    <row r="98" spans="1:29" s="42" customFormat="1" ht="15">
      <c r="A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/>
      <c r="S98"/>
      <c r="T98"/>
      <c r="U98"/>
      <c r="V98"/>
      <c r="W98"/>
      <c r="X98"/>
      <c r="Y98"/>
      <c r="Z98"/>
      <c r="AA98"/>
      <c r="AB98"/>
      <c r="AC98"/>
    </row>
    <row r="102" spans="1:29" s="42" customFormat="1" ht="15">
      <c r="A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42" customFormat="1" ht="15">
      <c r="A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42" customFormat="1" ht="15">
      <c r="A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42" customFormat="1" ht="15">
      <c r="A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42" customFormat="1" ht="15">
      <c r="A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/>
      <c r="S106"/>
      <c r="T106"/>
      <c r="U106"/>
      <c r="V106"/>
      <c r="W106"/>
      <c r="X106"/>
      <c r="Y106"/>
      <c r="Z106"/>
      <c r="AA106"/>
      <c r="AB106"/>
      <c r="AC106"/>
    </row>
  </sheetData>
  <sheetProtection/>
  <printOptions/>
  <pageMargins left="0" right="0" top="0" bottom="0" header="0" footer="0"/>
  <pageSetup fitToHeight="1" fitToWidth="1" horizontalDpi="600" verticalDpi="600" orientation="landscape" paperSize="9" scale="5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"/>
  <sheetViews>
    <sheetView showGridLines="0" zoomScalePageLayoutView="0" workbookViewId="0" topLeftCell="A1">
      <pane xSplit="2" ySplit="7" topLeftCell="I8" activePane="bottomRight" state="frozen"/>
      <selection pane="topLeft" activeCell="Q14" sqref="Q14"/>
      <selection pane="topRight" activeCell="Q14" sqref="Q14"/>
      <selection pane="bottomLeft" activeCell="Q14" sqref="Q14"/>
      <selection pane="bottomRight" activeCell="U8" sqref="U8"/>
    </sheetView>
  </sheetViews>
  <sheetFormatPr defaultColWidth="9.140625" defaultRowHeight="15" outlineLevelCol="1"/>
  <cols>
    <col min="1" max="1" width="1.57421875" style="1" customWidth="1"/>
    <col min="2" max="2" width="47.421875" style="42" bestFit="1" customWidth="1"/>
    <col min="3" max="6" width="9.7109375" style="0" customWidth="1" outlineLevel="1"/>
    <col min="7" max="7" width="9.7109375" style="0" bestFit="1" customWidth="1"/>
    <col min="8" max="9" width="9.7109375" style="0" customWidth="1" outlineLevel="1"/>
    <col min="10" max="10" width="9.57421875" style="0" customWidth="1" outlineLevel="1"/>
    <col min="11" max="11" width="9.140625" style="0" customWidth="1" outlineLevel="1"/>
    <col min="12" max="12" width="8.7109375" style="0" customWidth="1"/>
    <col min="13" max="13" width="11.7109375" style="0" bestFit="1" customWidth="1"/>
    <col min="14" max="14" width="11.7109375" style="0" customWidth="1"/>
    <col min="15" max="19" width="9.7109375" style="0" bestFit="1" customWidth="1"/>
    <col min="20" max="21" width="9.7109375" style="0" customWidth="1"/>
  </cols>
  <sheetData>
    <row r="1" s="30" customFormat="1" ht="8.25" customHeight="1">
      <c r="B1" s="9"/>
    </row>
    <row r="2" ht="15">
      <c r="A2" s="30"/>
    </row>
    <row r="3" ht="15">
      <c r="A3" s="30"/>
    </row>
    <row r="4" ht="15">
      <c r="A4" s="30"/>
    </row>
    <row r="5" ht="15">
      <c r="A5" s="30"/>
    </row>
    <row r="6" ht="15">
      <c r="A6" s="30"/>
    </row>
    <row r="7" spans="1:21" ht="18" customHeight="1">
      <c r="A7" s="30"/>
      <c r="B7" s="97" t="s">
        <v>288</v>
      </c>
      <c r="C7" s="98" t="s">
        <v>251</v>
      </c>
      <c r="D7" s="98" t="s">
        <v>252</v>
      </c>
      <c r="E7" s="98" t="s">
        <v>253</v>
      </c>
      <c r="F7" s="98" t="s">
        <v>254</v>
      </c>
      <c r="G7" s="98" t="s">
        <v>255</v>
      </c>
      <c r="H7" s="98" t="s">
        <v>256</v>
      </c>
      <c r="I7" s="98" t="s">
        <v>289</v>
      </c>
      <c r="J7" s="98" t="s">
        <v>290</v>
      </c>
      <c r="K7" s="98" t="s">
        <v>291</v>
      </c>
      <c r="L7" s="98" t="s">
        <v>292</v>
      </c>
      <c r="M7" s="98" t="s">
        <v>293</v>
      </c>
      <c r="N7" s="98" t="s">
        <v>304</v>
      </c>
      <c r="O7" s="98" t="s">
        <v>310</v>
      </c>
      <c r="P7" s="98" t="s">
        <v>314</v>
      </c>
      <c r="Q7" s="98" t="s">
        <v>316</v>
      </c>
      <c r="R7" s="98" t="s">
        <v>320</v>
      </c>
      <c r="S7" s="98" t="s">
        <v>325</v>
      </c>
      <c r="T7" s="98" t="s">
        <v>330</v>
      </c>
      <c r="U7" s="98" t="s">
        <v>334</v>
      </c>
    </row>
    <row r="8" spans="1:7" ht="15">
      <c r="A8" s="30"/>
      <c r="C8" s="127"/>
      <c r="D8" s="127"/>
      <c r="E8" s="127"/>
      <c r="F8" s="127"/>
      <c r="G8" s="128"/>
    </row>
    <row r="9" spans="2:21" ht="15">
      <c r="B9" s="99" t="s">
        <v>257</v>
      </c>
      <c r="C9" s="103">
        <v>463.7</v>
      </c>
      <c r="D9" s="103">
        <v>414.6</v>
      </c>
      <c r="E9" s="103">
        <v>522.1</v>
      </c>
      <c r="F9" s="103">
        <v>538.7</v>
      </c>
      <c r="G9" s="103">
        <v>1939.0525060142459</v>
      </c>
      <c r="H9" s="103">
        <v>489.7</v>
      </c>
      <c r="I9" s="103">
        <v>541.1211609000001</v>
      </c>
      <c r="J9" s="103">
        <v>583.426</v>
      </c>
      <c r="K9" s="103">
        <v>583.7</v>
      </c>
      <c r="L9" s="103">
        <v>2197.9471609</v>
      </c>
      <c r="M9" s="103">
        <v>579.7</v>
      </c>
      <c r="N9" s="103">
        <v>601.599</v>
      </c>
      <c r="O9" s="103">
        <f>DRE!BL9/1000</f>
        <v>667.228</v>
      </c>
      <c r="P9" s="103">
        <f>DRE!BM9/1000</f>
        <v>588.473</v>
      </c>
      <c r="Q9" s="101">
        <f>SUM(M9:P9)</f>
        <v>2437</v>
      </c>
      <c r="R9" s="101">
        <v>529.279</v>
      </c>
      <c r="S9" s="101">
        <v>534.356</v>
      </c>
      <c r="T9" s="103">
        <v>558.409</v>
      </c>
      <c r="U9" s="103">
        <v>633.466</v>
      </c>
    </row>
    <row r="10" spans="1:21" ht="15">
      <c r="A10" s="30"/>
      <c r="B10" s="99" t="s">
        <v>270</v>
      </c>
      <c r="C10" s="103">
        <v>60.2</v>
      </c>
      <c r="D10" s="103">
        <v>17.5</v>
      </c>
      <c r="E10" s="103">
        <v>74.5</v>
      </c>
      <c r="F10" s="103">
        <v>50.40987898195419</v>
      </c>
      <c r="G10" s="103">
        <v>202.4759443255445</v>
      </c>
      <c r="H10" s="103">
        <v>60.9855842422114</v>
      </c>
      <c r="I10" s="103">
        <v>73.4</v>
      </c>
      <c r="J10" s="103">
        <v>98.5</v>
      </c>
      <c r="K10" s="103">
        <v>101.60169911300167</v>
      </c>
      <c r="L10" s="103">
        <v>334.4872833552131</v>
      </c>
      <c r="M10" s="103">
        <v>102.94370608308081</v>
      </c>
      <c r="N10" s="103">
        <v>137.94526956663356</v>
      </c>
      <c r="O10" s="103">
        <v>134.53068443323275</v>
      </c>
      <c r="P10" s="103">
        <v>138.4605598980717</v>
      </c>
      <c r="Q10" s="103">
        <f>SUM(M10:P10)</f>
        <v>513.8802199810189</v>
      </c>
      <c r="R10" s="103">
        <v>149.18348548050574</v>
      </c>
      <c r="S10" s="103">
        <v>134.88624845447504</v>
      </c>
      <c r="T10" s="170">
        <v>126.52705979772117</v>
      </c>
      <c r="U10" s="170">
        <v>147.0896965630405</v>
      </c>
    </row>
    <row r="11" spans="1:21" ht="15">
      <c r="A11" s="30"/>
      <c r="B11" s="105" t="s">
        <v>259</v>
      </c>
      <c r="C11" s="106">
        <v>0.13</v>
      </c>
      <c r="D11" s="106">
        <v>0.042</v>
      </c>
      <c r="E11" s="106">
        <v>0.143</v>
      </c>
      <c r="F11" s="106">
        <v>0.09358515632826368</v>
      </c>
      <c r="G11" s="106">
        <v>0.10442004210692422</v>
      </c>
      <c r="H11" s="106">
        <v>0.12453662291650276</v>
      </c>
      <c r="I11" s="106">
        <v>0.16087501287167594</v>
      </c>
      <c r="J11" s="106">
        <v>0.16883032295441067</v>
      </c>
      <c r="K11" s="106">
        <v>0.1740649290954286</v>
      </c>
      <c r="L11" s="106">
        <v>0.15218167629573476</v>
      </c>
      <c r="M11" s="106">
        <v>0.17758100066082594</v>
      </c>
      <c r="N11" s="106">
        <f>N10/N9</f>
        <v>0.22929770422928486</v>
      </c>
      <c r="O11" s="106">
        <f>O10/O9</f>
        <v>0.20162625734116787</v>
      </c>
      <c r="P11" s="106">
        <f>P10/P9</f>
        <v>0.23528787199764764</v>
      </c>
      <c r="Q11" s="106">
        <f>Q10/Q9</f>
        <v>0.21086590889660192</v>
      </c>
      <c r="R11" s="106">
        <v>0.2818617127838167</v>
      </c>
      <c r="S11" s="106">
        <v>0.25242768576468694</v>
      </c>
      <c r="T11" s="171">
        <v>0.22658492215870654</v>
      </c>
      <c r="U11" s="171">
        <v>0.23219824988719281</v>
      </c>
    </row>
    <row r="12" spans="1:21" ht="15">
      <c r="A12" s="30"/>
      <c r="B12" s="99" t="s">
        <v>294</v>
      </c>
      <c r="C12" s="103">
        <v>2.1</v>
      </c>
      <c r="D12" s="103">
        <v>-148.1</v>
      </c>
      <c r="E12" s="103">
        <v>-2.4</v>
      </c>
      <c r="F12" s="103">
        <v>-54</v>
      </c>
      <c r="G12" s="103">
        <v>-202.39999999999998</v>
      </c>
      <c r="H12" s="103">
        <v>-5</v>
      </c>
      <c r="I12" s="103">
        <v>-17.6</v>
      </c>
      <c r="J12" s="103">
        <v>52.258</v>
      </c>
      <c r="K12" s="103">
        <v>30</v>
      </c>
      <c r="L12" s="103">
        <v>59.658</v>
      </c>
      <c r="M12" s="103">
        <v>-18.1</v>
      </c>
      <c r="N12" s="103">
        <v>-4.302</v>
      </c>
      <c r="O12" s="103">
        <f>DRE!$BL$42/1000</f>
        <v>22.078</v>
      </c>
      <c r="P12" s="103">
        <f>DRE!BM$42/1000</f>
        <v>24.786</v>
      </c>
      <c r="Q12" s="103">
        <f>SUM(M12:P12)</f>
        <v>24.462</v>
      </c>
      <c r="R12" s="103">
        <v>59.457</v>
      </c>
      <c r="S12" s="103">
        <v>57.521</v>
      </c>
      <c r="T12" s="170">
        <v>60.712</v>
      </c>
      <c r="U12" s="170">
        <v>35.596</v>
      </c>
    </row>
    <row r="13" spans="1:21" ht="15">
      <c r="A13" s="30"/>
      <c r="B13" s="105" t="s">
        <v>259</v>
      </c>
      <c r="C13" s="109">
        <f>C12/C9</f>
        <v>0.00452879016605564</v>
      </c>
      <c r="D13" s="109">
        <v>-0.357</v>
      </c>
      <c r="E13" s="109">
        <v>-0.005</v>
      </c>
      <c r="F13" s="109">
        <f aca="true" t="shared" si="0" ref="F13:O13">F12/F9</f>
        <v>-0.10024132170038982</v>
      </c>
      <c r="G13" s="109">
        <f t="shared" si="0"/>
        <v>-0.10438087641888383</v>
      </c>
      <c r="H13" s="109">
        <v>-0.010210332856851134</v>
      </c>
      <c r="I13" s="130">
        <v>-0.03252506327922464</v>
      </c>
      <c r="J13" s="130">
        <v>0.08957091387768114</v>
      </c>
      <c r="K13" s="130">
        <v>0.05139626520472845</v>
      </c>
      <c r="L13" s="130">
        <v>0.027142599722721112</v>
      </c>
      <c r="M13" s="130">
        <f t="shared" si="0"/>
        <v>-0.031223046403312058</v>
      </c>
      <c r="N13" s="130">
        <f t="shared" si="0"/>
        <v>-0.007150942737604284</v>
      </c>
      <c r="O13" s="130">
        <f t="shared" si="0"/>
        <v>0.033089138945008305</v>
      </c>
      <c r="P13" s="130">
        <f>P12/P9</f>
        <v>0.04211917963950768</v>
      </c>
      <c r="Q13" s="130">
        <f>Q12/Q9</f>
        <v>0.010037751333606893</v>
      </c>
      <c r="R13" s="130">
        <v>0.11233583799848473</v>
      </c>
      <c r="S13" s="130">
        <v>0.10764546482120534</v>
      </c>
      <c r="T13" s="172">
        <v>0.10872317602330908</v>
      </c>
      <c r="U13" s="172">
        <v>0.05619243968894936</v>
      </c>
    </row>
    <row r="14" spans="1:21" ht="15">
      <c r="A14" s="30"/>
      <c r="B14" s="99" t="s">
        <v>295</v>
      </c>
      <c r="C14" s="103">
        <f>C9-C10</f>
        <v>403.5</v>
      </c>
      <c r="D14" s="103">
        <f>D9-D10</f>
        <v>397.1</v>
      </c>
      <c r="E14" s="103">
        <f>E9-E10</f>
        <v>447.6</v>
      </c>
      <c r="F14" s="103">
        <f>F9-F10</f>
        <v>488.29012101804585</v>
      </c>
      <c r="G14" s="103">
        <f>G9-G10</f>
        <v>1736.5765616887013</v>
      </c>
      <c r="H14" s="103">
        <v>428.7144157577886</v>
      </c>
      <c r="I14" s="103">
        <v>467.7211609000001</v>
      </c>
      <c r="J14" s="103">
        <v>484.92600000000004</v>
      </c>
      <c r="K14" s="103">
        <v>482.09830088699835</v>
      </c>
      <c r="L14" s="103">
        <v>1863.459877544787</v>
      </c>
      <c r="M14" s="103">
        <f>M9-M10</f>
        <v>476.7562939169192</v>
      </c>
      <c r="N14" s="103">
        <f>N9-N10</f>
        <v>463.6537304333665</v>
      </c>
      <c r="O14" s="103">
        <f>O9-O10</f>
        <v>532.6973155667672</v>
      </c>
      <c r="P14" s="103">
        <f>P9-P10</f>
        <v>450.0124401019283</v>
      </c>
      <c r="Q14" s="101">
        <f>SUM(M14:P14)</f>
        <v>1923.1197800189811</v>
      </c>
      <c r="R14" s="101">
        <v>380.09551451949426</v>
      </c>
      <c r="S14" s="101">
        <v>399.46975154552496</v>
      </c>
      <c r="T14" s="103">
        <v>431.8819402022788</v>
      </c>
      <c r="U14" s="103">
        <v>486.3763034369595</v>
      </c>
    </row>
    <row r="15" ht="15">
      <c r="A15" s="30"/>
    </row>
    <row r="16" spans="1:2" ht="15">
      <c r="A16" s="30"/>
      <c r="B16" s="99" t="s">
        <v>261</v>
      </c>
    </row>
    <row r="17" spans="1:21" ht="15">
      <c r="A17" s="30"/>
      <c r="B17" s="99" t="s">
        <v>262</v>
      </c>
      <c r="C17" s="102">
        <v>2.1</v>
      </c>
      <c r="D17" s="102">
        <v>-148.1</v>
      </c>
      <c r="E17" s="102">
        <v>-2.4</v>
      </c>
      <c r="F17" s="103">
        <v>-54</v>
      </c>
      <c r="G17" s="102">
        <v>-202.4</v>
      </c>
      <c r="H17" s="102">
        <v>-5</v>
      </c>
      <c r="I17" s="103">
        <v>-17.6</v>
      </c>
      <c r="J17" s="103">
        <v>52.258</v>
      </c>
      <c r="K17" s="103">
        <v>30</v>
      </c>
      <c r="L17" s="103">
        <v>59.658</v>
      </c>
      <c r="M17" s="103">
        <v>-18.083</v>
      </c>
      <c r="N17" s="103">
        <f>N12</f>
        <v>-4.302</v>
      </c>
      <c r="O17" s="103">
        <f>$O$12</f>
        <v>22.078</v>
      </c>
      <c r="P17" s="103">
        <f>P$12</f>
        <v>24.786</v>
      </c>
      <c r="Q17" s="103">
        <f>SUM(M17:P17)</f>
        <v>24.479000000000003</v>
      </c>
      <c r="R17" s="103">
        <v>59.4</v>
      </c>
      <c r="S17" s="103">
        <v>57.5</v>
      </c>
      <c r="T17" s="103">
        <v>60.7</v>
      </c>
      <c r="U17" s="103">
        <v>35.6</v>
      </c>
    </row>
    <row r="18" spans="1:21" ht="15">
      <c r="A18" s="30"/>
      <c r="B18" s="42" t="s">
        <v>263</v>
      </c>
      <c r="C18" s="110">
        <v>-1.1</v>
      </c>
      <c r="D18" s="110">
        <v>0</v>
      </c>
      <c r="E18" s="110">
        <v>2</v>
      </c>
      <c r="F18" s="110">
        <v>-0.1</v>
      </c>
      <c r="G18" s="110">
        <v>0.7999999999999999</v>
      </c>
      <c r="H18" s="110">
        <v>2.2</v>
      </c>
      <c r="I18" s="110">
        <v>-0.7</v>
      </c>
      <c r="J18" s="110">
        <v>0.4616400000001304</v>
      </c>
      <c r="K18" s="110">
        <v>-3.9</v>
      </c>
      <c r="L18" s="110">
        <v>-1.9383599999998693</v>
      </c>
      <c r="M18" s="110">
        <v>1.609</v>
      </c>
      <c r="N18" s="110">
        <v>0.038</v>
      </c>
      <c r="O18" s="162">
        <f>DRE!$BL$43/1000</f>
        <v>-0.6753599999998696</v>
      </c>
      <c r="P18" s="162">
        <v>-9.946</v>
      </c>
      <c r="Q18" s="110">
        <f>SUM(M18:P18)</f>
        <v>-8.97435999999987</v>
      </c>
      <c r="R18" s="110">
        <v>0.2</v>
      </c>
      <c r="S18" s="110">
        <v>-2.3</v>
      </c>
      <c r="T18" s="110">
        <v>0.3</v>
      </c>
      <c r="U18" s="110">
        <v>-0.8</v>
      </c>
    </row>
    <row r="19" spans="1:21" ht="15">
      <c r="A19" s="30"/>
      <c r="B19" s="42" t="s">
        <v>264</v>
      </c>
      <c r="C19" s="110">
        <v>7.4</v>
      </c>
      <c r="D19" s="110">
        <v>-10.9</v>
      </c>
      <c r="E19" s="110">
        <v>-2.4</v>
      </c>
      <c r="F19" s="110">
        <v>13.100000000000001</v>
      </c>
      <c r="G19" s="110">
        <v>7.200000000000001</v>
      </c>
      <c r="H19" s="110">
        <v>4.3</v>
      </c>
      <c r="I19" s="110">
        <v>-4.3999999999999995</v>
      </c>
      <c r="J19" s="110">
        <v>6.045</v>
      </c>
      <c r="K19" s="110">
        <v>3.8000000000000003</v>
      </c>
      <c r="L19" s="110">
        <v>9.745000000000001</v>
      </c>
      <c r="M19" s="110">
        <v>-7.934</v>
      </c>
      <c r="N19" s="110">
        <v>26.078</v>
      </c>
      <c r="O19" s="162">
        <v>0.328</v>
      </c>
      <c r="P19" s="162">
        <v>0.244</v>
      </c>
      <c r="Q19" s="110">
        <f aca="true" t="shared" si="1" ref="Q19:Q25">SUM(M19:P19)</f>
        <v>18.715999999999998</v>
      </c>
      <c r="R19" s="110">
        <v>22.9</v>
      </c>
      <c r="S19" s="110">
        <v>15.5</v>
      </c>
      <c r="T19" s="110">
        <v>26.8</v>
      </c>
      <c r="U19" s="110">
        <v>-2.700000000000001</v>
      </c>
    </row>
    <row r="20" spans="1:21" ht="15">
      <c r="A20" s="30"/>
      <c r="B20" s="42" t="s">
        <v>265</v>
      </c>
      <c r="C20" s="110">
        <v>24</v>
      </c>
      <c r="D20" s="110">
        <v>10.999999999999996</v>
      </c>
      <c r="E20" s="110">
        <v>33.1</v>
      </c>
      <c r="F20" s="110">
        <v>16.999999999999996</v>
      </c>
      <c r="G20" s="110">
        <v>85.1</v>
      </c>
      <c r="H20" s="110">
        <v>18.599999999999998</v>
      </c>
      <c r="I20" s="110">
        <v>31.6</v>
      </c>
      <c r="J20" s="110">
        <v>-1.0899999999999963</v>
      </c>
      <c r="K20" s="110">
        <v>19.1</v>
      </c>
      <c r="L20" s="110">
        <v>68.21000000000001</v>
      </c>
      <c r="M20" s="110">
        <v>84.752</v>
      </c>
      <c r="N20" s="110">
        <v>16.714</v>
      </c>
      <c r="O20" s="162">
        <f>-DRE!$BL$25/1000</f>
        <v>51.036</v>
      </c>
      <c r="P20" s="162">
        <f>-DRE!$BM$25/1000</f>
        <v>34.075</v>
      </c>
      <c r="Q20" s="110">
        <f t="shared" si="1"/>
        <v>186.577</v>
      </c>
      <c r="R20" s="110">
        <v>18.900000000000006</v>
      </c>
      <c r="S20" s="110">
        <v>32.7</v>
      </c>
      <c r="T20" s="110">
        <v>24.19999999999999</v>
      </c>
      <c r="U20" s="110">
        <v>42.69999999999999</v>
      </c>
    </row>
    <row r="21" spans="1:21" ht="15">
      <c r="A21" s="30"/>
      <c r="B21" s="42" t="s">
        <v>266</v>
      </c>
      <c r="C21" s="110">
        <v>34.4</v>
      </c>
      <c r="D21" s="110">
        <v>37.2</v>
      </c>
      <c r="E21" s="110">
        <v>45</v>
      </c>
      <c r="F21" s="110">
        <v>41.50000000000001</v>
      </c>
      <c r="G21" s="110">
        <v>152.1</v>
      </c>
      <c r="H21" s="110">
        <v>36.4</v>
      </c>
      <c r="I21" s="110">
        <v>36.60000000000001</v>
      </c>
      <c r="J21" s="110">
        <v>37.137</v>
      </c>
      <c r="K21" s="110">
        <v>43.1</v>
      </c>
      <c r="L21" s="110">
        <v>153.237</v>
      </c>
      <c r="M21" s="110">
        <v>27.152</v>
      </c>
      <c r="N21" s="110">
        <v>27.83</v>
      </c>
      <c r="O21" s="162">
        <v>28.689</v>
      </c>
      <c r="P21" s="162">
        <v>35.655</v>
      </c>
      <c r="Q21" s="110">
        <f t="shared" si="1"/>
        <v>119.326</v>
      </c>
      <c r="R21" s="110">
        <v>29.1</v>
      </c>
      <c r="S21" s="110">
        <v>28.016</v>
      </c>
      <c r="T21" s="110">
        <v>30.781</v>
      </c>
      <c r="U21" s="110">
        <v>32.621000000000016</v>
      </c>
    </row>
    <row r="22" spans="1:21" ht="15">
      <c r="A22" s="30"/>
      <c r="B22" s="42" t="s">
        <v>268</v>
      </c>
      <c r="C22" s="110">
        <v>-2.6</v>
      </c>
      <c r="D22" s="110">
        <v>130.9</v>
      </c>
      <c r="E22" s="110">
        <v>11.3</v>
      </c>
      <c r="F22" s="110">
        <v>39.5</v>
      </c>
      <c r="G22" s="110">
        <v>179.10000000000002</v>
      </c>
      <c r="H22" s="110">
        <v>10.4</v>
      </c>
      <c r="I22" s="110">
        <v>32</v>
      </c>
      <c r="J22" s="110">
        <v>5.151</v>
      </c>
      <c r="K22" s="110">
        <v>12.6</v>
      </c>
      <c r="L22" s="110">
        <v>60.151</v>
      </c>
      <c r="M22" s="110">
        <v>8.357</v>
      </c>
      <c r="N22" s="110">
        <v>64.637</v>
      </c>
      <c r="O22" s="162">
        <v>44.599</v>
      </c>
      <c r="P22" s="162">
        <v>67.421</v>
      </c>
      <c r="Q22" s="110">
        <f t="shared" si="1"/>
        <v>185.014</v>
      </c>
      <c r="R22" s="110">
        <v>16.4</v>
      </c>
      <c r="S22" s="110">
        <v>7</v>
      </c>
      <c r="T22" s="110">
        <v>3.8</v>
      </c>
      <c r="U22" s="110">
        <v>43.699999999999996</v>
      </c>
    </row>
    <row r="23" spans="1:21" ht="15">
      <c r="A23" s="30"/>
      <c r="B23" s="42" t="s">
        <v>271</v>
      </c>
      <c r="C23" s="110">
        <v>-4.2</v>
      </c>
      <c r="D23" s="110">
        <v>-4.3</v>
      </c>
      <c r="E23" s="110">
        <v>-11.4</v>
      </c>
      <c r="F23" s="110">
        <v>-4.556173405744708</v>
      </c>
      <c r="G23" s="110">
        <v>-18.630426023430402</v>
      </c>
      <c r="H23" s="110">
        <v>-5.9144157577886</v>
      </c>
      <c r="I23" s="110">
        <v>-4.5068818324179105</v>
      </c>
      <c r="J23" s="110">
        <v>-2.238787503508797</v>
      </c>
      <c r="K23" s="110">
        <v>-4.698300886998304</v>
      </c>
      <c r="L23" s="110">
        <v>-17.358385980713614</v>
      </c>
      <c r="M23" s="110">
        <v>6.69</v>
      </c>
      <c r="N23" s="110">
        <v>6.075</v>
      </c>
      <c r="O23" s="162">
        <v>-3.393</v>
      </c>
      <c r="P23" s="162">
        <v>-8.639</v>
      </c>
      <c r="Q23" s="110">
        <f t="shared" si="1"/>
        <v>0.7330000000000005</v>
      </c>
      <c r="R23" s="110">
        <v>-4.27</v>
      </c>
      <c r="S23" s="110">
        <v>-4.015</v>
      </c>
      <c r="T23" s="110">
        <v>-4.901</v>
      </c>
      <c r="U23" s="110">
        <v>-3.2540000000000147</v>
      </c>
    </row>
    <row r="24" spans="1:21" ht="15">
      <c r="A24" s="30"/>
      <c r="B24" s="21" t="s">
        <v>272</v>
      </c>
      <c r="C24" s="110">
        <v>0.2</v>
      </c>
      <c r="D24" s="110">
        <v>1.7</v>
      </c>
      <c r="E24" s="110">
        <v>-0.7</v>
      </c>
      <c r="F24" s="110">
        <v>-2</v>
      </c>
      <c r="G24" s="110">
        <v>-0.8</v>
      </c>
      <c r="H24" s="110">
        <v>0</v>
      </c>
      <c r="I24" s="110">
        <v>0.4</v>
      </c>
      <c r="J24" s="110">
        <v>0.681</v>
      </c>
      <c r="K24" s="110">
        <v>1.6</v>
      </c>
      <c r="L24" s="110">
        <v>2.681</v>
      </c>
      <c r="M24" s="110">
        <v>0.354</v>
      </c>
      <c r="N24" s="110">
        <v>0.876</v>
      </c>
      <c r="O24" s="162">
        <v>0.63</v>
      </c>
      <c r="P24" s="162">
        <v>1.586</v>
      </c>
      <c r="Q24" s="110">
        <f t="shared" si="1"/>
        <v>3.4459999999999997</v>
      </c>
      <c r="R24" s="110">
        <v>1</v>
      </c>
      <c r="S24" s="110">
        <v>0.5</v>
      </c>
      <c r="T24" s="110">
        <v>-0.6</v>
      </c>
      <c r="U24" s="110">
        <v>-0.6</v>
      </c>
    </row>
    <row r="25" spans="1:21" ht="15">
      <c r="A25" s="30"/>
      <c r="B25" s="99" t="s">
        <v>270</v>
      </c>
      <c r="C25" s="101">
        <f aca="true" t="shared" si="2" ref="C25:O25">SUM(C17:C24)</f>
        <v>60.2</v>
      </c>
      <c r="D25" s="101">
        <f t="shared" si="2"/>
        <v>17.500000000000007</v>
      </c>
      <c r="E25" s="101">
        <f t="shared" si="2"/>
        <v>74.49999999999999</v>
      </c>
      <c r="F25" s="101">
        <f t="shared" si="2"/>
        <v>50.44382659425529</v>
      </c>
      <c r="G25" s="101">
        <f t="shared" si="2"/>
        <v>202.4695739765696</v>
      </c>
      <c r="H25" s="101">
        <v>60.9855842422114</v>
      </c>
      <c r="I25" s="101">
        <v>73.39311816758212</v>
      </c>
      <c r="J25" s="101">
        <v>98.40485249649133</v>
      </c>
      <c r="K25" s="101">
        <v>101.60169911300167</v>
      </c>
      <c r="L25" s="101">
        <v>334.38525401928655</v>
      </c>
      <c r="M25" s="103">
        <f t="shared" si="2"/>
        <v>102.89699999999999</v>
      </c>
      <c r="N25" s="103">
        <f t="shared" si="2"/>
        <v>137.946</v>
      </c>
      <c r="O25" s="103">
        <f t="shared" si="2"/>
        <v>143.29164000000011</v>
      </c>
      <c r="P25" s="103">
        <f>SUM(P17:P24)</f>
        <v>145.18200000000002</v>
      </c>
      <c r="Q25" s="103">
        <f t="shared" si="1"/>
        <v>529.3166400000001</v>
      </c>
      <c r="R25" s="103">
        <v>143.63</v>
      </c>
      <c r="S25" s="101">
        <f>SUM(S16:S24)</f>
        <v>134.901</v>
      </c>
      <c r="T25" s="101">
        <f>SUM(T16:T24)</f>
        <v>141.07999999999998</v>
      </c>
      <c r="U25" s="101">
        <v>147.26699999999997</v>
      </c>
    </row>
    <row r="26" spans="1:21" ht="15">
      <c r="A26" s="30"/>
      <c r="T26" s="101"/>
      <c r="U26" s="101"/>
    </row>
    <row r="27" spans="1:21" ht="18" customHeight="1">
      <c r="A27" s="30"/>
      <c r="B27" s="131" t="s">
        <v>296</v>
      </c>
      <c r="C27" s="132" t="s">
        <v>251</v>
      </c>
      <c r="D27" s="132" t="s">
        <v>252</v>
      </c>
      <c r="E27" s="132" t="s">
        <v>253</v>
      </c>
      <c r="F27" s="132" t="s">
        <v>254</v>
      </c>
      <c r="G27" s="132" t="s">
        <v>255</v>
      </c>
      <c r="H27" s="132" t="s">
        <v>256</v>
      </c>
      <c r="I27" s="132" t="s">
        <v>289</v>
      </c>
      <c r="J27" s="132" t="s">
        <v>290</v>
      </c>
      <c r="K27" s="132" t="s">
        <v>291</v>
      </c>
      <c r="L27" s="132" t="s">
        <v>292</v>
      </c>
      <c r="M27" s="132" t="s">
        <v>293</v>
      </c>
      <c r="N27" s="132" t="s">
        <v>304</v>
      </c>
      <c r="O27" s="132" t="s">
        <v>310</v>
      </c>
      <c r="P27" s="132" t="s">
        <v>314</v>
      </c>
      <c r="Q27" s="132" t="s">
        <v>316</v>
      </c>
      <c r="R27" s="132" t="s">
        <v>320</v>
      </c>
      <c r="S27" s="132" t="s">
        <v>325</v>
      </c>
      <c r="T27" s="132" t="s">
        <v>330</v>
      </c>
      <c r="U27" s="132" t="s">
        <v>334</v>
      </c>
    </row>
    <row r="28" spans="1:7" ht="15">
      <c r="A28" s="30"/>
      <c r="C28" s="127"/>
      <c r="D28" s="127"/>
      <c r="E28" s="127"/>
      <c r="F28" s="127"/>
      <c r="G28" s="128"/>
    </row>
    <row r="29" spans="2:21" ht="15">
      <c r="B29" s="99" t="s">
        <v>257</v>
      </c>
      <c r="C29" s="103">
        <v>463.7</v>
      </c>
      <c r="D29" s="103">
        <v>414.6</v>
      </c>
      <c r="E29" s="103">
        <v>522.1</v>
      </c>
      <c r="F29" s="103">
        <v>538.7</v>
      </c>
      <c r="G29" s="103">
        <v>1939.0525060142459</v>
      </c>
      <c r="H29" s="103">
        <v>489.7</v>
      </c>
      <c r="I29" s="103">
        <v>541.1211609000001</v>
      </c>
      <c r="J29" s="103">
        <v>583.42494863</v>
      </c>
      <c r="K29" s="103">
        <v>584.1006024640043</v>
      </c>
      <c r="L29" s="101">
        <v>2198.346711994004</v>
      </c>
      <c r="M29" s="103">
        <v>579.7</v>
      </c>
      <c r="N29" s="103">
        <v>601.599</v>
      </c>
      <c r="O29" s="103">
        <v>667.228</v>
      </c>
      <c r="P29" s="103">
        <v>588.473</v>
      </c>
      <c r="Q29" s="101">
        <v>2437</v>
      </c>
      <c r="R29" s="101">
        <v>529.279</v>
      </c>
      <c r="S29" s="101">
        <v>534.356</v>
      </c>
      <c r="T29" s="101">
        <v>558.409</v>
      </c>
      <c r="U29" s="101">
        <v>633.466</v>
      </c>
    </row>
    <row r="30" spans="1:21" ht="15">
      <c r="A30" s="30"/>
      <c r="B30" s="99" t="s">
        <v>270</v>
      </c>
      <c r="C30" s="103">
        <v>60.2</v>
      </c>
      <c r="D30" s="103">
        <v>17.5</v>
      </c>
      <c r="E30" s="103">
        <v>74.5</v>
      </c>
      <c r="F30" s="103">
        <v>50.40987898195419</v>
      </c>
      <c r="G30" s="103">
        <v>202.4759443255445</v>
      </c>
      <c r="H30" s="103">
        <v>60.9855842422114</v>
      </c>
      <c r="I30" s="103">
        <v>71.60922454999992</v>
      </c>
      <c r="J30" s="103">
        <v>98.48919740999996</v>
      </c>
      <c r="K30" s="103">
        <v>100.47576356777118</v>
      </c>
      <c r="L30" s="101">
        <v>331.5597697699825</v>
      </c>
      <c r="M30" s="103">
        <v>102.94370608308081</v>
      </c>
      <c r="N30" s="103">
        <v>137.94526956663356</v>
      </c>
      <c r="O30" s="103">
        <v>134.53068443323275</v>
      </c>
      <c r="P30" s="103">
        <v>138.4605598980717</v>
      </c>
      <c r="Q30" s="101">
        <v>513.8802199810189</v>
      </c>
      <c r="R30" s="101">
        <v>149.18348548050574</v>
      </c>
      <c r="S30" s="101">
        <v>134.88624845447504</v>
      </c>
      <c r="T30" s="103">
        <v>126.52705979772117</v>
      </c>
      <c r="U30" s="103">
        <v>147.0896965630405</v>
      </c>
    </row>
    <row r="31" spans="1:21" ht="15">
      <c r="A31" s="30"/>
      <c r="B31" s="105" t="s">
        <v>259</v>
      </c>
      <c r="C31" s="106">
        <v>0.13</v>
      </c>
      <c r="D31" s="106">
        <v>0.042</v>
      </c>
      <c r="E31" s="106">
        <v>0.143</v>
      </c>
      <c r="F31" s="106">
        <v>0.09358515632826368</v>
      </c>
      <c r="G31" s="106">
        <v>0.10442004210692422</v>
      </c>
      <c r="H31" s="106">
        <v>0.12453662291650276</v>
      </c>
      <c r="I31" s="106">
        <v>0.16087501287167594</v>
      </c>
      <c r="J31" s="106">
        <v>0.1688121113800028</v>
      </c>
      <c r="K31" s="106">
        <v>0.17201790777807507</v>
      </c>
      <c r="L31" s="106">
        <v>0.15082232841663185</v>
      </c>
      <c r="M31" s="106">
        <v>0.17758100066082594</v>
      </c>
      <c r="N31" s="106">
        <v>0.22929770422928486</v>
      </c>
      <c r="O31" s="106">
        <v>0.20162625734116787</v>
      </c>
      <c r="P31" s="106">
        <v>0.23528787199764764</v>
      </c>
      <c r="Q31" s="106">
        <v>0.21086590889660192</v>
      </c>
      <c r="R31" s="106">
        <v>0.2818617127838167</v>
      </c>
      <c r="S31" s="106">
        <v>0.25242768576468694</v>
      </c>
      <c r="T31" s="106">
        <v>0.22658492215870654</v>
      </c>
      <c r="U31" s="106">
        <v>0.23219824988719281</v>
      </c>
    </row>
    <row r="32" spans="1:21" ht="15">
      <c r="A32" s="30"/>
      <c r="B32" s="99" t="s">
        <v>294</v>
      </c>
      <c r="C32" s="103">
        <v>-2.1470999999999947</v>
      </c>
      <c r="D32" s="103">
        <v>-65.49638</v>
      </c>
      <c r="E32" s="103">
        <v>-2.4</v>
      </c>
      <c r="F32" s="103">
        <v>-54</v>
      </c>
      <c r="G32" s="103">
        <v>-202.39999999999998</v>
      </c>
      <c r="H32" s="103">
        <v>-5</v>
      </c>
      <c r="I32" s="103">
        <v>-22.45892</v>
      </c>
      <c r="J32" s="103">
        <v>35.7</v>
      </c>
      <c r="K32" s="103">
        <v>23.829</v>
      </c>
      <c r="L32" s="101">
        <v>32.070080000000004</v>
      </c>
      <c r="M32" s="103">
        <v>-18.1</v>
      </c>
      <c r="N32" s="103">
        <v>-4.302</v>
      </c>
      <c r="O32" s="103">
        <v>22.078</v>
      </c>
      <c r="P32" s="103">
        <v>24.786</v>
      </c>
      <c r="Q32" s="101">
        <v>24.462</v>
      </c>
      <c r="R32" s="101">
        <v>59.457</v>
      </c>
      <c r="S32" s="101">
        <v>57.521</v>
      </c>
      <c r="T32" s="103">
        <v>60.712</v>
      </c>
      <c r="U32" s="103">
        <v>35.596</v>
      </c>
    </row>
    <row r="33" spans="1:21" ht="15">
      <c r="A33" s="30"/>
      <c r="B33" s="105" t="s">
        <v>259</v>
      </c>
      <c r="C33" s="109">
        <f>C32/C29</f>
        <v>-0.004630364459780018</v>
      </c>
      <c r="D33" s="130">
        <v>-0.357</v>
      </c>
      <c r="E33" s="109">
        <v>-0.005</v>
      </c>
      <c r="F33" s="109">
        <f>F32/F29</f>
        <v>-0.10024132170038982</v>
      </c>
      <c r="G33" s="109">
        <f>G32/G29</f>
        <v>-0.10438087641888383</v>
      </c>
      <c r="H33" s="109">
        <v>-0.010210332856851134</v>
      </c>
      <c r="I33" s="109">
        <v>-0.04150442012403658</v>
      </c>
      <c r="J33" s="109">
        <v>0.061190389755924626</v>
      </c>
      <c r="K33" s="109">
        <v>0.04079605448013296</v>
      </c>
      <c r="L33" s="109">
        <v>0.014588272097857999</v>
      </c>
      <c r="M33" s="109">
        <v>-0.031223046403312058</v>
      </c>
      <c r="N33" s="130">
        <v>-0.007150942737604284</v>
      </c>
      <c r="O33" s="130">
        <v>0.033089138945008305</v>
      </c>
      <c r="P33" s="130">
        <v>0.04211917963950768</v>
      </c>
      <c r="Q33" s="109">
        <v>0.010037751333606893</v>
      </c>
      <c r="R33" s="109">
        <v>0.11233583799848473</v>
      </c>
      <c r="S33" s="109">
        <v>0.10764546482120534</v>
      </c>
      <c r="T33" s="130">
        <v>0.10872317602330908</v>
      </c>
      <c r="U33" s="130">
        <v>0.05619243968894936</v>
      </c>
    </row>
    <row r="34" spans="1:21" ht="15">
      <c r="A34" s="30"/>
      <c r="B34" s="99" t="s">
        <v>295</v>
      </c>
      <c r="C34" s="103">
        <f>C70+C81+C90+C99+C108</f>
        <v>2.40650555802401</v>
      </c>
      <c r="D34" s="103">
        <f>D70+D81+D90+D99+D108</f>
        <v>6.192791965115669</v>
      </c>
      <c r="E34" s="103">
        <f>E70+E81+E90+E99+E108</f>
        <v>14.036559960951369</v>
      </c>
      <c r="F34" s="103">
        <f>F70+F81+F90+F99+F108</f>
        <v>6.041023263631403</v>
      </c>
      <c r="G34" s="103">
        <f>G70+G81+G90+G99+G108</f>
        <v>33.61310460579488</v>
      </c>
      <c r="H34" s="103">
        <v>-3.305543595251022</v>
      </c>
      <c r="I34" s="103">
        <v>467.96497557649</v>
      </c>
      <c r="J34" s="103">
        <v>484.93575122000004</v>
      </c>
      <c r="K34" s="103">
        <v>483.6251592272331</v>
      </c>
      <c r="L34" s="103">
        <v>1865.0784102803214</v>
      </c>
      <c r="M34" s="103">
        <v>476.7562939169192</v>
      </c>
      <c r="N34" s="103">
        <v>463.6537304333665</v>
      </c>
      <c r="O34" s="103">
        <v>532.6973155667672</v>
      </c>
      <c r="P34" s="103">
        <v>450.0124401019283</v>
      </c>
      <c r="Q34" s="103">
        <v>1923.1197800189811</v>
      </c>
      <c r="R34" s="103">
        <v>380.09551451949426</v>
      </c>
      <c r="S34" s="103">
        <v>399.46975154552496</v>
      </c>
      <c r="T34" s="103">
        <v>431.8819402022788</v>
      </c>
      <c r="U34" s="103">
        <v>486.3763034369595</v>
      </c>
    </row>
    <row r="35" ht="15">
      <c r="A35" s="30"/>
    </row>
    <row r="36" spans="1:2" ht="15">
      <c r="A36" s="30"/>
      <c r="B36" s="99" t="s">
        <v>261</v>
      </c>
    </row>
    <row r="37" spans="1:21" ht="15">
      <c r="A37" s="30"/>
      <c r="B37" s="99" t="s">
        <v>262</v>
      </c>
      <c r="C37" s="102">
        <v>2.1</v>
      </c>
      <c r="D37" s="103">
        <f>D32</f>
        <v>-65.49638</v>
      </c>
      <c r="E37" s="102">
        <v>-2.4</v>
      </c>
      <c r="F37" s="103">
        <v>-54</v>
      </c>
      <c r="G37" s="102">
        <v>-202.4</v>
      </c>
      <c r="H37" s="102">
        <v>-5</v>
      </c>
      <c r="I37" s="103">
        <v>-22.45892</v>
      </c>
      <c r="J37" s="103">
        <v>35.7</v>
      </c>
      <c r="K37" s="101">
        <v>23.829</v>
      </c>
      <c r="L37" s="163">
        <v>32.070080000000004</v>
      </c>
      <c r="M37" s="101">
        <v>-18.083</v>
      </c>
      <c r="N37" s="103">
        <v>-4.302</v>
      </c>
      <c r="O37" s="103">
        <v>22.078</v>
      </c>
      <c r="P37" s="103">
        <v>24.786</v>
      </c>
      <c r="Q37" s="164">
        <v>24.479000000000003</v>
      </c>
      <c r="R37" s="164">
        <v>64.97314989999998</v>
      </c>
      <c r="S37" s="164">
        <v>57.5</v>
      </c>
      <c r="T37" s="103">
        <v>46.120000000000005</v>
      </c>
      <c r="U37" s="103">
        <v>35.6</v>
      </c>
    </row>
    <row r="38" spans="1:21" ht="15">
      <c r="A38" s="30"/>
      <c r="B38" s="42" t="s">
        <v>263</v>
      </c>
      <c r="C38" s="110">
        <v>-1.1</v>
      </c>
      <c r="D38" s="110">
        <v>0</v>
      </c>
      <c r="E38" s="110">
        <v>2</v>
      </c>
      <c r="F38" s="110">
        <v>-0.1</v>
      </c>
      <c r="G38" s="110">
        <v>0.7999999999999999</v>
      </c>
      <c r="H38" s="110">
        <v>2.2</v>
      </c>
      <c r="I38" s="110">
        <v>-0.7</v>
      </c>
      <c r="J38" s="110">
        <v>-0.5</v>
      </c>
      <c r="K38" s="110">
        <v>3.9</v>
      </c>
      <c r="L38" s="110">
        <v>4.9</v>
      </c>
      <c r="M38" s="110">
        <v>1.609</v>
      </c>
      <c r="N38" s="110">
        <v>0.038</v>
      </c>
      <c r="O38" s="110">
        <v>-0.6753599999998696</v>
      </c>
      <c r="P38" s="110">
        <v>-9.946</v>
      </c>
      <c r="Q38" s="110">
        <v>-8.97435999999987</v>
      </c>
      <c r="R38" s="110">
        <v>0.2</v>
      </c>
      <c r="S38" s="110">
        <v>-2.3</v>
      </c>
      <c r="T38" s="110">
        <v>0.3</v>
      </c>
      <c r="U38" s="110">
        <v>-0.8</v>
      </c>
    </row>
    <row r="39" spans="1:21" ht="15">
      <c r="A39" s="30"/>
      <c r="B39" s="42" t="s">
        <v>264</v>
      </c>
      <c r="C39" s="110">
        <v>5.212099999999992</v>
      </c>
      <c r="D39" s="110">
        <v>31.653380000000006</v>
      </c>
      <c r="E39" s="110">
        <v>-2.4</v>
      </c>
      <c r="F39" s="110">
        <v>13.100000000000001</v>
      </c>
      <c r="G39" s="110">
        <v>7.200000000000001</v>
      </c>
      <c r="H39" s="110">
        <v>4.3</v>
      </c>
      <c r="I39" s="110">
        <v>-6.903079999999999</v>
      </c>
      <c r="J39" s="110">
        <v>-22.7</v>
      </c>
      <c r="K39" s="110">
        <v>-1.6999999999999993</v>
      </c>
      <c r="L39" s="110">
        <v>-27.003079999999997</v>
      </c>
      <c r="M39" s="110">
        <v>-7.934</v>
      </c>
      <c r="N39" s="110">
        <v>26.078</v>
      </c>
      <c r="O39" s="110">
        <v>0.328</v>
      </c>
      <c r="P39" s="110">
        <v>0.244</v>
      </c>
      <c r="Q39" s="110">
        <v>18.715999999999998</v>
      </c>
      <c r="R39" s="110">
        <v>22.9</v>
      </c>
      <c r="S39" s="110">
        <v>15.5</v>
      </c>
      <c r="T39" s="110">
        <v>26.8</v>
      </c>
      <c r="U39" s="110">
        <v>-2.700000000000001</v>
      </c>
    </row>
    <row r="40" spans="1:21" ht="15">
      <c r="A40" s="30"/>
      <c r="B40" s="42" t="s">
        <v>265</v>
      </c>
      <c r="C40" s="110">
        <v>24</v>
      </c>
      <c r="D40" s="110">
        <v>10.999999999999996</v>
      </c>
      <c r="E40" s="110">
        <v>33.1</v>
      </c>
      <c r="F40" s="110">
        <v>16.999999999999996</v>
      </c>
      <c r="G40" s="110">
        <v>85.1</v>
      </c>
      <c r="H40" s="110">
        <v>18.599999999999998</v>
      </c>
      <c r="I40" s="110">
        <v>57.668000000000006</v>
      </c>
      <c r="J40" s="110">
        <v>1.1000000000000014</v>
      </c>
      <c r="K40" s="110">
        <v>-25.700000000000003</v>
      </c>
      <c r="L40" s="110">
        <v>51.66799999999999</v>
      </c>
      <c r="M40" s="110">
        <v>84.752</v>
      </c>
      <c r="N40" s="110">
        <v>16.714</v>
      </c>
      <c r="O40" s="110">
        <v>51.036</v>
      </c>
      <c r="P40" s="110">
        <v>34.075</v>
      </c>
      <c r="Q40" s="110">
        <v>186.577</v>
      </c>
      <c r="R40" s="110">
        <v>18.900000000000006</v>
      </c>
      <c r="S40" s="110">
        <v>32.7</v>
      </c>
      <c r="T40" s="162">
        <v>24.19999999999999</v>
      </c>
      <c r="U40" s="162">
        <v>42.69999999999999</v>
      </c>
    </row>
    <row r="41" spans="1:21" ht="15">
      <c r="A41" s="30"/>
      <c r="B41" s="42" t="s">
        <v>266</v>
      </c>
      <c r="C41" s="110">
        <v>34.4</v>
      </c>
      <c r="D41" s="110">
        <f>D21</f>
        <v>37.2</v>
      </c>
      <c r="E41" s="110">
        <v>45</v>
      </c>
      <c r="F41" s="110">
        <v>41.50000000000001</v>
      </c>
      <c r="G41" s="110">
        <v>152.1</v>
      </c>
      <c r="H41" s="110">
        <v>36.4</v>
      </c>
      <c r="I41" s="110">
        <v>36.60000000000001</v>
      </c>
      <c r="J41" s="110">
        <v>37.137</v>
      </c>
      <c r="K41" s="110">
        <v>-38.4016991130017</v>
      </c>
      <c r="L41" s="110">
        <v>71.7353008869983</v>
      </c>
      <c r="M41" s="110">
        <v>27.152</v>
      </c>
      <c r="N41" s="110">
        <v>27.83</v>
      </c>
      <c r="O41" s="110">
        <v>28.689</v>
      </c>
      <c r="P41" s="110">
        <v>35.655</v>
      </c>
      <c r="Q41" s="110">
        <v>119.326</v>
      </c>
      <c r="R41" s="110">
        <v>29.1</v>
      </c>
      <c r="S41" s="110">
        <v>28.016</v>
      </c>
      <c r="T41" s="162">
        <v>30.781</v>
      </c>
      <c r="U41" s="162">
        <v>32.621000000000016</v>
      </c>
    </row>
    <row r="42" spans="1:21" ht="15">
      <c r="A42" s="30"/>
      <c r="B42" s="42" t="s">
        <v>268</v>
      </c>
      <c r="C42" s="110">
        <v>3.835000000000008</v>
      </c>
      <c r="D42" s="110">
        <v>5.743000000000009</v>
      </c>
      <c r="E42" s="110">
        <v>11.3</v>
      </c>
      <c r="F42" s="110">
        <v>39.5</v>
      </c>
      <c r="G42" s="110">
        <v>179.10000000000002</v>
      </c>
      <c r="H42" s="110">
        <v>10.4</v>
      </c>
      <c r="I42" s="110">
        <v>10.559999999999999</v>
      </c>
      <c r="J42" s="110">
        <v>-5.2</v>
      </c>
      <c r="K42" s="110">
        <v>-12.6</v>
      </c>
      <c r="L42" s="110">
        <v>3.160000000000002</v>
      </c>
      <c r="M42" s="110">
        <v>8.357</v>
      </c>
      <c r="N42" s="110">
        <v>64.637</v>
      </c>
      <c r="O42" s="110">
        <v>44.599</v>
      </c>
      <c r="P42" s="110">
        <v>67.421</v>
      </c>
      <c r="Q42" s="110">
        <v>185.014</v>
      </c>
      <c r="R42" s="110">
        <v>16.4</v>
      </c>
      <c r="S42" s="110">
        <v>7</v>
      </c>
      <c r="T42" s="162">
        <v>3.8</v>
      </c>
      <c r="U42" s="162">
        <v>43.699999999999996</v>
      </c>
    </row>
    <row r="43" spans="1:21" ht="15">
      <c r="A43" s="30"/>
      <c r="B43" s="42" t="s">
        <v>271</v>
      </c>
      <c r="C43" s="110">
        <v>-4.2</v>
      </c>
      <c r="D43" s="110">
        <f>D23</f>
        <v>-4.3</v>
      </c>
      <c r="E43" s="110">
        <v>-11.4</v>
      </c>
      <c r="F43" s="110">
        <v>-4.556173405744708</v>
      </c>
      <c r="G43" s="110">
        <v>-18.630426023430402</v>
      </c>
      <c r="H43" s="110">
        <v>-5.9144157577886</v>
      </c>
      <c r="I43" s="110">
        <v>-4.5068818324179105</v>
      </c>
      <c r="J43" s="110">
        <v>-2.238787503508797</v>
      </c>
      <c r="K43" s="110">
        <v>-4.698300886998304</v>
      </c>
      <c r="L43" s="110">
        <v>-17.358385980713614</v>
      </c>
      <c r="M43" s="110">
        <v>6.69</v>
      </c>
      <c r="N43" s="110">
        <v>6.075</v>
      </c>
      <c r="O43" s="110">
        <v>-3.393</v>
      </c>
      <c r="P43" s="110">
        <v>-8.639</v>
      </c>
      <c r="Q43" s="110">
        <v>0.7330000000000005</v>
      </c>
      <c r="R43" s="110">
        <v>-4.27</v>
      </c>
      <c r="S43" s="110">
        <v>-4.015</v>
      </c>
      <c r="T43" s="162">
        <v>-4.901</v>
      </c>
      <c r="U43" s="162">
        <v>-3.2540000000000147</v>
      </c>
    </row>
    <row r="44" spans="1:21" ht="15.75" customHeight="1">
      <c r="A44" s="30"/>
      <c r="B44" s="21" t="s">
        <v>272</v>
      </c>
      <c r="C44" s="110">
        <v>0.2</v>
      </c>
      <c r="D44" s="110">
        <v>1.7</v>
      </c>
      <c r="E44" s="110">
        <v>-0.7</v>
      </c>
      <c r="F44" s="110">
        <v>-2</v>
      </c>
      <c r="G44" s="110">
        <v>-0.8</v>
      </c>
      <c r="H44" s="110">
        <v>0</v>
      </c>
      <c r="I44" s="110">
        <v>0.4</v>
      </c>
      <c r="J44" s="110">
        <v>-0.7</v>
      </c>
      <c r="K44" s="110">
        <v>-1.6</v>
      </c>
      <c r="L44" s="110">
        <v>-1.9</v>
      </c>
      <c r="M44" s="110">
        <v>0.354</v>
      </c>
      <c r="N44" s="110">
        <v>0.876</v>
      </c>
      <c r="O44" s="110">
        <v>0.63</v>
      </c>
      <c r="P44" s="110">
        <v>1.586</v>
      </c>
      <c r="Q44" s="110">
        <v>3.4459999999999997</v>
      </c>
      <c r="R44" s="110">
        <v>1</v>
      </c>
      <c r="S44" s="110">
        <v>0.5</v>
      </c>
      <c r="T44" s="110">
        <v>-0.6</v>
      </c>
      <c r="U44" s="110">
        <v>-0.6</v>
      </c>
    </row>
    <row r="45" spans="1:21" ht="15">
      <c r="A45" s="30"/>
      <c r="B45" s="99" t="s">
        <v>270</v>
      </c>
      <c r="C45" s="103">
        <v>60.2</v>
      </c>
      <c r="D45" s="101">
        <v>17.565239405496097</v>
      </c>
      <c r="E45" s="101">
        <f>SUM(E37:E44)</f>
        <v>74.49999999999999</v>
      </c>
      <c r="F45" s="101">
        <f>SUM(F37:F44)</f>
        <v>50.44382659425529</v>
      </c>
      <c r="G45" s="101">
        <f>SUM(G37:G44)</f>
        <v>202.4695739765696</v>
      </c>
      <c r="H45" s="101">
        <v>60.9855842422114</v>
      </c>
      <c r="I45" s="101">
        <v>70.61199999999998</v>
      </c>
      <c r="J45" s="101">
        <v>98.4982124964912</v>
      </c>
      <c r="K45" s="101">
        <v>100.03069911300169</v>
      </c>
      <c r="L45" s="101">
        <v>330.12649585170425</v>
      </c>
      <c r="M45" s="101">
        <v>102.89699999999999</v>
      </c>
      <c r="N45" s="101">
        <v>137.946</v>
      </c>
      <c r="O45" s="101">
        <v>143.29164000000011</v>
      </c>
      <c r="P45" s="101">
        <v>145.18200000000002</v>
      </c>
      <c r="Q45" s="101">
        <v>529.3166400000001</v>
      </c>
      <c r="R45" s="101">
        <v>149.20314989999997</v>
      </c>
      <c r="S45" s="101">
        <v>134.901</v>
      </c>
      <c r="T45" s="101">
        <v>126.50000000000001</v>
      </c>
      <c r="U45" s="101">
        <v>147.26699999999997</v>
      </c>
    </row>
    <row r="46" ht="15">
      <c r="A46" s="30"/>
    </row>
    <row r="47" spans="1:21" ht="15">
      <c r="A47" s="30"/>
      <c r="B47" s="152" t="s">
        <v>305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</row>
    <row r="48" spans="1:21" ht="15">
      <c r="A48" s="30"/>
      <c r="B48" s="99" t="s">
        <v>257</v>
      </c>
      <c r="C48" s="101">
        <v>136.73684261376692</v>
      </c>
      <c r="D48" s="101">
        <v>47.022198452472146</v>
      </c>
      <c r="E48" s="101">
        <v>106.0653893307251</v>
      </c>
      <c r="F48" s="101">
        <v>128.78984995478774</v>
      </c>
      <c r="G48" s="101">
        <v>316.15533261730724</v>
      </c>
      <c r="H48" s="101">
        <v>104.11438822568468</v>
      </c>
      <c r="I48" s="101">
        <v>115.92232708790456</v>
      </c>
      <c r="J48" s="101">
        <v>154.42705494999998</v>
      </c>
      <c r="K48" s="101">
        <v>136.9401517367749</v>
      </c>
      <c r="L48" s="101">
        <v>511.40392200036416</v>
      </c>
      <c r="M48" s="101">
        <v>132.29872369900588</v>
      </c>
      <c r="N48" s="101">
        <v>147.4286894728999</v>
      </c>
      <c r="O48" s="101">
        <v>186.16796849424728</v>
      </c>
      <c r="P48" s="101">
        <v>171.39458563500736</v>
      </c>
      <c r="Q48" s="101">
        <f>SUM(M48:P48)</f>
        <v>637.2899673011605</v>
      </c>
      <c r="R48" s="101">
        <v>173.11932101034995</v>
      </c>
      <c r="S48" s="101">
        <v>169.57387773137503</v>
      </c>
      <c r="T48" s="101">
        <v>194.31776</v>
      </c>
      <c r="U48" s="101">
        <v>210.22983000000002</v>
      </c>
    </row>
    <row r="49" spans="1:21" ht="15">
      <c r="A49" s="30"/>
      <c r="B49" s="42" t="s">
        <v>276</v>
      </c>
      <c r="C49" s="107">
        <f>C48/C9</f>
        <v>0.29488212769844063</v>
      </c>
      <c r="D49" s="107">
        <f>D48/D9</f>
        <v>0.11341581874691786</v>
      </c>
      <c r="E49" s="107">
        <f>E48/E9</f>
        <v>0.20315148310807335</v>
      </c>
      <c r="F49" s="107">
        <f>F48/F9</f>
        <v>0.23907527372338544</v>
      </c>
      <c r="G49" s="107">
        <f>G48/G9</f>
        <v>0.1630462979402088</v>
      </c>
      <c r="H49" s="107">
        <v>0.2126085117943326</v>
      </c>
      <c r="I49" s="107">
        <v>0.21422619454597003</v>
      </c>
      <c r="J49" s="107">
        <v>0.26469004629550275</v>
      </c>
      <c r="K49" s="107">
        <v>0.23460707852796797</v>
      </c>
      <c r="L49" s="107">
        <v>0.23267343778681104</v>
      </c>
      <c r="M49" s="107">
        <f>M48/M9</f>
        <v>0.22821929221839893</v>
      </c>
      <c r="N49" s="107">
        <f>N48/N9</f>
        <v>0.24506139384024886</v>
      </c>
      <c r="O49" s="107">
        <f>O48/O9</f>
        <v>0.27901702041018556</v>
      </c>
      <c r="P49" s="107">
        <f>P48/P9</f>
        <v>0.291253100201721</v>
      </c>
      <c r="Q49" s="107">
        <f>Q48/Q9</f>
        <v>0.261505936520788</v>
      </c>
      <c r="R49" s="107">
        <v>0.3270851876049304</v>
      </c>
      <c r="S49" s="107">
        <v>0.31734251647099504</v>
      </c>
      <c r="T49" s="107">
        <v>0.34798464924455014</v>
      </c>
      <c r="U49" s="107">
        <v>0.3318723183248983</v>
      </c>
    </row>
    <row r="50" spans="1:21" ht="15">
      <c r="A50" s="30"/>
      <c r="B50" s="99" t="s">
        <v>258</v>
      </c>
      <c r="C50" s="101">
        <v>39.37363518495693</v>
      </c>
      <c r="D50" s="101">
        <v>-21.037071823999984</v>
      </c>
      <c r="E50" s="101">
        <v>15.06933240829999</v>
      </c>
      <c r="F50" s="101">
        <v>5.864531479399986</v>
      </c>
      <c r="G50" s="101">
        <v>45.042627686900026</v>
      </c>
      <c r="H50" s="101">
        <v>21.893819644600008</v>
      </c>
      <c r="I50" s="101">
        <v>15.687852691414562</v>
      </c>
      <c r="J50" s="101">
        <v>43.49367360139999</v>
      </c>
      <c r="K50" s="101">
        <v>42.077677363974914</v>
      </c>
      <c r="L50" s="101">
        <v>123.15302330138948</v>
      </c>
      <c r="M50" s="101">
        <v>37.37930587155494</v>
      </c>
      <c r="N50" s="101">
        <v>46.99483611059992</v>
      </c>
      <c r="O50" s="101">
        <v>53.14300859604727</v>
      </c>
      <c r="P50" s="101">
        <v>66.34288227340738</v>
      </c>
      <c r="Q50" s="101">
        <f>SUM(M50:P50)</f>
        <v>203.8600328516095</v>
      </c>
      <c r="R50" s="101">
        <v>63.119891726949994</v>
      </c>
      <c r="S50" s="101">
        <v>54.51108907745003</v>
      </c>
      <c r="T50" s="101">
        <v>58.60294831000004</v>
      </c>
      <c r="U50" s="101">
        <v>66.83368282000002</v>
      </c>
    </row>
    <row r="51" spans="1:21" ht="15">
      <c r="A51" s="30"/>
      <c r="B51" s="105" t="s">
        <v>259</v>
      </c>
      <c r="C51" s="106">
        <f aca="true" t="shared" si="3" ref="C51:M51">_xlfn.IFERROR(C50/C48,"N/A")</f>
        <v>0.2879519113672493</v>
      </c>
      <c r="D51" s="106">
        <f t="shared" si="3"/>
        <v>-0.44738596910272665</v>
      </c>
      <c r="E51" s="106">
        <f t="shared" si="3"/>
        <v>0.14207586945551046</v>
      </c>
      <c r="F51" s="106">
        <f t="shared" si="3"/>
        <v>0.0455356651277935</v>
      </c>
      <c r="G51" s="106">
        <f t="shared" si="3"/>
        <v>0.14246992867086078</v>
      </c>
      <c r="H51" s="106">
        <v>0.21028620556403438</v>
      </c>
      <c r="I51" s="106">
        <v>0.13533072606037638</v>
      </c>
      <c r="J51" s="106">
        <v>0.28164542550838817</v>
      </c>
      <c r="K51" s="106">
        <v>0.3072705618499404</v>
      </c>
      <c r="L51" s="106">
        <v>0.2408136074116807</v>
      </c>
      <c r="M51" s="106">
        <f t="shared" si="3"/>
        <v>0.2825371615571815</v>
      </c>
      <c r="N51" s="106">
        <f>_xlfn.IFERROR(N50/N48,"N/A")</f>
        <v>0.31876316800088245</v>
      </c>
      <c r="O51" s="106">
        <f>_xlfn.IFERROR(O50/O48,"N/A")</f>
        <v>0.2854573159167788</v>
      </c>
      <c r="P51" s="106">
        <f>_xlfn.IFERROR(P50/P48,"N/A")</f>
        <v>0.38707688476628777</v>
      </c>
      <c r="Q51" s="106">
        <f>_xlfn.IFERROR(Q50/Q48,"N/A")</f>
        <v>0.3198858342536444</v>
      </c>
      <c r="R51" s="106">
        <v>0.36460339238031303</v>
      </c>
      <c r="S51" s="106">
        <v>0.32145923538884924</v>
      </c>
      <c r="T51" s="106">
        <v>0.3015830787160167</v>
      </c>
      <c r="U51" s="106">
        <v>0.3179077052005418</v>
      </c>
    </row>
    <row r="52" spans="1:21" ht="15">
      <c r="A52" s="30"/>
      <c r="B52" s="31" t="s">
        <v>277</v>
      </c>
      <c r="C52" s="107">
        <f>C50/C10</f>
        <v>0.65404709609563</v>
      </c>
      <c r="D52" s="107">
        <f>D50/D10</f>
        <v>-1.2021183899428562</v>
      </c>
      <c r="E52" s="107">
        <f>E50/E10</f>
        <v>0.20227291823221463</v>
      </c>
      <c r="F52" s="107">
        <f>F50/F10</f>
        <v>0.11633694819024223</v>
      </c>
      <c r="G52" s="107">
        <f>G50/G10</f>
        <v>0.22245915600956365</v>
      </c>
      <c r="H52" s="107">
        <v>0.3589999164006716</v>
      </c>
      <c r="I52" s="107">
        <v>0.21373096309829104</v>
      </c>
      <c r="J52" s="107">
        <v>0.4415601380852791</v>
      </c>
      <c r="K52" s="107">
        <v>0.41414344180579116</v>
      </c>
      <c r="L52" s="107">
        <v>0.3681844704709014</v>
      </c>
      <c r="M52" s="107">
        <f>M50/M10</f>
        <v>0.3631043343377199</v>
      </c>
      <c r="N52" s="107">
        <f>N50/N10</f>
        <v>0.3406774024092169</v>
      </c>
      <c r="O52" s="107">
        <f>O50/O10</f>
        <v>0.39502518566626343</v>
      </c>
      <c r="P52" s="107">
        <f>P50/P10</f>
        <v>0.4791464249620684</v>
      </c>
      <c r="Q52" s="107">
        <f>Q50/Q10</f>
        <v>0.39670729661308907</v>
      </c>
      <c r="R52" s="107">
        <v>0.4231024065676362</v>
      </c>
      <c r="S52" s="107">
        <v>0.40412636352509923</v>
      </c>
      <c r="T52" s="107">
        <v>0.46316533715150404</v>
      </c>
      <c r="U52" s="107">
        <v>0.45437365350302483</v>
      </c>
    </row>
    <row r="53" spans="1:21" ht="15">
      <c r="A53" s="30"/>
      <c r="B53" s="99" t="s">
        <v>295</v>
      </c>
      <c r="C53" s="101">
        <v>97.36320742881</v>
      </c>
      <c r="D53" s="101">
        <v>68.05927027647213</v>
      </c>
      <c r="E53" s="101">
        <v>90.99605692242511</v>
      </c>
      <c r="F53" s="101">
        <v>122.92531847538774</v>
      </c>
      <c r="G53" s="101">
        <v>271.11270493040723</v>
      </c>
      <c r="H53" s="101">
        <v>82.22056858108468</v>
      </c>
      <c r="I53" s="101">
        <v>100.23447439649</v>
      </c>
      <c r="J53" s="101">
        <v>110.9333813486</v>
      </c>
      <c r="K53" s="101">
        <v>94.86247437280001</v>
      </c>
      <c r="L53" s="101">
        <v>388.2508986989747</v>
      </c>
      <c r="M53" s="101">
        <v>94.91941782745093</v>
      </c>
      <c r="N53" s="101">
        <v>100.43385336229997</v>
      </c>
      <c r="O53" s="101">
        <v>133.0249598982</v>
      </c>
      <c r="P53" s="101">
        <v>105.05170336159998</v>
      </c>
      <c r="Q53" s="101">
        <f>SUM(M53:P53)</f>
        <v>433.42993444955084</v>
      </c>
      <c r="R53" s="101">
        <v>109.99942928339996</v>
      </c>
      <c r="S53" s="101">
        <v>115.062788653925</v>
      </c>
      <c r="T53" s="101">
        <v>135.71481168999995</v>
      </c>
      <c r="U53" s="101">
        <v>143.39614718</v>
      </c>
    </row>
    <row r="54" spans="1:21" ht="15">
      <c r="A54" s="30"/>
      <c r="B54" s="31" t="s">
        <v>298</v>
      </c>
      <c r="C54" s="107">
        <f>C53/C14</f>
        <v>0.2412966726860223</v>
      </c>
      <c r="D54" s="107">
        <f>D53/D14</f>
        <v>0.17139075869169512</v>
      </c>
      <c r="E54" s="107">
        <f>E53/E14</f>
        <v>0.2032977143038988</v>
      </c>
      <c r="F54" s="107">
        <f>F53/F14</f>
        <v>0.25174647854660315</v>
      </c>
      <c r="G54" s="107">
        <f>G53/G14</f>
        <v>0.1561190625921893</v>
      </c>
      <c r="H54" s="107">
        <v>0.1917840071595282</v>
      </c>
      <c r="I54" s="107">
        <v>0.21430391176575475</v>
      </c>
      <c r="J54" s="107">
        <v>0.22876352546285408</v>
      </c>
      <c r="K54" s="107">
        <v>0.19676998279866442</v>
      </c>
      <c r="L54" s="107">
        <v>0.2083494811868539</v>
      </c>
      <c r="M54" s="107">
        <f>M53/M14</f>
        <v>0.19909421026750374</v>
      </c>
      <c r="N54" s="107">
        <f>N53/N14</f>
        <v>0.21661392278333824</v>
      </c>
      <c r="O54" s="107">
        <f>O53/O14</f>
        <v>0.24971959874937066</v>
      </c>
      <c r="P54" s="107">
        <f>P53/P14</f>
        <v>0.23344177627135299</v>
      </c>
      <c r="Q54" s="107">
        <f>Q53/Q14</f>
        <v>0.22537854321547923</v>
      </c>
      <c r="R54" s="107">
        <v>0.2893994406181248</v>
      </c>
      <c r="S54" s="107">
        <v>0.28803880195873116</v>
      </c>
      <c r="T54" s="107">
        <v>0.3142405344072404</v>
      </c>
      <c r="U54" s="107">
        <v>0.29482552124085126</v>
      </c>
    </row>
    <row r="55" spans="1:2" ht="15">
      <c r="A55" s="30"/>
      <c r="B55" s="20" t="s">
        <v>278</v>
      </c>
    </row>
    <row r="56" spans="1:21" ht="15">
      <c r="A56" s="30"/>
      <c r="B56" s="114" t="s">
        <v>299</v>
      </c>
      <c r="C56" s="100">
        <v>5.557</v>
      </c>
      <c r="D56" s="100">
        <v>0.924</v>
      </c>
      <c r="E56" s="100">
        <v>3.13</v>
      </c>
      <c r="F56" s="100">
        <v>4.6610000000000005</v>
      </c>
      <c r="G56" s="100">
        <v>14.272249</v>
      </c>
      <c r="H56" s="100">
        <v>3.5560419999999997</v>
      </c>
      <c r="I56" s="100">
        <v>4.410309999999999</v>
      </c>
      <c r="J56" s="100">
        <v>5.71251</v>
      </c>
      <c r="K56" s="100">
        <v>6.180669</v>
      </c>
      <c r="L56" s="110">
        <v>19.859530999999997</v>
      </c>
      <c r="M56" s="100">
        <v>5.80562</v>
      </c>
      <c r="N56" s="100">
        <v>6.278925000000001</v>
      </c>
      <c r="O56" s="100">
        <v>7.368210999999999</v>
      </c>
      <c r="P56" s="100">
        <v>6.903870000000001</v>
      </c>
      <c r="Q56" s="110">
        <f>SUM(M56:P56)</f>
        <v>26.356626000000002</v>
      </c>
      <c r="R56" s="110">
        <v>7.314443000000001</v>
      </c>
      <c r="S56" s="110">
        <v>7.010439999999999</v>
      </c>
      <c r="T56" s="100">
        <v>7.4638100000000005</v>
      </c>
      <c r="U56" s="100">
        <v>7.08568</v>
      </c>
    </row>
    <row r="57" ht="15">
      <c r="A57" s="30"/>
    </row>
    <row r="58" spans="1:21" ht="15">
      <c r="A58" s="30"/>
      <c r="B58" s="154" t="s">
        <v>306</v>
      </c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5">
      <c r="A59" s="30"/>
      <c r="B59" s="99" t="s">
        <v>257</v>
      </c>
      <c r="C59" s="101">
        <v>103.56816973304096</v>
      </c>
      <c r="D59" s="101">
        <v>101.28737951941416</v>
      </c>
      <c r="E59" s="101">
        <v>118.30700221561663</v>
      </c>
      <c r="F59" s="101">
        <v>127.96560471655036</v>
      </c>
      <c r="G59" s="103">
        <v>136.61892209202918</v>
      </c>
      <c r="H59" s="101">
        <v>130.547282301681</v>
      </c>
      <c r="I59" s="101">
        <v>149.94094918</v>
      </c>
      <c r="J59" s="101">
        <v>147.79034985</v>
      </c>
      <c r="K59" s="101">
        <v>165.38576933109474</v>
      </c>
      <c r="L59" s="101">
        <v>593.6643506627757</v>
      </c>
      <c r="M59" s="101">
        <v>159.1664385402502</v>
      </c>
      <c r="N59" s="101">
        <v>160.55421442530445</v>
      </c>
      <c r="O59" s="101">
        <v>178.36106567409868</v>
      </c>
      <c r="P59" s="101">
        <v>186.20248439536448</v>
      </c>
      <c r="Q59" s="101">
        <f>SUM(M59:P59)</f>
        <v>684.2842030350178</v>
      </c>
      <c r="R59" s="101">
        <v>200.37918343982605</v>
      </c>
      <c r="S59" s="101">
        <v>199.73666654949022</v>
      </c>
      <c r="T59" s="101">
        <v>223.86883830243502</v>
      </c>
      <c r="U59" s="101">
        <v>267.51921000000004</v>
      </c>
    </row>
    <row r="60" spans="1:21" ht="15">
      <c r="A60" s="30"/>
      <c r="B60" s="42" t="s">
        <v>276</v>
      </c>
      <c r="C60" s="107">
        <f>C59/C9</f>
        <v>0.22335167076351298</v>
      </c>
      <c r="D60" s="107">
        <f>D59/D9</f>
        <v>0.24430144601884746</v>
      </c>
      <c r="E60" s="107">
        <f>E59/E9</f>
        <v>0.2265983570496392</v>
      </c>
      <c r="F60" s="107">
        <f>F59/F9</f>
        <v>0.23754521016623417</v>
      </c>
      <c r="G60" s="107">
        <f>G59/G9</f>
        <v>0.07045653568858308</v>
      </c>
      <c r="H60" s="107">
        <v>0.2665862411714948</v>
      </c>
      <c r="I60" s="107">
        <v>0.2770931170583242</v>
      </c>
      <c r="J60" s="107">
        <v>0.2533146446164552</v>
      </c>
      <c r="K60" s="107">
        <v>0.2833403620542997</v>
      </c>
      <c r="L60" s="107">
        <v>0.2700994642745125</v>
      </c>
      <c r="M60" s="107">
        <f>M59/M9</f>
        <v>0.27456691140288114</v>
      </c>
      <c r="N60" s="107">
        <f>N59/N9</f>
        <v>0.2668791245086917</v>
      </c>
      <c r="O60" s="107">
        <f>O59/O9</f>
        <v>0.2673165180029895</v>
      </c>
      <c r="P60" s="107">
        <f>P59/P9</f>
        <v>0.3164163596211967</v>
      </c>
      <c r="Q60" s="107">
        <f>Q59/Q9</f>
        <v>0.2807895785945908</v>
      </c>
      <c r="R60" s="107">
        <v>0.3785889548609071</v>
      </c>
      <c r="S60" s="107">
        <v>0.3737895083979411</v>
      </c>
      <c r="T60" s="107">
        <v>0.4009047818040809</v>
      </c>
      <c r="U60" s="107">
        <v>0.4223102897393073</v>
      </c>
    </row>
    <row r="61" spans="1:21" ht="15">
      <c r="A61" s="30"/>
      <c r="B61" s="99" t="s">
        <v>258</v>
      </c>
      <c r="C61" s="101">
        <v>9.337905305792113</v>
      </c>
      <c r="D61" s="101">
        <v>12.579535459595325</v>
      </c>
      <c r="E61" s="101">
        <v>16.55735164829051</v>
      </c>
      <c r="F61" s="101">
        <v>9.10834345547868</v>
      </c>
      <c r="G61" s="103">
        <v>-2.5857216874418083</v>
      </c>
      <c r="H61" s="101">
        <v>13.247235862886242</v>
      </c>
      <c r="I61" s="101">
        <v>8.908737999999953</v>
      </c>
      <c r="J61" s="101">
        <v>15.152046670000011</v>
      </c>
      <c r="K61" s="101">
        <v>24.422457509511588</v>
      </c>
      <c r="L61" s="101">
        <v>61.73047804239779</v>
      </c>
      <c r="M61" s="101">
        <v>23.125165692335518</v>
      </c>
      <c r="N61" s="101">
        <v>30.664902861234513</v>
      </c>
      <c r="O61" s="101">
        <v>28.32069692038506</v>
      </c>
      <c r="P61" s="101">
        <v>35.69778264502928</v>
      </c>
      <c r="Q61" s="101">
        <f>SUM(M61:P61)</f>
        <v>117.80854811898438</v>
      </c>
      <c r="R61" s="101">
        <v>43.25871375355575</v>
      </c>
      <c r="S61" s="101">
        <v>42.440191650663444</v>
      </c>
      <c r="T61" s="101">
        <v>48.716859795912754</v>
      </c>
      <c r="U61" s="101">
        <v>56.29732374304047</v>
      </c>
    </row>
    <row r="62" spans="1:21" ht="15">
      <c r="A62" s="30"/>
      <c r="B62" s="105" t="s">
        <v>259</v>
      </c>
      <c r="C62" s="106">
        <f aca="true" t="shared" si="4" ref="C62:M62">_xlfn.IFERROR(C61/C59,"N/A")</f>
        <v>0.09016192262411948</v>
      </c>
      <c r="D62" s="106">
        <f t="shared" si="4"/>
        <v>0.12419647461788816</v>
      </c>
      <c r="E62" s="106">
        <f t="shared" si="4"/>
        <v>0.13995242325652407</v>
      </c>
      <c r="F62" s="106">
        <f t="shared" si="4"/>
        <v>0.07117805972670606</v>
      </c>
      <c r="G62" s="106">
        <f t="shared" si="4"/>
        <v>-0.018926526778625993</v>
      </c>
      <c r="H62" s="106">
        <v>0.1014746199945647</v>
      </c>
      <c r="I62" s="106">
        <v>0.059414976687290795</v>
      </c>
      <c r="J62" s="106">
        <v>0.1025239245010151</v>
      </c>
      <c r="K62" s="106">
        <v>0.14766964297042356</v>
      </c>
      <c r="L62" s="106">
        <v>0.10398212049195975</v>
      </c>
      <c r="M62" s="106">
        <f t="shared" si="4"/>
        <v>0.14528920735062875</v>
      </c>
      <c r="N62" s="106">
        <f>_xlfn.IFERROR(N61/N59,"N/A")</f>
        <v>0.1909940699532426</v>
      </c>
      <c r="O62" s="106">
        <f>_xlfn.IFERROR(O61/O59,"N/A")</f>
        <v>0.15878295419098154</v>
      </c>
      <c r="P62" s="106">
        <f>_xlfn.IFERROR(P61/P59,"N/A")</f>
        <v>0.19171485687179143</v>
      </c>
      <c r="Q62" s="106">
        <f>_xlfn.IFERROR(Q61/Q59,"N/A")</f>
        <v>0.17216318540814773</v>
      </c>
      <c r="R62" s="106">
        <v>0.2158842700671368</v>
      </c>
      <c r="S62" s="106">
        <v>0.21248072466528184</v>
      </c>
      <c r="T62" s="106">
        <v>0.21761340330045775</v>
      </c>
      <c r="U62" s="106">
        <v>0.21044217251927613</v>
      </c>
    </row>
    <row r="63" spans="1:21" ht="15">
      <c r="A63" s="30"/>
      <c r="B63" s="31" t="s">
        <v>277</v>
      </c>
      <c r="C63" s="119">
        <f>C61/C10</f>
        <v>0.15511470607628094</v>
      </c>
      <c r="D63" s="119">
        <f>D61/D10</f>
        <v>0.7188305976911614</v>
      </c>
      <c r="E63" s="119">
        <f>E61/E10</f>
        <v>0.22224633084953704</v>
      </c>
      <c r="F63" s="119">
        <f>F61/F10</f>
        <v>0.1806856838267614</v>
      </c>
      <c r="G63" s="119">
        <f>G61/G10</f>
        <v>-0.012770513040721706</v>
      </c>
      <c r="H63" s="119">
        <v>0.21721913510368765</v>
      </c>
      <c r="I63" s="119">
        <v>0.12137245231607564</v>
      </c>
      <c r="J63" s="119">
        <v>0.1538278849746194</v>
      </c>
      <c r="K63" s="119">
        <v>0.24037449887869364</v>
      </c>
      <c r="L63" s="119">
        <v>0.1845525409013601</v>
      </c>
      <c r="M63" s="119">
        <f>M61/M10</f>
        <v>0.22463894658768485</v>
      </c>
      <c r="N63" s="119">
        <f>N61/N10</f>
        <v>0.22229760366245857</v>
      </c>
      <c r="O63" s="119">
        <f>O61/O10</f>
        <v>0.2105147761620179</v>
      </c>
      <c r="P63" s="119">
        <f>P61/P10</f>
        <v>0.2578191412147138</v>
      </c>
      <c r="Q63" s="119">
        <f>Q61/Q10</f>
        <v>0.22925293392949792</v>
      </c>
      <c r="R63" s="119">
        <v>0.2899698556728553</v>
      </c>
      <c r="S63" s="119">
        <v>0.3146369043319288</v>
      </c>
      <c r="T63" s="119">
        <v>0.3850311536030032</v>
      </c>
      <c r="U63" s="119">
        <v>0.38274145000300724</v>
      </c>
    </row>
    <row r="64" spans="1:21" ht="15">
      <c r="A64" s="30"/>
      <c r="B64" s="99" t="s">
        <v>295</v>
      </c>
      <c r="C64" s="101">
        <v>94.23026442724885</v>
      </c>
      <c r="D64" s="101">
        <v>88.70784405981883</v>
      </c>
      <c r="E64" s="101">
        <v>101.74965056732613</v>
      </c>
      <c r="F64" s="101">
        <v>118.85726126107167</v>
      </c>
      <c r="G64" s="103">
        <v>139.20464377947098</v>
      </c>
      <c r="H64" s="101">
        <v>117.30004643879477</v>
      </c>
      <c r="I64" s="101">
        <v>141.03221118000005</v>
      </c>
      <c r="J64" s="101">
        <v>132.63830317999998</v>
      </c>
      <c r="K64" s="101">
        <v>140.96331182158315</v>
      </c>
      <c r="L64" s="101">
        <v>531.933872620378</v>
      </c>
      <c r="M64" s="101">
        <v>136.04127284791468</v>
      </c>
      <c r="N64" s="101">
        <v>129.8893115640699</v>
      </c>
      <c r="O64" s="101">
        <v>150.0403687537136</v>
      </c>
      <c r="P64" s="101">
        <v>150.5047017503352</v>
      </c>
      <c r="Q64" s="101">
        <f>SUM(M64:P64)</f>
        <v>566.4756549160334</v>
      </c>
      <c r="R64" s="101">
        <v>157.1204696862703</v>
      </c>
      <c r="S64" s="101">
        <v>157.29647489882677</v>
      </c>
      <c r="T64" s="101">
        <v>175.15197850652225</v>
      </c>
      <c r="U64" s="101">
        <v>211.22188625695958</v>
      </c>
    </row>
    <row r="65" spans="1:21" ht="15">
      <c r="A65" s="30"/>
      <c r="B65" s="31" t="s">
        <v>298</v>
      </c>
      <c r="C65" s="107">
        <f>C64/C14</f>
        <v>0.23353225384696122</v>
      </c>
      <c r="D65" s="107">
        <f>D64/D14</f>
        <v>0.22338918171699526</v>
      </c>
      <c r="E65" s="107">
        <f>E64/E14</f>
        <v>0.2273227224471093</v>
      </c>
      <c r="F65" s="107">
        <f>F64/F14</f>
        <v>0.24341524873217543</v>
      </c>
      <c r="G65" s="107">
        <f>G64/G14</f>
        <v>0.08016038385552321</v>
      </c>
      <c r="H65" s="107">
        <v>0.2736088223939406</v>
      </c>
      <c r="I65" s="107">
        <v>0.3015305335098</v>
      </c>
      <c r="J65" s="107">
        <v>0.2735227708557594</v>
      </c>
      <c r="K65" s="107">
        <v>0.2923953715709616</v>
      </c>
      <c r="L65" s="107">
        <v>0.2854549641933964</v>
      </c>
      <c r="M65" s="107">
        <f>M64/M14</f>
        <v>0.28534761802561875</v>
      </c>
      <c r="N65" s="107">
        <f>N64/N14</f>
        <v>0.2801429235620845</v>
      </c>
      <c r="O65" s="107">
        <f>O64/O14</f>
        <v>0.281661582232824</v>
      </c>
      <c r="P65" s="107">
        <f>P64/P14</f>
        <v>0.33444564713865627</v>
      </c>
      <c r="Q65" s="107">
        <f>Q64/Q14</f>
        <v>0.29456077608979836</v>
      </c>
      <c r="R65" s="107">
        <v>0.413371017768777</v>
      </c>
      <c r="S65" s="107">
        <v>0.3937631680252534</v>
      </c>
      <c r="T65" s="107">
        <v>0.4055552274876023</v>
      </c>
      <c r="U65" s="107">
        <v>0.4342766799376701</v>
      </c>
    </row>
    <row r="66" ht="15">
      <c r="A66" s="30"/>
    </row>
    <row r="67" spans="1:21" ht="15">
      <c r="A67" s="30"/>
      <c r="B67" s="139" t="s">
        <v>302</v>
      </c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</row>
    <row r="68" spans="1:21" ht="15">
      <c r="A68" s="30"/>
      <c r="B68" s="99" t="s">
        <v>257</v>
      </c>
      <c r="C68" s="101">
        <v>151.49661723407064</v>
      </c>
      <c r="D68" s="101">
        <v>144.73481</v>
      </c>
      <c r="E68" s="101">
        <v>161.19812050254478</v>
      </c>
      <c r="F68" s="101">
        <v>158.4095756497795</v>
      </c>
      <c r="G68" s="103">
        <v>631.4188446556528</v>
      </c>
      <c r="H68" s="101">
        <v>124.7950104030665</v>
      </c>
      <c r="I68" s="101">
        <v>148.64263</v>
      </c>
      <c r="J68" s="101">
        <v>161.29709</v>
      </c>
      <c r="K68" s="101">
        <v>146.85307745344127</v>
      </c>
      <c r="L68" s="101">
        <v>581.5878078565078</v>
      </c>
      <c r="M68" s="101">
        <v>132.11411582765612</v>
      </c>
      <c r="N68" s="101">
        <v>144.75561651085852</v>
      </c>
      <c r="O68" s="101">
        <v>170.92696865007258</v>
      </c>
      <c r="P68" s="101">
        <v>109.72260386396499</v>
      </c>
      <c r="Q68" s="101">
        <f>SUM(M68:P68)</f>
        <v>557.5193048525522</v>
      </c>
      <c r="R68" s="101">
        <v>0</v>
      </c>
      <c r="S68" s="101">
        <v>0</v>
      </c>
      <c r="T68" s="101">
        <v>0</v>
      </c>
      <c r="U68" s="101">
        <v>0</v>
      </c>
    </row>
    <row r="69" spans="1:21" s="42" customFormat="1" ht="15">
      <c r="A69" s="30"/>
      <c r="B69" s="42" t="s">
        <v>276</v>
      </c>
      <c r="C69" s="107">
        <f>C68/C9</f>
        <v>0.3267125668192164</v>
      </c>
      <c r="D69" s="107">
        <f>D68/D9</f>
        <v>0.3490950554751568</v>
      </c>
      <c r="E69" s="107">
        <f>E68/E9</f>
        <v>0.3087495125503635</v>
      </c>
      <c r="F69" s="107">
        <f>F68/F9</f>
        <v>0.29405898579873674</v>
      </c>
      <c r="G69" s="107">
        <f>G68/G9</f>
        <v>0.32563266992369616</v>
      </c>
      <c r="H69" s="107">
        <v>0.25483971901790176</v>
      </c>
      <c r="I69" s="107">
        <v>0.27469380379206676</v>
      </c>
      <c r="J69" s="107">
        <v>0.27646537864270704</v>
      </c>
      <c r="K69" s="107">
        <v>0.2515899904975865</v>
      </c>
      <c r="L69" s="107">
        <v>0.26460499970270585</v>
      </c>
      <c r="M69" s="107">
        <f>M68/M9</f>
        <v>0.22790083806737296</v>
      </c>
      <c r="N69" s="107">
        <f>N68/N9</f>
        <v>0.2406181135787435</v>
      </c>
      <c r="O69" s="107">
        <f>O68/O9</f>
        <v>0.25617475383238203</v>
      </c>
      <c r="P69" s="107">
        <f>P68/P9</f>
        <v>0.1864530808787574</v>
      </c>
      <c r="Q69" s="107">
        <f>Q68/Q9</f>
        <v>0.22877279641056716</v>
      </c>
      <c r="R69" s="107">
        <v>0</v>
      </c>
      <c r="S69" s="107">
        <v>0</v>
      </c>
      <c r="T69" s="107">
        <v>0</v>
      </c>
      <c r="U69" s="107">
        <v>0</v>
      </c>
    </row>
    <row r="70" spans="2:21" ht="15">
      <c r="B70" s="99" t="s">
        <v>258</v>
      </c>
      <c r="C70" s="101">
        <v>2.2608876987231197</v>
      </c>
      <c r="D70" s="101">
        <v>5.0057300000000104</v>
      </c>
      <c r="E70" s="101">
        <v>13.644109682539012</v>
      </c>
      <c r="F70" s="101">
        <v>5.44567158570807</v>
      </c>
      <c r="G70" s="103">
        <v>33.1745886547137</v>
      </c>
      <c r="H70" s="101">
        <v>-3.7934237630080605</v>
      </c>
      <c r="I70" s="101">
        <v>11.383119999999995</v>
      </c>
      <c r="J70" s="101">
        <v>8.384590000000026</v>
      </c>
      <c r="K70" s="101">
        <v>0.1831363622409408</v>
      </c>
      <c r="L70" s="101">
        <v>16.157422599232902</v>
      </c>
      <c r="M70" s="101">
        <v>3.81778840578103</v>
      </c>
      <c r="N70" s="101">
        <v>18.319023893659118</v>
      </c>
      <c r="O70" s="101">
        <v>18.902705248261597</v>
      </c>
      <c r="P70" s="101">
        <v>9.761782430225459</v>
      </c>
      <c r="Q70" s="101">
        <f>SUM(M70:P70)</f>
        <v>50.80129997792721</v>
      </c>
      <c r="R70" s="101">
        <v>0</v>
      </c>
      <c r="S70" s="101">
        <v>0</v>
      </c>
      <c r="T70" s="101">
        <v>0</v>
      </c>
      <c r="U70" s="101">
        <v>0</v>
      </c>
    </row>
    <row r="71" spans="1:21" s="42" customFormat="1" ht="15">
      <c r="A71" s="30"/>
      <c r="B71" s="105" t="s">
        <v>259</v>
      </c>
      <c r="C71" s="106">
        <f aca="true" t="shared" si="5" ref="C71:M71">_xlfn.IFERROR(C70/C68,"N/A")</f>
        <v>0.01492368436999437</v>
      </c>
      <c r="D71" s="106">
        <f t="shared" si="5"/>
        <v>0.03458552921719391</v>
      </c>
      <c r="E71" s="106">
        <f t="shared" si="5"/>
        <v>0.08464186579845152</v>
      </c>
      <c r="F71" s="106">
        <f t="shared" si="5"/>
        <v>0.03437716162909026</v>
      </c>
      <c r="G71" s="106">
        <f t="shared" si="5"/>
        <v>0.05253975065125846</v>
      </c>
      <c r="H71" s="106">
        <v>-0.03039723904630443</v>
      </c>
      <c r="I71" s="106">
        <v>0.07658045340021227</v>
      </c>
      <c r="J71" s="106">
        <v>0.05198227692762483</v>
      </c>
      <c r="K71" s="106">
        <v>0.0012470720084092406</v>
      </c>
      <c r="L71" s="106">
        <v>0.027781570350971563</v>
      </c>
      <c r="M71" s="106">
        <f t="shared" si="5"/>
        <v>0.028897657013133737</v>
      </c>
      <c r="N71" s="106">
        <f>_xlfn.IFERROR(N70/N68,"N/A")</f>
        <v>0.1265513859511279</v>
      </c>
      <c r="O71" s="106">
        <f>_xlfn.IFERROR(O70/O68,"N/A")</f>
        <v>0.11058936689481605</v>
      </c>
      <c r="P71" s="106">
        <f>_xlfn.IFERROR(P70/P68,"N/A")</f>
        <v>0.08896783421516499</v>
      </c>
      <c r="Q71" s="106">
        <f>_xlfn.IFERROR(Q70/Q68,"N/A")</f>
        <v>0.09112025276212218</v>
      </c>
      <c r="R71" s="106" t="s">
        <v>319</v>
      </c>
      <c r="S71" s="106" t="s">
        <v>319</v>
      </c>
      <c r="T71" s="106" t="s">
        <v>319</v>
      </c>
      <c r="U71" s="106" t="s">
        <v>319</v>
      </c>
    </row>
    <row r="72" spans="1:21" s="42" customFormat="1" ht="15">
      <c r="A72" s="30"/>
      <c r="B72" s="31" t="s">
        <v>277</v>
      </c>
      <c r="C72" s="119">
        <f>C70/C10</f>
        <v>0.0375562740651681</v>
      </c>
      <c r="D72" s="119">
        <f>D70/D10</f>
        <v>0.2860417142857149</v>
      </c>
      <c r="E72" s="119">
        <f>E70/E10</f>
        <v>0.18314241184616123</v>
      </c>
      <c r="F72" s="119">
        <f>F70/F10</f>
        <v>0.10802786469012395</v>
      </c>
      <c r="G72" s="119">
        <f>G70/G10</f>
        <v>0.16384459282419742</v>
      </c>
      <c r="H72" s="119">
        <v>-0.06220197461652631</v>
      </c>
      <c r="I72" s="119">
        <v>0.15508337874659392</v>
      </c>
      <c r="J72" s="119">
        <v>0.08512274111675153</v>
      </c>
      <c r="K72" s="119">
        <v>0.0018024931063136656</v>
      </c>
      <c r="L72" s="119">
        <v>0.048305042981482554</v>
      </c>
      <c r="M72" s="119">
        <f>M70/M10</f>
        <v>0.03708617603780342</v>
      </c>
      <c r="N72" s="119">
        <f>N70/N10</f>
        <v>0.13279921777100326</v>
      </c>
      <c r="O72" s="119">
        <f>O70/O10</f>
        <v>0.1405085042709566</v>
      </c>
      <c r="P72" s="119">
        <f>P70/P10</f>
        <v>0.07050226026394545</v>
      </c>
      <c r="Q72" s="119">
        <f>Q70/Q10</f>
        <v>0.0988582514030286</v>
      </c>
      <c r="R72" s="119">
        <v>0</v>
      </c>
      <c r="S72" s="119">
        <v>0</v>
      </c>
      <c r="T72" s="119">
        <v>0</v>
      </c>
      <c r="U72" s="119">
        <v>0</v>
      </c>
    </row>
    <row r="73" spans="1:21" ht="15">
      <c r="A73" s="30"/>
      <c r="B73" s="99" t="s">
        <v>295</v>
      </c>
      <c r="C73" s="101">
        <v>149.23572953534753</v>
      </c>
      <c r="D73" s="101">
        <v>139.72907999999998</v>
      </c>
      <c r="E73" s="101">
        <v>147.55401082000577</v>
      </c>
      <c r="F73" s="101">
        <v>152.96390406407141</v>
      </c>
      <c r="G73" s="103">
        <v>598.2442560009392</v>
      </c>
      <c r="H73" s="101">
        <v>128.58843416607456</v>
      </c>
      <c r="I73" s="101">
        <v>137.25951</v>
      </c>
      <c r="J73" s="101">
        <v>152.91249999999997</v>
      </c>
      <c r="K73" s="101">
        <v>146.66994109120034</v>
      </c>
      <c r="L73" s="101">
        <v>565.4303852572749</v>
      </c>
      <c r="M73" s="101">
        <v>128.29632742187508</v>
      </c>
      <c r="N73" s="101">
        <v>126.43659261719941</v>
      </c>
      <c r="O73" s="101">
        <v>152.02426340181097</v>
      </c>
      <c r="P73" s="101">
        <v>99.96082143373954</v>
      </c>
      <c r="Q73" s="101">
        <f>SUM(M73:P73)</f>
        <v>506.71800487462497</v>
      </c>
      <c r="R73" s="101">
        <v>0</v>
      </c>
      <c r="S73" s="101">
        <v>0</v>
      </c>
      <c r="T73" s="101">
        <v>0</v>
      </c>
      <c r="U73" s="101">
        <v>0</v>
      </c>
    </row>
    <row r="74" spans="1:21" s="42" customFormat="1" ht="15">
      <c r="A74" s="30"/>
      <c r="B74" s="31" t="s">
        <v>298</v>
      </c>
      <c r="C74" s="107">
        <f>C73/C14</f>
        <v>0.36985310913345115</v>
      </c>
      <c r="D74" s="107">
        <f>D73/D14</f>
        <v>0.3518737849408209</v>
      </c>
      <c r="E74" s="107">
        <f>E73/E14</f>
        <v>0.3296559669794588</v>
      </c>
      <c r="F74" s="107">
        <f>F73/F14</f>
        <v>0.31326438418445557</v>
      </c>
      <c r="G74" s="107">
        <f>G73/G14</f>
        <v>0.34449633215087727</v>
      </c>
      <c r="H74" s="107">
        <v>0.29993960883910037</v>
      </c>
      <c r="I74" s="107">
        <v>0.2934644003189465</v>
      </c>
      <c r="J74" s="107">
        <v>0.3153316176076349</v>
      </c>
      <c r="K74" s="107">
        <v>0.30423243728788646</v>
      </c>
      <c r="L74" s="107">
        <v>0.30343040495310325</v>
      </c>
      <c r="M74" s="107">
        <f>M73/M14</f>
        <v>0.26910253531803885</v>
      </c>
      <c r="N74" s="107">
        <f>N73/N14</f>
        <v>0.2726961616355853</v>
      </c>
      <c r="O74" s="107">
        <f>O73/O14</f>
        <v>0.28538582598274154</v>
      </c>
      <c r="P74" s="107">
        <f>P73/P14</f>
        <v>0.22212901805803037</v>
      </c>
      <c r="Q74" s="107">
        <f>Q73/Q14</f>
        <v>0.2634874905553848</v>
      </c>
      <c r="R74" s="107">
        <v>0</v>
      </c>
      <c r="S74" s="107">
        <v>0</v>
      </c>
      <c r="T74" s="107">
        <v>0</v>
      </c>
      <c r="U74" s="107">
        <v>0</v>
      </c>
    </row>
    <row r="75" spans="1:21" s="42" customFormat="1" ht="15">
      <c r="A75" s="30"/>
      <c r="C75"/>
      <c r="D75"/>
      <c r="E75"/>
      <c r="F75"/>
      <c r="G75"/>
      <c r="H75"/>
      <c r="I75"/>
      <c r="J75"/>
      <c r="P75" s="159"/>
      <c r="Q75" s="160"/>
      <c r="R75" s="165"/>
      <c r="S75" s="166"/>
      <c r="T75" s="167"/>
      <c r="U75" s="173"/>
    </row>
    <row r="76" spans="1:21" s="42" customFormat="1" ht="15">
      <c r="A76" s="30"/>
      <c r="B76" s="156" t="s">
        <v>307</v>
      </c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</row>
    <row r="77" spans="1:21" s="42" customFormat="1" ht="15">
      <c r="A77" s="30"/>
      <c r="B77" s="99" t="s">
        <v>257</v>
      </c>
      <c r="C77" s="101">
        <v>71.93769548229727</v>
      </c>
      <c r="D77" s="101">
        <v>121.58062592</v>
      </c>
      <c r="E77" s="101">
        <v>136.4882198916302</v>
      </c>
      <c r="F77" s="101">
        <v>124.07142287340344</v>
      </c>
      <c r="G77" s="103">
        <v>454.07796416733095</v>
      </c>
      <c r="H77" s="101">
        <v>130.47737883289523</v>
      </c>
      <c r="I77" s="101">
        <v>126.88224000000002</v>
      </c>
      <c r="J77" s="101">
        <v>119.53218</v>
      </c>
      <c r="K77" s="101">
        <v>134.92192427369335</v>
      </c>
      <c r="L77" s="101">
        <v>511.81372310658855</v>
      </c>
      <c r="M77" s="101">
        <v>156.0781740971518</v>
      </c>
      <c r="N77" s="101">
        <v>148.859195869297</v>
      </c>
      <c r="O77" s="101">
        <v>131.77135609485848</v>
      </c>
      <c r="P77" s="101">
        <v>121.15228019711036</v>
      </c>
      <c r="Q77" s="101">
        <f>SUM(M77:P77)</f>
        <v>557.8610062584177</v>
      </c>
      <c r="R77" s="101">
        <v>155.78134999999997</v>
      </c>
      <c r="S77" s="101">
        <v>164.8500469637196</v>
      </c>
      <c r="T77" s="101">
        <v>140.2239425360868</v>
      </c>
      <c r="U77" s="101">
        <v>155.71572</v>
      </c>
    </row>
    <row r="78" spans="1:21" s="42" customFormat="1" ht="15">
      <c r="A78" s="30"/>
      <c r="B78" s="42" t="s">
        <v>276</v>
      </c>
      <c r="C78" s="107">
        <f>C77/C9</f>
        <v>0.1551384418423491</v>
      </c>
      <c r="D78" s="107">
        <f>D77/D9</f>
        <v>0.2932480123492523</v>
      </c>
      <c r="E78" s="107">
        <f>E77/E9</f>
        <v>0.26142160484893734</v>
      </c>
      <c r="F78" s="107">
        <f>F77/F9</f>
        <v>0.2303163595199618</v>
      </c>
      <c r="G78" s="107">
        <f>G77/G9</f>
        <v>0.23417517718522002</v>
      </c>
      <c r="H78" s="107">
        <v>0.2664434936346646</v>
      </c>
      <c r="I78" s="107">
        <v>0.23448027755737322</v>
      </c>
      <c r="J78" s="107">
        <v>0.20487976195781468</v>
      </c>
      <c r="K78" s="107">
        <v>0.23114943339676775</v>
      </c>
      <c r="L78" s="107">
        <v>0.2328598849924193</v>
      </c>
      <c r="M78" s="107">
        <f>M77/M9</f>
        <v>0.269239562009922</v>
      </c>
      <c r="N78" s="107">
        <f>N77/N9</f>
        <v>0.24743923422295747</v>
      </c>
      <c r="O78" s="107">
        <f>O77/O9</f>
        <v>0.19749074693336982</v>
      </c>
      <c r="P78" s="107">
        <f>P77/P9</f>
        <v>0.20587568197200273</v>
      </c>
      <c r="Q78" s="107">
        <f>Q77/Q9</f>
        <v>0.22891301036455383</v>
      </c>
      <c r="R78" s="107">
        <v>0.2943274719004532</v>
      </c>
      <c r="S78" s="107">
        <v>0.30850228492562937</v>
      </c>
      <c r="T78" s="107">
        <v>0.2511133282882024</v>
      </c>
      <c r="U78" s="107">
        <v>0.24581543445109919</v>
      </c>
    </row>
    <row r="79" spans="1:21" s="42" customFormat="1" ht="15">
      <c r="A79" s="30"/>
      <c r="B79" s="99" t="s">
        <v>258</v>
      </c>
      <c r="C79" s="101">
        <v>8.766195129913584</v>
      </c>
      <c r="D79" s="101">
        <v>20.773584389524025</v>
      </c>
      <c r="E79" s="101">
        <v>29.237545741720503</v>
      </c>
      <c r="F79" s="101">
        <v>30.01160603581855</v>
      </c>
      <c r="G79" s="103">
        <v>88.78893129697668</v>
      </c>
      <c r="H79" s="101">
        <v>29.753657070851112</v>
      </c>
      <c r="I79" s="101">
        <v>37.44346000000004</v>
      </c>
      <c r="J79" s="101">
        <v>31.360859999999985</v>
      </c>
      <c r="K79" s="101">
        <v>33.79249233204371</v>
      </c>
      <c r="L79" s="101">
        <v>132.35046940289484</v>
      </c>
      <c r="M79" s="101">
        <v>38.57783023946041</v>
      </c>
      <c r="N79" s="101">
        <v>41.96650670114004</v>
      </c>
      <c r="O79" s="101">
        <v>34.1642736685389</v>
      </c>
      <c r="P79" s="101">
        <v>26.658112549409516</v>
      </c>
      <c r="Q79" s="101">
        <f>SUM(M79:P79)</f>
        <v>141.36672315854887</v>
      </c>
      <c r="R79" s="101">
        <v>42.80487999999999</v>
      </c>
      <c r="S79" s="101">
        <v>37.93496772636162</v>
      </c>
      <c r="T79" s="101">
        <v>19.207251691808327</v>
      </c>
      <c r="U79" s="101">
        <v>23.95869</v>
      </c>
    </row>
    <row r="80" spans="2:21" ht="15">
      <c r="B80" s="105" t="s">
        <v>259</v>
      </c>
      <c r="C80" s="106">
        <f aca="true" t="shared" si="6" ref="C80:M80">_xlfn.IFERROR(C79/C77,"N/A")</f>
        <v>0.12185815894075736</v>
      </c>
      <c r="D80" s="106">
        <f t="shared" si="6"/>
        <v>0.17086262085205117</v>
      </c>
      <c r="E80" s="106">
        <f t="shared" si="6"/>
        <v>0.21421296112539764</v>
      </c>
      <c r="F80" s="106">
        <f t="shared" si="6"/>
        <v>0.2418897546330307</v>
      </c>
      <c r="G80" s="106">
        <f t="shared" si="6"/>
        <v>0.1955367542659642</v>
      </c>
      <c r="H80" s="106">
        <v>0.22803690062594809</v>
      </c>
      <c r="I80" s="106">
        <v>0.29510402716723816</v>
      </c>
      <c r="J80" s="106">
        <v>0.2623633234163385</v>
      </c>
      <c r="K80" s="106">
        <v>0.2504596085028744</v>
      </c>
      <c r="L80" s="106">
        <v>0.2585910916955464</v>
      </c>
      <c r="M80" s="106">
        <f t="shared" si="6"/>
        <v>0.24716992278143524</v>
      </c>
      <c r="N80" s="106">
        <f>_xlfn.IFERROR(N79/N77,"N/A")</f>
        <v>0.2819208209211874</v>
      </c>
      <c r="O80" s="106">
        <f>_xlfn.IFERROR(O79/O77,"N/A")</f>
        <v>0.25926934867350837</v>
      </c>
      <c r="P80" s="106">
        <f>_xlfn.IFERROR(P79/P77,"N/A")</f>
        <v>0.22003805876404253</v>
      </c>
      <c r="Q80" s="106">
        <f>_xlfn.IFERROR(Q79/Q77,"N/A")</f>
        <v>0.253408504219891</v>
      </c>
      <c r="R80" s="106">
        <v>0.2747753822906272</v>
      </c>
      <c r="S80" s="106">
        <v>0.23011802802040085</v>
      </c>
      <c r="T80" s="106">
        <v>0.13697555028354247</v>
      </c>
      <c r="U80" s="106">
        <v>0.15386172956718822</v>
      </c>
    </row>
    <row r="81" spans="1:21" s="42" customFormat="1" ht="15">
      <c r="A81" s="30"/>
      <c r="B81" s="31" t="s">
        <v>277</v>
      </c>
      <c r="C81" s="119">
        <f>C79/C10</f>
        <v>0.14561785930089008</v>
      </c>
      <c r="D81" s="119">
        <f>D79/D10</f>
        <v>1.1870619651156586</v>
      </c>
      <c r="E81" s="119">
        <f>E79/E10</f>
        <v>0.39245027841235575</v>
      </c>
      <c r="F81" s="119">
        <f>F79/F10</f>
        <v>0.5953516779233322</v>
      </c>
      <c r="G81" s="119">
        <f>G79/G10</f>
        <v>0.4385159510811824</v>
      </c>
      <c r="H81" s="119">
        <v>0.48788016775703863</v>
      </c>
      <c r="I81" s="119">
        <v>0.510128882833788</v>
      </c>
      <c r="J81" s="119">
        <v>0.31838436548223337</v>
      </c>
      <c r="K81" s="119">
        <v>0.3325977087692166</v>
      </c>
      <c r="L81" s="119">
        <v>0.3956816177742206</v>
      </c>
      <c r="M81" s="119">
        <f>M79/M10</f>
        <v>0.3747468563869863</v>
      </c>
      <c r="N81" s="119">
        <f>N79/N10</f>
        <v>0.30422577615732155</v>
      </c>
      <c r="O81" s="119">
        <f>O79/O10</f>
        <v>0.2539515339007626</v>
      </c>
      <c r="P81" s="119">
        <f>P79/P10</f>
        <v>0.192532173559272</v>
      </c>
      <c r="Q81" s="119">
        <f>Q79/Q10</f>
        <v>0.27509664248950955</v>
      </c>
      <c r="R81" s="119">
        <v>0.28692773775950847</v>
      </c>
      <c r="S81" s="119">
        <v>0.2812367321429724</v>
      </c>
      <c r="T81" s="119">
        <v>0.15180350924549235</v>
      </c>
      <c r="U81" s="119">
        <v>0.16288489649396792</v>
      </c>
    </row>
    <row r="82" spans="1:21" s="42" customFormat="1" ht="15">
      <c r="A82" s="30"/>
      <c r="B82" s="99" t="s">
        <v>295</v>
      </c>
      <c r="C82" s="101">
        <v>63.171500352383696</v>
      </c>
      <c r="D82" s="101">
        <v>100.80704153047598</v>
      </c>
      <c r="E82" s="101">
        <v>107.2506741499097</v>
      </c>
      <c r="F82" s="101">
        <v>94.05981683758489</v>
      </c>
      <c r="G82" s="103">
        <v>365.2890328703542</v>
      </c>
      <c r="H82" s="101">
        <v>100.72372176204411</v>
      </c>
      <c r="I82" s="101">
        <v>89.43877999999998</v>
      </c>
      <c r="J82" s="101">
        <v>88.17132000000001</v>
      </c>
      <c r="K82" s="101">
        <v>101.12943194164964</v>
      </c>
      <c r="L82" s="101">
        <v>379.4632537036937</v>
      </c>
      <c r="M82" s="101">
        <v>117.50034385769138</v>
      </c>
      <c r="N82" s="101">
        <v>106.89268916815695</v>
      </c>
      <c r="O82" s="101">
        <v>97.60708242631956</v>
      </c>
      <c r="P82" s="101">
        <v>94.49416764770085</v>
      </c>
      <c r="Q82" s="101">
        <f>SUM(M82:P82)</f>
        <v>416.49428309986877</v>
      </c>
      <c r="R82" s="101">
        <v>112.97646999999998</v>
      </c>
      <c r="S82" s="101">
        <v>126.91507923735797</v>
      </c>
      <c r="T82" s="101">
        <v>121.01669084427849</v>
      </c>
      <c r="U82" s="101">
        <v>131.75703000000001</v>
      </c>
    </row>
    <row r="83" spans="2:21" ht="15">
      <c r="B83" s="31" t="s">
        <v>298</v>
      </c>
      <c r="C83" s="107">
        <f>C82/C14</f>
        <v>0.15655886084853457</v>
      </c>
      <c r="D83" s="107">
        <f>D82/D14</f>
        <v>0.25385807486899015</v>
      </c>
      <c r="E83" s="107">
        <f>E82/E14</f>
        <v>0.23961276619729602</v>
      </c>
      <c r="F83" s="107">
        <f>F82/F14</f>
        <v>0.19263100519313742</v>
      </c>
      <c r="G83" s="107">
        <f>G82/G14</f>
        <v>0.21035008817298315</v>
      </c>
      <c r="H83" s="107">
        <v>0.23494363161081605</v>
      </c>
      <c r="I83" s="107">
        <v>0.19122243652158002</v>
      </c>
      <c r="J83" s="107">
        <v>0.18182427834349985</v>
      </c>
      <c r="K83" s="107">
        <v>0.20976931832280804</v>
      </c>
      <c r="L83" s="107">
        <v>0.20363371289950058</v>
      </c>
      <c r="M83" s="107">
        <f>M82/M14</f>
        <v>0.24645787660680005</v>
      </c>
      <c r="N83" s="107">
        <f>N82/N14</f>
        <v>0.23054422331132074</v>
      </c>
      <c r="O83" s="107">
        <f>O82/O14</f>
        <v>0.18323178956227665</v>
      </c>
      <c r="P83" s="107">
        <f>P82/P14</f>
        <v>0.2099812343549832</v>
      </c>
      <c r="Q83" s="107">
        <f>Q82/Q14</f>
        <v>0.2165722007683567</v>
      </c>
      <c r="R83" s="107">
        <v>0.2972317896011521</v>
      </c>
      <c r="S83" s="107">
        <v>0.31770885967293144</v>
      </c>
      <c r="T83" s="107">
        <v>0.2802078058360078</v>
      </c>
      <c r="U83" s="107">
        <v>0.270895249355168</v>
      </c>
    </row>
    <row r="84" spans="20:21" ht="15">
      <c r="T84" s="42"/>
      <c r="U84" s="173"/>
    </row>
    <row r="85" spans="1:21" s="42" customFormat="1" ht="15">
      <c r="A85" s="30"/>
      <c r="C85"/>
      <c r="D85"/>
      <c r="E85"/>
      <c r="F85"/>
      <c r="G85"/>
      <c r="H85"/>
      <c r="I85"/>
      <c r="P85" s="159"/>
      <c r="Q85" s="160"/>
      <c r="R85" s="165"/>
      <c r="S85" s="166"/>
      <c r="U85" s="173"/>
    </row>
    <row r="86" spans="1:21" s="42" customFormat="1" ht="15">
      <c r="A86" s="30"/>
      <c r="C86"/>
      <c r="D86"/>
      <c r="E86"/>
      <c r="F86"/>
      <c r="G86"/>
      <c r="H86"/>
      <c r="I86"/>
      <c r="P86" s="159"/>
      <c r="Q86" s="160"/>
      <c r="R86" s="165"/>
      <c r="S86" s="166"/>
      <c r="U86" s="173"/>
    </row>
    <row r="87" spans="1:21" s="42" customFormat="1" ht="15">
      <c r="A87" s="30"/>
      <c r="C87"/>
      <c r="D87"/>
      <c r="E87"/>
      <c r="F87"/>
      <c r="G87"/>
      <c r="H87"/>
      <c r="I87"/>
      <c r="P87" s="159"/>
      <c r="Q87" s="160"/>
      <c r="R87" s="165"/>
      <c r="S87" s="166"/>
      <c r="U87" s="173"/>
    </row>
    <row r="88" spans="1:21" s="42" customFormat="1" ht="15">
      <c r="A88" s="30"/>
      <c r="C88"/>
      <c r="D88"/>
      <c r="E88"/>
      <c r="F88"/>
      <c r="G88"/>
      <c r="H88"/>
      <c r="I88"/>
      <c r="P88" s="159"/>
      <c r="Q88" s="160"/>
      <c r="R88" s="165"/>
      <c r="S88" s="166"/>
      <c r="T88"/>
      <c r="U88"/>
    </row>
    <row r="89" spans="1:21" s="42" customFormat="1" ht="15">
      <c r="A89" s="30"/>
      <c r="C89"/>
      <c r="D89"/>
      <c r="E89"/>
      <c r="F89"/>
      <c r="G89"/>
      <c r="H89"/>
      <c r="I89"/>
      <c r="P89" s="159"/>
      <c r="Q89" s="160"/>
      <c r="R89" s="165"/>
      <c r="S89" s="166"/>
      <c r="T89"/>
      <c r="U89"/>
    </row>
    <row r="92" spans="20:21" ht="15">
      <c r="T92" s="42"/>
      <c r="U92" s="173"/>
    </row>
    <row r="93" spans="1:21" s="42" customFormat="1" ht="15">
      <c r="A93" s="30"/>
      <c r="C93"/>
      <c r="D93"/>
      <c r="E93"/>
      <c r="F93"/>
      <c r="G93"/>
      <c r="H93"/>
      <c r="I93"/>
      <c r="P93" s="159"/>
      <c r="Q93" s="160"/>
      <c r="R93" s="165"/>
      <c r="S93" s="166"/>
      <c r="U93" s="173"/>
    </row>
    <row r="94" spans="1:21" s="42" customFormat="1" ht="15">
      <c r="A94" s="30"/>
      <c r="C94"/>
      <c r="D94"/>
      <c r="E94"/>
      <c r="F94"/>
      <c r="G94"/>
      <c r="H94"/>
      <c r="I94"/>
      <c r="P94" s="159"/>
      <c r="Q94" s="160"/>
      <c r="R94" s="165"/>
      <c r="S94" s="166"/>
      <c r="U94" s="173"/>
    </row>
    <row r="95" spans="1:21" s="42" customFormat="1" ht="15">
      <c r="A95" s="30"/>
      <c r="C95"/>
      <c r="D95"/>
      <c r="E95"/>
      <c r="F95"/>
      <c r="G95"/>
      <c r="H95"/>
      <c r="I95"/>
      <c r="P95" s="159"/>
      <c r="Q95" s="160"/>
      <c r="R95" s="165"/>
      <c r="S95" s="166"/>
      <c r="U95" s="173"/>
    </row>
    <row r="96" spans="1:21" s="42" customFormat="1" ht="15">
      <c r="A96" s="30"/>
      <c r="C96"/>
      <c r="D96"/>
      <c r="E96"/>
      <c r="F96"/>
      <c r="G96"/>
      <c r="H96"/>
      <c r="I96"/>
      <c r="P96" s="159"/>
      <c r="Q96" s="160"/>
      <c r="R96" s="165"/>
      <c r="S96" s="166"/>
      <c r="U96" s="173"/>
    </row>
    <row r="97" spans="1:21" s="42" customFormat="1" ht="15">
      <c r="A97" s="30"/>
      <c r="C97"/>
      <c r="D97"/>
      <c r="E97"/>
      <c r="F97"/>
      <c r="G97"/>
      <c r="H97"/>
      <c r="I97"/>
      <c r="P97" s="159"/>
      <c r="Q97" s="160"/>
      <c r="R97" s="165"/>
      <c r="S97" s="166"/>
      <c r="T97"/>
      <c r="U97"/>
    </row>
  </sheetData>
  <sheetProtection/>
  <printOptions/>
  <pageMargins left="0" right="0" top="0" bottom="0" header="0" footer="0"/>
  <pageSetup fitToHeight="1" fitToWidth="1" horizontalDpi="600" verticalDpi="600" orientation="landscape" paperSize="9" scale="41" r:id="rId2"/>
  <ignoredErrors>
    <ignoredError sqref="Q11 Q13:Q14 Q49" formula="1"/>
    <ignoredError sqref="Q19 Q53:Q68 Q70" formulaRange="1"/>
    <ignoredError sqref="Q69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98"/>
  <sheetViews>
    <sheetView showGridLines="0" zoomScalePageLayoutView="0" workbookViewId="0" topLeftCell="A1">
      <pane xSplit="2" ySplit="7" topLeftCell="AP8" activePane="bottomRight" state="frozen"/>
      <selection pane="topLeft" activeCell="R26" sqref="R26"/>
      <selection pane="topRight" activeCell="R26" sqref="R26"/>
      <selection pane="bottomLeft" activeCell="R26" sqref="R26"/>
      <selection pane="bottomRight" activeCell="BM9" sqref="BM9"/>
    </sheetView>
  </sheetViews>
  <sheetFormatPr defaultColWidth="9.140625" defaultRowHeight="15" outlineLevelCol="1"/>
  <cols>
    <col min="1" max="1" width="1.57421875" style="1" customWidth="1"/>
    <col min="2" max="2" width="50.57421875" style="31" bestFit="1" customWidth="1"/>
    <col min="3" max="6" width="11.421875" style="31" hidden="1" customWidth="1" outlineLevel="1"/>
    <col min="7" max="7" width="11.421875" style="44" customWidth="1" collapsed="1"/>
    <col min="8" max="11" width="11.421875" style="44" hidden="1" customWidth="1" outlineLevel="1"/>
    <col min="12" max="12" width="11.421875" style="44" customWidth="1" collapsed="1"/>
    <col min="13" max="16" width="11.421875" style="44" hidden="1" customWidth="1" outlineLevel="1"/>
    <col min="17" max="17" width="11.421875" style="44" customWidth="1" collapsed="1"/>
    <col min="18" max="21" width="11.421875" style="44" hidden="1" customWidth="1" outlineLevel="1"/>
    <col min="22" max="22" width="11.421875" style="44" customWidth="1" collapsed="1"/>
    <col min="23" max="23" width="11.421875" style="44" hidden="1" customWidth="1" outlineLevel="1"/>
    <col min="24" max="26" width="9.140625" style="44" hidden="1" customWidth="1" outlineLevel="1"/>
    <col min="27" max="27" width="11.421875" style="44" customWidth="1" collapsed="1"/>
    <col min="28" max="31" width="9.140625" style="44" hidden="1" customWidth="1" outlineLevel="1"/>
    <col min="32" max="32" width="10.421875" style="44" bestFit="1" customWidth="1" collapsed="1"/>
    <col min="33" max="35" width="9.140625" style="44" hidden="1" customWidth="1" outlineLevel="1"/>
    <col min="36" max="36" width="9.57421875" style="44" hidden="1" customWidth="1" outlineLevel="1"/>
    <col min="37" max="37" width="10.421875" style="44" bestFit="1" customWidth="1" collapsed="1"/>
    <col min="38" max="41" width="9.8515625" style="44" hidden="1" customWidth="1" outlineLevel="1"/>
    <col min="42" max="42" width="10.421875" style="44" bestFit="1" customWidth="1" collapsed="1"/>
    <col min="43" max="45" width="10.421875" style="44" hidden="1" customWidth="1" outlineLevel="1" collapsed="1"/>
    <col min="46" max="46" width="10.140625" style="43" hidden="1" customWidth="1" outlineLevel="1"/>
    <col min="47" max="47" width="12.140625" style="43" bestFit="1" customWidth="1" collapsed="1"/>
    <col min="48" max="51" width="12.140625" style="43" hidden="1" customWidth="1" outlineLevel="1"/>
    <col min="52" max="52" width="12.140625" style="43" bestFit="1" customWidth="1" collapsed="1"/>
    <col min="53" max="56" width="11.421875" style="0" hidden="1" customWidth="1" outlineLevel="1"/>
    <col min="57" max="57" width="11.421875" style="0" bestFit="1" customWidth="1" collapsed="1"/>
    <col min="58" max="59" width="11.421875" style="0" bestFit="1" customWidth="1"/>
    <col min="62" max="63" width="10.140625" style="0" bestFit="1" customWidth="1"/>
    <col min="64" max="65" width="11.57421875" style="0" bestFit="1" customWidth="1"/>
  </cols>
  <sheetData>
    <row r="1" spans="2:52" s="30" customFormat="1" ht="8.25" customHeight="1">
      <c r="B1" s="9"/>
      <c r="C1" s="9"/>
      <c r="D1" s="9"/>
      <c r="E1" s="9"/>
      <c r="F1" s="9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5"/>
      <c r="AU1" s="55"/>
      <c r="AV1" s="55"/>
      <c r="AW1" s="55"/>
      <c r="AX1" s="55"/>
      <c r="AY1" s="55"/>
      <c r="AZ1" s="55"/>
    </row>
    <row r="2" ht="15">
      <c r="A2" s="30"/>
    </row>
    <row r="3" ht="15">
      <c r="A3" s="30"/>
    </row>
    <row r="4" ht="15">
      <c r="A4" s="30"/>
    </row>
    <row r="5" ht="15">
      <c r="A5" s="30"/>
    </row>
    <row r="6" ht="15">
      <c r="A6" s="30"/>
    </row>
    <row r="7" spans="1:65" ht="16.5" customHeight="1">
      <c r="A7" s="30"/>
      <c r="B7" s="54" t="s">
        <v>127</v>
      </c>
      <c r="C7" s="35" t="s">
        <v>22</v>
      </c>
      <c r="D7" s="35" t="s">
        <v>21</v>
      </c>
      <c r="E7" s="35" t="s">
        <v>20</v>
      </c>
      <c r="F7" s="35" t="s">
        <v>17</v>
      </c>
      <c r="G7" s="35">
        <v>2010</v>
      </c>
      <c r="H7" s="35" t="s">
        <v>19</v>
      </c>
      <c r="I7" s="35" t="s">
        <v>18</v>
      </c>
      <c r="J7" s="35" t="s">
        <v>16</v>
      </c>
      <c r="K7" s="35" t="s">
        <v>15</v>
      </c>
      <c r="L7" s="35">
        <v>2011</v>
      </c>
      <c r="M7" s="35" t="s">
        <v>14</v>
      </c>
      <c r="N7" s="35" t="s">
        <v>12</v>
      </c>
      <c r="O7" s="35" t="s">
        <v>10</v>
      </c>
      <c r="P7" s="35" t="s">
        <v>9</v>
      </c>
      <c r="Q7" s="35">
        <v>2012</v>
      </c>
      <c r="R7" s="35" t="s">
        <v>13</v>
      </c>
      <c r="S7" s="35" t="s">
        <v>11</v>
      </c>
      <c r="T7" s="35" t="s">
        <v>8</v>
      </c>
      <c r="U7" s="35" t="s">
        <v>25</v>
      </c>
      <c r="V7" s="35">
        <v>2013</v>
      </c>
      <c r="W7" s="35" t="s">
        <v>26</v>
      </c>
      <c r="X7" s="35" t="s">
        <v>55</v>
      </c>
      <c r="Y7" s="35" t="s">
        <v>56</v>
      </c>
      <c r="Z7" s="35" t="s">
        <v>57</v>
      </c>
      <c r="AA7" s="35">
        <v>2014</v>
      </c>
      <c r="AB7" s="35" t="s">
        <v>58</v>
      </c>
      <c r="AC7" s="35" t="s">
        <v>59</v>
      </c>
      <c r="AD7" s="35" t="s">
        <v>60</v>
      </c>
      <c r="AE7" s="35" t="s">
        <v>62</v>
      </c>
      <c r="AF7" s="35">
        <v>2015</v>
      </c>
      <c r="AG7" s="35" t="s">
        <v>69</v>
      </c>
      <c r="AH7" s="35" t="s">
        <v>70</v>
      </c>
      <c r="AI7" s="35" t="s">
        <v>72</v>
      </c>
      <c r="AJ7" s="35" t="s">
        <v>73</v>
      </c>
      <c r="AK7" s="35">
        <v>2016</v>
      </c>
      <c r="AL7" s="35" t="s">
        <v>74</v>
      </c>
      <c r="AM7" s="35" t="s">
        <v>75</v>
      </c>
      <c r="AN7" s="35" t="s">
        <v>77</v>
      </c>
      <c r="AO7" s="35" t="s">
        <v>79</v>
      </c>
      <c r="AP7" s="35">
        <v>2017</v>
      </c>
      <c r="AQ7" s="35" t="s">
        <v>80</v>
      </c>
      <c r="AR7" s="35" t="s">
        <v>81</v>
      </c>
      <c r="AS7" s="35" t="s">
        <v>82</v>
      </c>
      <c r="AT7" s="35" t="s">
        <v>84</v>
      </c>
      <c r="AU7" s="35">
        <v>2018</v>
      </c>
      <c r="AV7" s="35" t="s">
        <v>87</v>
      </c>
      <c r="AW7" s="35" t="s">
        <v>88</v>
      </c>
      <c r="AX7" s="35" t="s">
        <v>89</v>
      </c>
      <c r="AY7" s="35" t="s">
        <v>90</v>
      </c>
      <c r="AZ7" s="35" t="s">
        <v>126</v>
      </c>
      <c r="BA7" s="35" t="s">
        <v>91</v>
      </c>
      <c r="BB7" s="35" t="s">
        <v>92</v>
      </c>
      <c r="BC7" s="35" t="s">
        <v>93</v>
      </c>
      <c r="BD7" s="35" t="s">
        <v>94</v>
      </c>
      <c r="BE7" s="35" t="s">
        <v>125</v>
      </c>
      <c r="BF7" s="35" t="s">
        <v>95</v>
      </c>
      <c r="BG7" s="35" t="s">
        <v>96</v>
      </c>
      <c r="BH7" s="35" t="s">
        <v>97</v>
      </c>
      <c r="BI7" s="35" t="s">
        <v>98</v>
      </c>
      <c r="BJ7" s="35" t="s">
        <v>99</v>
      </c>
      <c r="BK7" s="35" t="s">
        <v>100</v>
      </c>
      <c r="BL7" s="35" t="s">
        <v>308</v>
      </c>
      <c r="BM7" s="35" t="s">
        <v>311</v>
      </c>
    </row>
    <row r="8" spans="1:59" ht="15">
      <c r="A8" s="30"/>
      <c r="BA8" s="43"/>
      <c r="BB8" s="43"/>
      <c r="BC8" s="43"/>
      <c r="BD8" s="43"/>
      <c r="BE8" s="43"/>
      <c r="BF8" s="43"/>
      <c r="BG8" s="43"/>
    </row>
    <row r="9" spans="1:65" ht="15">
      <c r="A9" s="30"/>
      <c r="B9" s="20" t="s">
        <v>124</v>
      </c>
      <c r="C9" s="50" t="e">
        <f>#REF!+#REF!+#REF!</f>
        <v>#REF!</v>
      </c>
      <c r="D9" s="50" t="e">
        <f>#REF!+#REF!+#REF!</f>
        <v>#REF!</v>
      </c>
      <c r="E9" s="50" t="e">
        <f>#REF!+#REF!+#REF!</f>
        <v>#REF!</v>
      </c>
      <c r="F9" s="50" t="e">
        <f>#REF!+#REF!+#REF!</f>
        <v>#REF!</v>
      </c>
      <c r="G9" s="47">
        <v>756849</v>
      </c>
      <c r="H9" s="47">
        <v>205999</v>
      </c>
      <c r="I9" s="47">
        <v>211993</v>
      </c>
      <c r="J9" s="47">
        <v>228211</v>
      </c>
      <c r="K9" s="47">
        <v>227716</v>
      </c>
      <c r="L9" s="47">
        <v>873919</v>
      </c>
      <c r="M9" s="47">
        <v>219007</v>
      </c>
      <c r="N9" s="47">
        <v>229875</v>
      </c>
      <c r="O9" s="47">
        <v>223469</v>
      </c>
      <c r="P9" s="47">
        <v>224351</v>
      </c>
      <c r="Q9" s="47">
        <v>896702</v>
      </c>
      <c r="R9" s="47">
        <v>267275</v>
      </c>
      <c r="S9" s="47">
        <v>275286</v>
      </c>
      <c r="T9" s="47">
        <v>315813</v>
      </c>
      <c r="U9" s="47">
        <v>316618</v>
      </c>
      <c r="V9" s="47">
        <v>1174992</v>
      </c>
      <c r="W9" s="47">
        <v>300145</v>
      </c>
      <c r="X9" s="47">
        <v>294512</v>
      </c>
      <c r="Y9" s="47">
        <v>342796</v>
      </c>
      <c r="Z9" s="47">
        <v>358603</v>
      </c>
      <c r="AA9" s="47">
        <v>1296056</v>
      </c>
      <c r="AB9" s="47">
        <v>361093</v>
      </c>
      <c r="AC9" s="47">
        <v>378461</v>
      </c>
      <c r="AD9" s="47">
        <v>451289</v>
      </c>
      <c r="AE9" s="47">
        <v>446564</v>
      </c>
      <c r="AF9" s="47">
        <v>1637407</v>
      </c>
      <c r="AG9" s="47">
        <v>443148</v>
      </c>
      <c r="AH9" s="47">
        <v>437802</v>
      </c>
      <c r="AI9" s="47">
        <v>425901</v>
      </c>
      <c r="AJ9" s="47">
        <v>416999</v>
      </c>
      <c r="AK9" s="47">
        <v>1723850</v>
      </c>
      <c r="AL9" s="47">
        <v>358522</v>
      </c>
      <c r="AM9" s="47">
        <v>391928</v>
      </c>
      <c r="AN9" s="47">
        <v>412111</v>
      </c>
      <c r="AO9" s="47">
        <v>411913</v>
      </c>
      <c r="AP9" s="47">
        <v>1574474</v>
      </c>
      <c r="AQ9" s="47">
        <v>386331</v>
      </c>
      <c r="AR9" s="47">
        <v>421851</v>
      </c>
      <c r="AS9" s="47">
        <v>478851</v>
      </c>
      <c r="AT9" s="47">
        <v>447279</v>
      </c>
      <c r="AU9" s="47">
        <v>1734312</v>
      </c>
      <c r="AV9" s="47">
        <v>426779</v>
      </c>
      <c r="AW9" s="47">
        <v>463343</v>
      </c>
      <c r="AX9" s="47">
        <v>569035</v>
      </c>
      <c r="AY9" s="47">
        <v>548805</v>
      </c>
      <c r="AZ9" s="47">
        <v>2007962</v>
      </c>
      <c r="BA9" s="47">
        <v>463740</v>
      </c>
      <c r="BB9" s="47">
        <v>414624</v>
      </c>
      <c r="BC9" s="47">
        <v>522060</v>
      </c>
      <c r="BD9" s="47">
        <v>538718</v>
      </c>
      <c r="BE9" s="47">
        <v>1939142</v>
      </c>
      <c r="BF9" s="47">
        <v>489706</v>
      </c>
      <c r="BG9" s="47">
        <v>541122</v>
      </c>
      <c r="BH9" s="47">
        <v>583426</v>
      </c>
      <c r="BI9" s="47">
        <v>583747</v>
      </c>
      <c r="BJ9" s="47">
        <v>579657</v>
      </c>
      <c r="BK9" s="47">
        <v>601599</v>
      </c>
      <c r="BL9" s="47">
        <v>667228</v>
      </c>
      <c r="BM9" s="47">
        <v>588473</v>
      </c>
    </row>
    <row r="10" spans="1:65" ht="15">
      <c r="A10" s="30"/>
      <c r="B10" s="31" t="s">
        <v>123</v>
      </c>
      <c r="C10" s="14">
        <v>-128804</v>
      </c>
      <c r="D10" s="14">
        <v>-142920</v>
      </c>
      <c r="E10" s="14">
        <v>-144057</v>
      </c>
      <c r="F10" s="14">
        <v>-144287</v>
      </c>
      <c r="G10" s="51">
        <v>-560068</v>
      </c>
      <c r="H10" s="51">
        <v>-151598</v>
      </c>
      <c r="I10" s="51">
        <v>-154742</v>
      </c>
      <c r="J10" s="51">
        <v>-159497</v>
      </c>
      <c r="K10" s="51">
        <v>-162954</v>
      </c>
      <c r="L10" s="51">
        <v>-628791</v>
      </c>
      <c r="M10" s="51">
        <v>-154598</v>
      </c>
      <c r="N10" s="51">
        <v>-156892</v>
      </c>
      <c r="O10" s="51">
        <v>-153821</v>
      </c>
      <c r="P10" s="51">
        <v>-158980</v>
      </c>
      <c r="Q10" s="51">
        <v>-624291</v>
      </c>
      <c r="R10" s="51">
        <v>-201100</v>
      </c>
      <c r="S10" s="51">
        <v>-211133</v>
      </c>
      <c r="T10" s="51">
        <v>-229444</v>
      </c>
      <c r="U10" s="51">
        <v>-231349</v>
      </c>
      <c r="V10" s="51">
        <v>-873026</v>
      </c>
      <c r="W10" s="51">
        <v>-221985</v>
      </c>
      <c r="X10" s="51">
        <v>-215623</v>
      </c>
      <c r="Y10" s="51">
        <v>-240854</v>
      </c>
      <c r="Z10" s="51">
        <v>-260811</v>
      </c>
      <c r="AA10" s="51">
        <v>-939273</v>
      </c>
      <c r="AB10" s="51">
        <v>-264864</v>
      </c>
      <c r="AC10" s="51">
        <v>-270720</v>
      </c>
      <c r="AD10" s="51">
        <v>-334104</v>
      </c>
      <c r="AE10" s="51">
        <v>-337007</v>
      </c>
      <c r="AF10" s="51">
        <v>-1206695</v>
      </c>
      <c r="AG10" s="51">
        <v>-336584</v>
      </c>
      <c r="AH10" s="51">
        <v>-325520</v>
      </c>
      <c r="AI10" s="51">
        <v>-309984</v>
      </c>
      <c r="AJ10" s="51">
        <f>AK10-AG10-AH10-AI10</f>
        <v>-305112</v>
      </c>
      <c r="AK10" s="51">
        <v>-1277200</v>
      </c>
      <c r="AL10" s="51">
        <v>-281395</v>
      </c>
      <c r="AM10" s="51">
        <v>-307415</v>
      </c>
      <c r="AN10" s="51">
        <v>-312167</v>
      </c>
      <c r="AO10" s="51">
        <v>-319970</v>
      </c>
      <c r="AP10" s="51">
        <v>-1220947</v>
      </c>
      <c r="AQ10" s="51">
        <v>-285795</v>
      </c>
      <c r="AR10" s="51">
        <v>-318692</v>
      </c>
      <c r="AS10" s="51">
        <v>-359242</v>
      </c>
      <c r="AT10" s="51">
        <v>-347326</v>
      </c>
      <c r="AU10" s="51">
        <v>-1311055</v>
      </c>
      <c r="AV10" s="51">
        <v>-334074</v>
      </c>
      <c r="AW10" s="51">
        <v>-369727</v>
      </c>
      <c r="AX10" s="51">
        <v>-433019</v>
      </c>
      <c r="AY10" s="51">
        <v>-429944</v>
      </c>
      <c r="AZ10" s="51">
        <v>-1566764</v>
      </c>
      <c r="BA10" s="51">
        <v>-376929</v>
      </c>
      <c r="BB10" s="51">
        <v>-372551</v>
      </c>
      <c r="BC10" s="51">
        <v>-412820</v>
      </c>
      <c r="BD10" s="51">
        <v>-434006</v>
      </c>
      <c r="BE10" s="51">
        <v>-1596306</v>
      </c>
      <c r="BF10" s="51">
        <v>-392039</v>
      </c>
      <c r="BG10" s="51">
        <v>-399429.73</v>
      </c>
      <c r="BH10" s="51">
        <v>-443691.35999999987</v>
      </c>
      <c r="BI10" s="51">
        <v>-447319.3700000001</v>
      </c>
      <c r="BJ10" s="51">
        <v>-426086.36</v>
      </c>
      <c r="BK10" s="51">
        <v>-413573.37</v>
      </c>
      <c r="BL10" s="51">
        <v>-455699.27</v>
      </c>
      <c r="BM10" s="47">
        <v>-401947.4400000002</v>
      </c>
    </row>
    <row r="11" spans="1:65" ht="15">
      <c r="A11" s="30"/>
      <c r="B11" s="20" t="s">
        <v>122</v>
      </c>
      <c r="C11" s="50" t="e">
        <f aca="true" t="shared" si="0" ref="C11:AI11">C9+C10</f>
        <v>#REF!</v>
      </c>
      <c r="D11" s="50" t="e">
        <f t="shared" si="0"/>
        <v>#REF!</v>
      </c>
      <c r="E11" s="50" t="e">
        <f t="shared" si="0"/>
        <v>#REF!</v>
      </c>
      <c r="F11" s="50" t="e">
        <f t="shared" si="0"/>
        <v>#REF!</v>
      </c>
      <c r="G11" s="47">
        <f t="shared" si="0"/>
        <v>196781</v>
      </c>
      <c r="H11" s="47">
        <f t="shared" si="0"/>
        <v>54401</v>
      </c>
      <c r="I11" s="47">
        <f t="shared" si="0"/>
        <v>57251</v>
      </c>
      <c r="J11" s="47">
        <f t="shared" si="0"/>
        <v>68714</v>
      </c>
      <c r="K11" s="47">
        <f t="shared" si="0"/>
        <v>64762</v>
      </c>
      <c r="L11" s="47">
        <f t="shared" si="0"/>
        <v>245128</v>
      </c>
      <c r="M11" s="47">
        <f t="shared" si="0"/>
        <v>64409</v>
      </c>
      <c r="N11" s="47">
        <f t="shared" si="0"/>
        <v>72983</v>
      </c>
      <c r="O11" s="47">
        <f t="shared" si="0"/>
        <v>69648</v>
      </c>
      <c r="P11" s="47">
        <f t="shared" si="0"/>
        <v>65371</v>
      </c>
      <c r="Q11" s="47">
        <f t="shared" si="0"/>
        <v>272411</v>
      </c>
      <c r="R11" s="47">
        <f t="shared" si="0"/>
        <v>66175</v>
      </c>
      <c r="S11" s="47">
        <f t="shared" si="0"/>
        <v>64153</v>
      </c>
      <c r="T11" s="47">
        <f t="shared" si="0"/>
        <v>86369</v>
      </c>
      <c r="U11" s="47">
        <f t="shared" si="0"/>
        <v>85269</v>
      </c>
      <c r="V11" s="47">
        <f t="shared" si="0"/>
        <v>301966</v>
      </c>
      <c r="W11" s="47">
        <f t="shared" si="0"/>
        <v>78160</v>
      </c>
      <c r="X11" s="47">
        <f t="shared" si="0"/>
        <v>78889</v>
      </c>
      <c r="Y11" s="47">
        <f t="shared" si="0"/>
        <v>101942</v>
      </c>
      <c r="Z11" s="47">
        <f t="shared" si="0"/>
        <v>97792</v>
      </c>
      <c r="AA11" s="47">
        <f t="shared" si="0"/>
        <v>356783</v>
      </c>
      <c r="AB11" s="47">
        <f t="shared" si="0"/>
        <v>96229</v>
      </c>
      <c r="AC11" s="47">
        <f t="shared" si="0"/>
        <v>107741</v>
      </c>
      <c r="AD11" s="47">
        <f t="shared" si="0"/>
        <v>117185</v>
      </c>
      <c r="AE11" s="47">
        <f t="shared" si="0"/>
        <v>109557</v>
      </c>
      <c r="AF11" s="47">
        <f t="shared" si="0"/>
        <v>430712</v>
      </c>
      <c r="AG11" s="47">
        <f t="shared" si="0"/>
        <v>106564</v>
      </c>
      <c r="AH11" s="47">
        <f t="shared" si="0"/>
        <v>112282</v>
      </c>
      <c r="AI11" s="47">
        <f t="shared" si="0"/>
        <v>115917</v>
      </c>
      <c r="AJ11" s="47">
        <f>AK11-AG11-AH11-AI11</f>
        <v>111887</v>
      </c>
      <c r="AK11" s="47">
        <f aca="true" t="shared" si="1" ref="AK11:BM11">AK9+AK10</f>
        <v>446650</v>
      </c>
      <c r="AL11" s="47">
        <f t="shared" si="1"/>
        <v>77127</v>
      </c>
      <c r="AM11" s="47">
        <f t="shared" si="1"/>
        <v>84513</v>
      </c>
      <c r="AN11" s="47">
        <f t="shared" si="1"/>
        <v>99944</v>
      </c>
      <c r="AO11" s="47">
        <f t="shared" si="1"/>
        <v>91943</v>
      </c>
      <c r="AP11" s="47">
        <f t="shared" si="1"/>
        <v>353527</v>
      </c>
      <c r="AQ11" s="47">
        <f t="shared" si="1"/>
        <v>100536</v>
      </c>
      <c r="AR11" s="47">
        <f t="shared" si="1"/>
        <v>103159</v>
      </c>
      <c r="AS11" s="47">
        <f t="shared" si="1"/>
        <v>119609</v>
      </c>
      <c r="AT11" s="47">
        <f t="shared" si="1"/>
        <v>99953</v>
      </c>
      <c r="AU11" s="47">
        <f t="shared" si="1"/>
        <v>423257</v>
      </c>
      <c r="AV11" s="47">
        <f t="shared" si="1"/>
        <v>92705</v>
      </c>
      <c r="AW11" s="47">
        <f t="shared" si="1"/>
        <v>93616</v>
      </c>
      <c r="AX11" s="47">
        <f t="shared" si="1"/>
        <v>136016</v>
      </c>
      <c r="AY11" s="47">
        <f t="shared" si="1"/>
        <v>118861</v>
      </c>
      <c r="AZ11" s="47">
        <f t="shared" si="1"/>
        <v>441198</v>
      </c>
      <c r="BA11" s="47">
        <f t="shared" si="1"/>
        <v>86811</v>
      </c>
      <c r="BB11" s="47">
        <f t="shared" si="1"/>
        <v>42073</v>
      </c>
      <c r="BC11" s="47">
        <f t="shared" si="1"/>
        <v>109240</v>
      </c>
      <c r="BD11" s="47">
        <f t="shared" si="1"/>
        <v>104712</v>
      </c>
      <c r="BE11" s="47">
        <f t="shared" si="1"/>
        <v>342836</v>
      </c>
      <c r="BF11" s="47">
        <f t="shared" si="1"/>
        <v>97667</v>
      </c>
      <c r="BG11" s="47">
        <f t="shared" si="1"/>
        <v>141692.27000000002</v>
      </c>
      <c r="BH11" s="47">
        <f t="shared" si="1"/>
        <v>139734.64000000013</v>
      </c>
      <c r="BI11" s="47">
        <f t="shared" si="1"/>
        <v>136427.6299999999</v>
      </c>
      <c r="BJ11" s="47">
        <f t="shared" si="1"/>
        <v>153570.64</v>
      </c>
      <c r="BK11" s="47">
        <f t="shared" si="1"/>
        <v>188025.63</v>
      </c>
      <c r="BL11" s="47">
        <f t="shared" si="1"/>
        <v>211528.72999999998</v>
      </c>
      <c r="BM11" s="47">
        <f t="shared" si="1"/>
        <v>186525.55999999982</v>
      </c>
    </row>
    <row r="12" spans="1:59" ht="15">
      <c r="A12" s="30"/>
      <c r="B12" s="20"/>
      <c r="C12" s="50"/>
      <c r="D12" s="50"/>
      <c r="E12" s="50"/>
      <c r="F12" s="50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5"/>
      <c r="Y12" s="45"/>
      <c r="Z12" s="45"/>
      <c r="AA12" s="47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BA12" s="43"/>
      <c r="BB12" s="43"/>
      <c r="BC12" s="43"/>
      <c r="BD12" s="43"/>
      <c r="BE12" s="43"/>
      <c r="BF12" s="43"/>
      <c r="BG12" s="43"/>
    </row>
    <row r="13" spans="1:59" ht="15">
      <c r="A13" s="30"/>
      <c r="B13" s="20" t="s">
        <v>121</v>
      </c>
      <c r="C13" s="14"/>
      <c r="D13" s="14"/>
      <c r="E13" s="14"/>
      <c r="F13" s="14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45"/>
      <c r="Y13" s="45"/>
      <c r="Z13" s="45"/>
      <c r="AA13" s="51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BA13" s="43"/>
      <c r="BB13" s="43"/>
      <c r="BC13" s="43"/>
      <c r="BD13" s="43"/>
      <c r="BE13" s="43"/>
      <c r="BF13" s="43"/>
      <c r="BG13" s="43"/>
    </row>
    <row r="14" spans="1:65" ht="15">
      <c r="A14" s="30"/>
      <c r="B14" s="31" t="s">
        <v>120</v>
      </c>
      <c r="C14" s="14">
        <v>-6461</v>
      </c>
      <c r="D14" s="14">
        <v>-9316</v>
      </c>
      <c r="E14" s="14">
        <v>-9400</v>
      </c>
      <c r="F14" s="14">
        <v>-9096</v>
      </c>
      <c r="G14" s="51">
        <v>-34273</v>
      </c>
      <c r="H14" s="51">
        <v>-10048</v>
      </c>
      <c r="I14" s="51">
        <v>-13919</v>
      </c>
      <c r="J14" s="51">
        <v>-15266</v>
      </c>
      <c r="K14" s="51">
        <v>-17168</v>
      </c>
      <c r="L14" s="51">
        <v>-56401</v>
      </c>
      <c r="M14" s="51">
        <v>-16277</v>
      </c>
      <c r="N14" s="51">
        <v>-15092</v>
      </c>
      <c r="O14" s="51">
        <v>-16537</v>
      </c>
      <c r="P14" s="51">
        <v>-10800</v>
      </c>
      <c r="Q14" s="51">
        <v>-58706</v>
      </c>
      <c r="R14" s="51">
        <v>-18551</v>
      </c>
      <c r="S14" s="51">
        <v>-21187</v>
      </c>
      <c r="T14" s="51">
        <v>-23585</v>
      </c>
      <c r="U14" s="51">
        <v>-21638</v>
      </c>
      <c r="V14" s="51">
        <v>-84961</v>
      </c>
      <c r="W14" s="51">
        <v>-23588</v>
      </c>
      <c r="X14" s="51">
        <v>-24758</v>
      </c>
      <c r="Y14" s="51">
        <v>-24759</v>
      </c>
      <c r="Z14" s="51">
        <v>-22667</v>
      </c>
      <c r="AA14" s="51">
        <v>-95772</v>
      </c>
      <c r="AB14" s="51">
        <v>-26761</v>
      </c>
      <c r="AC14" s="51">
        <v>-26881</v>
      </c>
      <c r="AD14" s="51">
        <v>-34134</v>
      </c>
      <c r="AE14" s="51">
        <v>-32873</v>
      </c>
      <c r="AF14" s="51">
        <v>-120649</v>
      </c>
      <c r="AG14" s="51">
        <v>-36904</v>
      </c>
      <c r="AH14" s="51">
        <v>-37706</v>
      </c>
      <c r="AI14" s="51">
        <v>-37604</v>
      </c>
      <c r="AJ14" s="51">
        <f>AK14-AG14-AH14-AI14</f>
        <v>-51722</v>
      </c>
      <c r="AK14" s="51">
        <v>-163936</v>
      </c>
      <c r="AL14" s="51">
        <v>-28008</v>
      </c>
      <c r="AM14" s="51">
        <v>-28102</v>
      </c>
      <c r="AN14" s="51">
        <v>-31916</v>
      </c>
      <c r="AO14" s="51">
        <v>-27095</v>
      </c>
      <c r="AP14" s="51">
        <v>-115121</v>
      </c>
      <c r="AQ14" s="51">
        <v>-31253</v>
      </c>
      <c r="AR14" s="51">
        <v>-31699</v>
      </c>
      <c r="AS14" s="51">
        <v>-44096</v>
      </c>
      <c r="AT14" s="51">
        <v>-28604</v>
      </c>
      <c r="AU14" s="51">
        <v>-135652</v>
      </c>
      <c r="AV14" s="51">
        <v>-33638</v>
      </c>
      <c r="AW14" s="51">
        <v>-39091</v>
      </c>
      <c r="AX14" s="51">
        <v>-48732</v>
      </c>
      <c r="AY14" s="51">
        <v>-47661</v>
      </c>
      <c r="AZ14" s="51">
        <v>-169122</v>
      </c>
      <c r="BA14" s="51">
        <v>-36930</v>
      </c>
      <c r="BB14" s="51">
        <v>-36494</v>
      </c>
      <c r="BC14" s="51">
        <v>-39688</v>
      </c>
      <c r="BD14" s="51">
        <v>-69901</v>
      </c>
      <c r="BE14" s="51">
        <v>-183013</v>
      </c>
      <c r="BF14" s="51">
        <v>-40453</v>
      </c>
      <c r="BG14" s="51">
        <v>-64515</v>
      </c>
      <c r="BH14" s="51">
        <v>-45952</v>
      </c>
      <c r="BI14" s="51">
        <v>-40671</v>
      </c>
      <c r="BJ14" s="51">
        <v>-46553</v>
      </c>
      <c r="BK14" s="51">
        <v>-52342</v>
      </c>
      <c r="BL14" s="51">
        <v>-47344</v>
      </c>
      <c r="BM14" s="51">
        <v>-43351</v>
      </c>
    </row>
    <row r="15" spans="1:65" ht="15">
      <c r="A15" s="30"/>
      <c r="B15" s="31" t="s">
        <v>119</v>
      </c>
      <c r="C15" s="14">
        <v>-5609</v>
      </c>
      <c r="D15" s="14">
        <v>-5610</v>
      </c>
      <c r="E15" s="14">
        <v>-6346</v>
      </c>
      <c r="F15" s="14">
        <v>-6284</v>
      </c>
      <c r="G15" s="51">
        <v>-23849</v>
      </c>
      <c r="H15" s="51">
        <v>-9483</v>
      </c>
      <c r="I15" s="51">
        <v>-7149</v>
      </c>
      <c r="J15" s="51">
        <v>-8896</v>
      </c>
      <c r="K15" s="51">
        <v>-8184</v>
      </c>
      <c r="L15" s="51">
        <v>-33712</v>
      </c>
      <c r="M15" s="51">
        <v>-10737</v>
      </c>
      <c r="N15" s="51">
        <v>-9679</v>
      </c>
      <c r="O15" s="51">
        <v>-8991</v>
      </c>
      <c r="P15" s="51">
        <v>-8663</v>
      </c>
      <c r="Q15" s="51">
        <v>-38070</v>
      </c>
      <c r="R15" s="51">
        <v>-9918</v>
      </c>
      <c r="S15" s="51">
        <v>-14656</v>
      </c>
      <c r="T15" s="51">
        <v>-10987</v>
      </c>
      <c r="U15" s="51">
        <v>-13193</v>
      </c>
      <c r="V15" s="51">
        <v>-48754</v>
      </c>
      <c r="W15" s="51">
        <v>-13532</v>
      </c>
      <c r="X15" s="51">
        <v>-13889</v>
      </c>
      <c r="Y15" s="51">
        <v>-15143</v>
      </c>
      <c r="Z15" s="51">
        <v>-18827</v>
      </c>
      <c r="AA15" s="51">
        <v>-61391</v>
      </c>
      <c r="AB15" s="51">
        <v>-20943</v>
      </c>
      <c r="AC15" s="51">
        <v>-25502</v>
      </c>
      <c r="AD15" s="51">
        <v>-22962</v>
      </c>
      <c r="AE15" s="51">
        <v>-26438</v>
      </c>
      <c r="AF15" s="51">
        <v>-95845</v>
      </c>
      <c r="AG15" s="51">
        <v>-26160</v>
      </c>
      <c r="AH15" s="51">
        <v>-27638</v>
      </c>
      <c r="AI15" s="51">
        <v>-26056</v>
      </c>
      <c r="AJ15" s="51">
        <f>AK15-AG15-AH15-AI15</f>
        <v>-21560</v>
      </c>
      <c r="AK15" s="51">
        <v>-101414</v>
      </c>
      <c r="AL15" s="51">
        <v>-22768</v>
      </c>
      <c r="AM15" s="51">
        <v>-21841</v>
      </c>
      <c r="AN15" s="51">
        <v>-20064</v>
      </c>
      <c r="AO15" s="51">
        <v>-23441</v>
      </c>
      <c r="AP15" s="51">
        <v>-88114</v>
      </c>
      <c r="AQ15" s="51">
        <v>-20629</v>
      </c>
      <c r="AR15" s="51">
        <v>-20842</v>
      </c>
      <c r="AS15" s="51">
        <v>-21238</v>
      </c>
      <c r="AT15" s="51">
        <v>-23588</v>
      </c>
      <c r="AU15" s="51">
        <v>-86297</v>
      </c>
      <c r="AV15" s="51">
        <v>-20752</v>
      </c>
      <c r="AW15" s="51">
        <v>-21304</v>
      </c>
      <c r="AX15" s="51">
        <v>-19489</v>
      </c>
      <c r="AY15" s="51">
        <v>-20930</v>
      </c>
      <c r="AZ15" s="51">
        <v>-82475</v>
      </c>
      <c r="BA15" s="51">
        <v>-19884</v>
      </c>
      <c r="BB15" s="51">
        <v>-20960</v>
      </c>
      <c r="BC15" s="51">
        <v>-28727</v>
      </c>
      <c r="BD15" s="51">
        <v>-21369</v>
      </c>
      <c r="BE15" s="51">
        <v>-90940</v>
      </c>
      <c r="BF15" s="51">
        <v>-26703</v>
      </c>
      <c r="BG15" s="51">
        <v>-35907</v>
      </c>
      <c r="BH15" s="51">
        <v>-30075.999999999996</v>
      </c>
      <c r="BI15" s="51">
        <v>-32509</v>
      </c>
      <c r="BJ15" s="51">
        <v>-37963</v>
      </c>
      <c r="BK15" s="51">
        <v>-31644</v>
      </c>
      <c r="BL15" s="51">
        <v>-46188</v>
      </c>
      <c r="BM15" s="51">
        <v>-25009</v>
      </c>
    </row>
    <row r="16" spans="1:65" ht="15">
      <c r="A16" s="30"/>
      <c r="B16" s="31" t="s">
        <v>118</v>
      </c>
      <c r="C16" s="14">
        <v>-444</v>
      </c>
      <c r="D16" s="14">
        <v>225</v>
      </c>
      <c r="E16" s="14">
        <v>-1050</v>
      </c>
      <c r="F16" s="14">
        <v>-716</v>
      </c>
      <c r="G16" s="51">
        <v>-1985</v>
      </c>
      <c r="H16" s="51">
        <v>-245</v>
      </c>
      <c r="I16" s="51">
        <v>64</v>
      </c>
      <c r="J16" s="51">
        <v>-1039</v>
      </c>
      <c r="K16" s="51">
        <v>-1932</v>
      </c>
      <c r="L16" s="51">
        <v>-3152</v>
      </c>
      <c r="M16" s="51">
        <v>-463</v>
      </c>
      <c r="N16" s="51">
        <v>2163</v>
      </c>
      <c r="O16" s="51">
        <v>-1660</v>
      </c>
      <c r="P16" s="51">
        <v>-16790</v>
      </c>
      <c r="Q16" s="51">
        <v>-16750</v>
      </c>
      <c r="R16" s="51">
        <v>-949</v>
      </c>
      <c r="S16" s="51">
        <v>-4603</v>
      </c>
      <c r="T16" s="51">
        <v>-25837</v>
      </c>
      <c r="U16" s="51">
        <v>-6087</v>
      </c>
      <c r="V16" s="51">
        <v>-37476</v>
      </c>
      <c r="W16" s="51">
        <v>-626</v>
      </c>
      <c r="X16" s="51">
        <v>-1236</v>
      </c>
      <c r="Y16" s="51">
        <v>-1360</v>
      </c>
      <c r="Z16" s="51">
        <v>-11477</v>
      </c>
      <c r="AA16" s="51">
        <v>-14699</v>
      </c>
      <c r="AB16" s="51">
        <v>-1659</v>
      </c>
      <c r="AC16" s="51">
        <v>-7635</v>
      </c>
      <c r="AD16" s="51">
        <v>-3694</v>
      </c>
      <c r="AE16" s="51">
        <v>-13023</v>
      </c>
      <c r="AF16" s="51">
        <v>-26011</v>
      </c>
      <c r="AG16" s="51">
        <v>-6450</v>
      </c>
      <c r="AH16" s="51">
        <v>-42329</v>
      </c>
      <c r="AI16" s="51">
        <v>-9353</v>
      </c>
      <c r="AJ16" s="51">
        <f>AK16-AG16-AH16-AI16</f>
        <v>-9972</v>
      </c>
      <c r="AK16" s="51">
        <v>-68104</v>
      </c>
      <c r="AL16" s="51">
        <v>-17203</v>
      </c>
      <c r="AM16" s="51">
        <v>-12672</v>
      </c>
      <c r="AN16" s="51">
        <v>-14164</v>
      </c>
      <c r="AO16" s="51">
        <v>-10859</v>
      </c>
      <c r="AP16" s="53">
        <v>-54898</v>
      </c>
      <c r="AQ16" s="51">
        <v>-11672</v>
      </c>
      <c r="AR16" s="51">
        <v>-12684</v>
      </c>
      <c r="AS16" s="51">
        <v>-4746</v>
      </c>
      <c r="AT16" s="51">
        <v>-16882</v>
      </c>
      <c r="AU16" s="51">
        <v>-45984</v>
      </c>
      <c r="AV16" s="51">
        <v>-4362</v>
      </c>
      <c r="AW16" s="51">
        <v>-2803</v>
      </c>
      <c r="AX16" s="51">
        <v>-6934</v>
      </c>
      <c r="AY16" s="51">
        <v>-47479</v>
      </c>
      <c r="AZ16" s="51">
        <v>-61578</v>
      </c>
      <c r="BA16" s="51">
        <v>2597</v>
      </c>
      <c r="BB16" s="51">
        <v>-130934</v>
      </c>
      <c r="BC16" s="51">
        <v>-11259</v>
      </c>
      <c r="BD16" s="51">
        <v>-39454</v>
      </c>
      <c r="BE16" s="51">
        <v>-179050</v>
      </c>
      <c r="BF16" s="51">
        <v>-10477</v>
      </c>
      <c r="BG16" s="51">
        <v>-31972</v>
      </c>
      <c r="BH16" s="51">
        <v>-5151</v>
      </c>
      <c r="BI16" s="51">
        <v>-12621</v>
      </c>
      <c r="BJ16" s="51">
        <v>-8357</v>
      </c>
      <c r="BK16" s="51">
        <v>-64636</v>
      </c>
      <c r="BL16" s="51">
        <v>-44600</v>
      </c>
      <c r="BM16" s="51">
        <v>-67421</v>
      </c>
    </row>
    <row r="17" spans="1:65" ht="15">
      <c r="A17" s="30"/>
      <c r="B17" s="31" t="s">
        <v>117</v>
      </c>
      <c r="C17" s="14">
        <v>0</v>
      </c>
      <c r="D17" s="14">
        <v>0</v>
      </c>
      <c r="E17" s="14">
        <v>499</v>
      </c>
      <c r="F17" s="14">
        <v>406</v>
      </c>
      <c r="G17" s="51">
        <v>905</v>
      </c>
      <c r="H17" s="51">
        <v>719</v>
      </c>
      <c r="I17" s="51">
        <v>843</v>
      </c>
      <c r="J17" s="51">
        <v>812</v>
      </c>
      <c r="K17" s="51">
        <v>1473</v>
      </c>
      <c r="L17" s="51">
        <v>3847</v>
      </c>
      <c r="M17" s="51">
        <v>1795</v>
      </c>
      <c r="N17" s="51">
        <v>1027</v>
      </c>
      <c r="O17" s="51">
        <v>1468</v>
      </c>
      <c r="P17" s="51">
        <v>-1150</v>
      </c>
      <c r="Q17" s="51">
        <v>3140</v>
      </c>
      <c r="R17" s="51">
        <v>854</v>
      </c>
      <c r="S17" s="51">
        <v>182</v>
      </c>
      <c r="T17" s="51">
        <v>2279</v>
      </c>
      <c r="U17" s="51">
        <v>-972</v>
      </c>
      <c r="V17" s="51">
        <v>2343</v>
      </c>
      <c r="W17" s="51">
        <v>1333</v>
      </c>
      <c r="X17" s="51">
        <v>-711</v>
      </c>
      <c r="Y17" s="51">
        <v>-6117</v>
      </c>
      <c r="Z17" s="51">
        <v>-6398</v>
      </c>
      <c r="AA17" s="51">
        <v>-11893</v>
      </c>
      <c r="AB17" s="51">
        <v>911</v>
      </c>
      <c r="AC17" s="51">
        <v>731</v>
      </c>
      <c r="AD17" s="51">
        <v>585</v>
      </c>
      <c r="AE17" s="51">
        <v>3218</v>
      </c>
      <c r="AF17" s="51">
        <v>5445</v>
      </c>
      <c r="AG17" s="51">
        <v>1100</v>
      </c>
      <c r="AH17" s="51">
        <v>805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51">
        <v>-311</v>
      </c>
      <c r="AO17" s="51">
        <v>-1348</v>
      </c>
      <c r="AP17" s="51">
        <v>-1659</v>
      </c>
      <c r="AQ17" s="51">
        <v>-278</v>
      </c>
      <c r="AR17" s="51">
        <v>-976</v>
      </c>
      <c r="AS17" s="51">
        <v>-791</v>
      </c>
      <c r="AT17" s="51">
        <v>-632</v>
      </c>
      <c r="AU17" s="51">
        <v>-2677</v>
      </c>
      <c r="AV17" s="51">
        <v>-218</v>
      </c>
      <c r="AW17" s="51">
        <v>-549</v>
      </c>
      <c r="AX17" s="51">
        <v>-14</v>
      </c>
      <c r="AY17" s="51">
        <v>3127</v>
      </c>
      <c r="AZ17" s="51">
        <v>2346</v>
      </c>
      <c r="BA17" s="51">
        <v>-156</v>
      </c>
      <c r="BB17" s="51">
        <v>-1731</v>
      </c>
      <c r="BC17" s="51">
        <v>691</v>
      </c>
      <c r="BD17" s="51">
        <f>--1997</f>
        <v>1997</v>
      </c>
      <c r="BE17" s="51">
        <v>801</v>
      </c>
      <c r="BF17" s="51">
        <v>36</v>
      </c>
      <c r="BG17" s="51">
        <v>-387</v>
      </c>
      <c r="BH17" s="51">
        <v>-681</v>
      </c>
      <c r="BI17" s="51">
        <v>-1596</v>
      </c>
      <c r="BJ17" s="51">
        <v>-354</v>
      </c>
      <c r="BK17" s="51">
        <v>-876</v>
      </c>
      <c r="BL17" s="51">
        <v>-630</v>
      </c>
      <c r="BM17" s="51">
        <v>-1586</v>
      </c>
    </row>
    <row r="18" spans="1:65" ht="15">
      <c r="A18" s="30"/>
      <c r="C18" s="50">
        <f aca="true" t="shared" si="2" ref="C18:AH18">SUM(C14:C17)</f>
        <v>-12514</v>
      </c>
      <c r="D18" s="50">
        <f t="shared" si="2"/>
        <v>-14701</v>
      </c>
      <c r="E18" s="50">
        <f t="shared" si="2"/>
        <v>-16297</v>
      </c>
      <c r="F18" s="50">
        <f t="shared" si="2"/>
        <v>-15690</v>
      </c>
      <c r="G18" s="47">
        <f t="shared" si="2"/>
        <v>-59202</v>
      </c>
      <c r="H18" s="47">
        <f t="shared" si="2"/>
        <v>-19057</v>
      </c>
      <c r="I18" s="47">
        <f t="shared" si="2"/>
        <v>-20161</v>
      </c>
      <c r="J18" s="47">
        <f t="shared" si="2"/>
        <v>-24389</v>
      </c>
      <c r="K18" s="47">
        <f t="shared" si="2"/>
        <v>-25811</v>
      </c>
      <c r="L18" s="47">
        <f t="shared" si="2"/>
        <v>-89418</v>
      </c>
      <c r="M18" s="47">
        <f t="shared" si="2"/>
        <v>-25682</v>
      </c>
      <c r="N18" s="47">
        <f t="shared" si="2"/>
        <v>-21581</v>
      </c>
      <c r="O18" s="47">
        <f t="shared" si="2"/>
        <v>-25720</v>
      </c>
      <c r="P18" s="47">
        <f t="shared" si="2"/>
        <v>-37403</v>
      </c>
      <c r="Q18" s="47">
        <f t="shared" si="2"/>
        <v>-110386</v>
      </c>
      <c r="R18" s="47">
        <f t="shared" si="2"/>
        <v>-28564</v>
      </c>
      <c r="S18" s="47">
        <f t="shared" si="2"/>
        <v>-40264</v>
      </c>
      <c r="T18" s="47">
        <f t="shared" si="2"/>
        <v>-58130</v>
      </c>
      <c r="U18" s="47">
        <f t="shared" si="2"/>
        <v>-41890</v>
      </c>
      <c r="V18" s="47">
        <f t="shared" si="2"/>
        <v>-168848</v>
      </c>
      <c r="W18" s="47">
        <f t="shared" si="2"/>
        <v>-36413</v>
      </c>
      <c r="X18" s="47">
        <f t="shared" si="2"/>
        <v>-40594</v>
      </c>
      <c r="Y18" s="47">
        <f t="shared" si="2"/>
        <v>-47379</v>
      </c>
      <c r="Z18" s="47">
        <f t="shared" si="2"/>
        <v>-59369</v>
      </c>
      <c r="AA18" s="47">
        <f t="shared" si="2"/>
        <v>-183755</v>
      </c>
      <c r="AB18" s="47">
        <f t="shared" si="2"/>
        <v>-48452</v>
      </c>
      <c r="AC18" s="47">
        <f t="shared" si="2"/>
        <v>-59287</v>
      </c>
      <c r="AD18" s="47">
        <f t="shared" si="2"/>
        <v>-60205</v>
      </c>
      <c r="AE18" s="47">
        <f t="shared" si="2"/>
        <v>-69116</v>
      </c>
      <c r="AF18" s="47">
        <f t="shared" si="2"/>
        <v>-237060</v>
      </c>
      <c r="AG18" s="47">
        <f t="shared" si="2"/>
        <v>-68414</v>
      </c>
      <c r="AH18" s="47">
        <f t="shared" si="2"/>
        <v>-106868</v>
      </c>
      <c r="AI18" s="47">
        <f aca="true" t="shared" si="3" ref="AI18:BM18">SUM(AI14:AI17)</f>
        <v>-73013</v>
      </c>
      <c r="AJ18" s="47">
        <f t="shared" si="3"/>
        <v>-83254</v>
      </c>
      <c r="AK18" s="47">
        <f t="shared" si="3"/>
        <v>-333454</v>
      </c>
      <c r="AL18" s="47">
        <f t="shared" si="3"/>
        <v>-67979</v>
      </c>
      <c r="AM18" s="47">
        <f t="shared" si="3"/>
        <v>-62615</v>
      </c>
      <c r="AN18" s="47">
        <f t="shared" si="3"/>
        <v>-66455</v>
      </c>
      <c r="AO18" s="47">
        <f t="shared" si="3"/>
        <v>-62743</v>
      </c>
      <c r="AP18" s="47">
        <f t="shared" si="3"/>
        <v>-259792</v>
      </c>
      <c r="AQ18" s="47">
        <f t="shared" si="3"/>
        <v>-63832</v>
      </c>
      <c r="AR18" s="47">
        <f t="shared" si="3"/>
        <v>-66201</v>
      </c>
      <c r="AS18" s="47">
        <f t="shared" si="3"/>
        <v>-70871</v>
      </c>
      <c r="AT18" s="47">
        <f t="shared" si="3"/>
        <v>-69706</v>
      </c>
      <c r="AU18" s="47">
        <f t="shared" si="3"/>
        <v>-270610</v>
      </c>
      <c r="AV18" s="47">
        <f t="shared" si="3"/>
        <v>-58970</v>
      </c>
      <c r="AW18" s="47">
        <f t="shared" si="3"/>
        <v>-63747</v>
      </c>
      <c r="AX18" s="47">
        <f t="shared" si="3"/>
        <v>-75169</v>
      </c>
      <c r="AY18" s="47">
        <f t="shared" si="3"/>
        <v>-112943</v>
      </c>
      <c r="AZ18" s="47">
        <f t="shared" si="3"/>
        <v>-310829</v>
      </c>
      <c r="BA18" s="47">
        <f t="shared" si="3"/>
        <v>-54373</v>
      </c>
      <c r="BB18" s="47">
        <f t="shared" si="3"/>
        <v>-190119</v>
      </c>
      <c r="BC18" s="47">
        <f t="shared" si="3"/>
        <v>-78983</v>
      </c>
      <c r="BD18" s="47">
        <f t="shared" si="3"/>
        <v>-128727</v>
      </c>
      <c r="BE18" s="47">
        <f t="shared" si="3"/>
        <v>-452202</v>
      </c>
      <c r="BF18" s="47">
        <f t="shared" si="3"/>
        <v>-77597</v>
      </c>
      <c r="BG18" s="47">
        <f t="shared" si="3"/>
        <v>-132781</v>
      </c>
      <c r="BH18" s="47">
        <f t="shared" si="3"/>
        <v>-81860</v>
      </c>
      <c r="BI18" s="47">
        <f t="shared" si="3"/>
        <v>-87397</v>
      </c>
      <c r="BJ18" s="47">
        <f t="shared" si="3"/>
        <v>-93227</v>
      </c>
      <c r="BK18" s="47">
        <f t="shared" si="3"/>
        <v>-149498</v>
      </c>
      <c r="BL18" s="47">
        <f t="shared" si="3"/>
        <v>-138762</v>
      </c>
      <c r="BM18" s="47">
        <f t="shared" si="3"/>
        <v>-137367</v>
      </c>
    </row>
    <row r="19" spans="1:59" ht="15">
      <c r="A19" s="30"/>
      <c r="C19" s="50"/>
      <c r="D19" s="50"/>
      <c r="E19" s="50"/>
      <c r="F19" s="50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BA19" s="43"/>
      <c r="BB19" s="43"/>
      <c r="BC19" s="43"/>
      <c r="BD19" s="43"/>
      <c r="BE19" s="43"/>
      <c r="BF19" s="43"/>
      <c r="BG19" s="43"/>
    </row>
    <row r="20" spans="1:65" ht="15">
      <c r="A20" s="30"/>
      <c r="B20" s="20" t="s">
        <v>116</v>
      </c>
      <c r="C20" s="50" t="e">
        <f aca="true" t="shared" si="4" ref="C20:AH20">C11+C18</f>
        <v>#REF!</v>
      </c>
      <c r="D20" s="50" t="e">
        <f t="shared" si="4"/>
        <v>#REF!</v>
      </c>
      <c r="E20" s="50" t="e">
        <f t="shared" si="4"/>
        <v>#REF!</v>
      </c>
      <c r="F20" s="50" t="e">
        <f t="shared" si="4"/>
        <v>#REF!</v>
      </c>
      <c r="G20" s="47">
        <f t="shared" si="4"/>
        <v>137579</v>
      </c>
      <c r="H20" s="47">
        <f t="shared" si="4"/>
        <v>35344</v>
      </c>
      <c r="I20" s="47">
        <f t="shared" si="4"/>
        <v>37090</v>
      </c>
      <c r="J20" s="47">
        <f t="shared" si="4"/>
        <v>44325</v>
      </c>
      <c r="K20" s="47">
        <f t="shared" si="4"/>
        <v>38951</v>
      </c>
      <c r="L20" s="47">
        <f t="shared" si="4"/>
        <v>155710</v>
      </c>
      <c r="M20" s="47">
        <f t="shared" si="4"/>
        <v>38727</v>
      </c>
      <c r="N20" s="47">
        <f t="shared" si="4"/>
        <v>51402</v>
      </c>
      <c r="O20" s="47">
        <f t="shared" si="4"/>
        <v>43928</v>
      </c>
      <c r="P20" s="47">
        <f t="shared" si="4"/>
        <v>27968</v>
      </c>
      <c r="Q20" s="47">
        <f t="shared" si="4"/>
        <v>162025</v>
      </c>
      <c r="R20" s="47">
        <f t="shared" si="4"/>
        <v>37611</v>
      </c>
      <c r="S20" s="47">
        <f t="shared" si="4"/>
        <v>23889</v>
      </c>
      <c r="T20" s="47">
        <f t="shared" si="4"/>
        <v>28239</v>
      </c>
      <c r="U20" s="47">
        <f t="shared" si="4"/>
        <v>43379</v>
      </c>
      <c r="V20" s="47">
        <f t="shared" si="4"/>
        <v>133118</v>
      </c>
      <c r="W20" s="47">
        <f t="shared" si="4"/>
        <v>41747</v>
      </c>
      <c r="X20" s="47">
        <f t="shared" si="4"/>
        <v>38295</v>
      </c>
      <c r="Y20" s="47">
        <f t="shared" si="4"/>
        <v>54563</v>
      </c>
      <c r="Z20" s="47">
        <f t="shared" si="4"/>
        <v>38423</v>
      </c>
      <c r="AA20" s="47">
        <f t="shared" si="4"/>
        <v>173028</v>
      </c>
      <c r="AB20" s="47">
        <f t="shared" si="4"/>
        <v>47777</v>
      </c>
      <c r="AC20" s="47">
        <f t="shared" si="4"/>
        <v>48454</v>
      </c>
      <c r="AD20" s="47">
        <f t="shared" si="4"/>
        <v>56980</v>
      </c>
      <c r="AE20" s="47">
        <f t="shared" si="4"/>
        <v>40441</v>
      </c>
      <c r="AF20" s="47">
        <f t="shared" si="4"/>
        <v>193652</v>
      </c>
      <c r="AG20" s="47">
        <f t="shared" si="4"/>
        <v>38150</v>
      </c>
      <c r="AH20" s="47">
        <f t="shared" si="4"/>
        <v>5414</v>
      </c>
      <c r="AI20" s="47">
        <f aca="true" t="shared" si="5" ref="AI20:BM20">AI11+AI18</f>
        <v>42904</v>
      </c>
      <c r="AJ20" s="47">
        <f t="shared" si="5"/>
        <v>28633</v>
      </c>
      <c r="AK20" s="47">
        <f t="shared" si="5"/>
        <v>113196</v>
      </c>
      <c r="AL20" s="47">
        <f t="shared" si="5"/>
        <v>9148</v>
      </c>
      <c r="AM20" s="47">
        <f t="shared" si="5"/>
        <v>21898</v>
      </c>
      <c r="AN20" s="47">
        <f t="shared" si="5"/>
        <v>33489</v>
      </c>
      <c r="AO20" s="47">
        <f t="shared" si="5"/>
        <v>29200</v>
      </c>
      <c r="AP20" s="47">
        <f t="shared" si="5"/>
        <v>93735</v>
      </c>
      <c r="AQ20" s="47">
        <f t="shared" si="5"/>
        <v>36704</v>
      </c>
      <c r="AR20" s="47">
        <f t="shared" si="5"/>
        <v>36958</v>
      </c>
      <c r="AS20" s="47">
        <f t="shared" si="5"/>
        <v>48738</v>
      </c>
      <c r="AT20" s="47">
        <f t="shared" si="5"/>
        <v>30247</v>
      </c>
      <c r="AU20" s="47">
        <f t="shared" si="5"/>
        <v>152647</v>
      </c>
      <c r="AV20" s="47">
        <f t="shared" si="5"/>
        <v>33735</v>
      </c>
      <c r="AW20" s="47">
        <f t="shared" si="5"/>
        <v>29869</v>
      </c>
      <c r="AX20" s="47">
        <f t="shared" si="5"/>
        <v>60847</v>
      </c>
      <c r="AY20" s="47">
        <f t="shared" si="5"/>
        <v>5918</v>
      </c>
      <c r="AZ20" s="47">
        <f t="shared" si="5"/>
        <v>130369</v>
      </c>
      <c r="BA20" s="47">
        <f t="shared" si="5"/>
        <v>32438</v>
      </c>
      <c r="BB20" s="47">
        <f t="shared" si="5"/>
        <v>-148046</v>
      </c>
      <c r="BC20" s="47">
        <f t="shared" si="5"/>
        <v>30257</v>
      </c>
      <c r="BD20" s="47">
        <f t="shared" si="5"/>
        <v>-24015</v>
      </c>
      <c r="BE20" s="47">
        <f t="shared" si="5"/>
        <v>-109366</v>
      </c>
      <c r="BF20" s="47">
        <f t="shared" si="5"/>
        <v>20070</v>
      </c>
      <c r="BG20" s="47">
        <f t="shared" si="5"/>
        <v>8911.270000000019</v>
      </c>
      <c r="BH20" s="47">
        <f t="shared" si="5"/>
        <v>57874.64000000013</v>
      </c>
      <c r="BI20" s="47">
        <f t="shared" si="5"/>
        <v>49030.62999999989</v>
      </c>
      <c r="BJ20" s="47">
        <f t="shared" si="5"/>
        <v>60343.640000000014</v>
      </c>
      <c r="BK20" s="47">
        <f t="shared" si="5"/>
        <v>38527.630000000005</v>
      </c>
      <c r="BL20" s="47">
        <f t="shared" si="5"/>
        <v>72766.72999999998</v>
      </c>
      <c r="BM20" s="47">
        <f t="shared" si="5"/>
        <v>49158.55999999982</v>
      </c>
    </row>
    <row r="21" spans="1:59" ht="15">
      <c r="A21" s="30"/>
      <c r="B21" s="20"/>
      <c r="C21" s="50"/>
      <c r="D21" s="50"/>
      <c r="E21" s="50"/>
      <c r="F21" s="50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5"/>
      <c r="Y21" s="45"/>
      <c r="Z21" s="45"/>
      <c r="AA21" s="47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BA21" s="43"/>
      <c r="BB21" s="43"/>
      <c r="BC21" s="43"/>
      <c r="BD21" s="43"/>
      <c r="BE21" s="43"/>
      <c r="BF21" s="43"/>
      <c r="BG21" s="43"/>
    </row>
    <row r="22" spans="1:59" ht="15">
      <c r="A22" s="30"/>
      <c r="B22" s="20" t="s">
        <v>115</v>
      </c>
      <c r="C22" s="14"/>
      <c r="D22" s="14"/>
      <c r="E22" s="14"/>
      <c r="F22" s="14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45"/>
      <c r="Y22" s="45"/>
      <c r="Z22" s="45"/>
      <c r="AA22" s="5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BA22" s="43"/>
      <c r="BB22" s="43"/>
      <c r="BC22" s="43"/>
      <c r="BD22" s="43"/>
      <c r="BE22" s="43"/>
      <c r="BF22" s="43"/>
      <c r="BG22" s="43"/>
    </row>
    <row r="23" spans="1:65" ht="15">
      <c r="A23" s="30"/>
      <c r="B23" s="31" t="s">
        <v>114</v>
      </c>
      <c r="C23" s="14">
        <v>2403</v>
      </c>
      <c r="D23" s="14">
        <v>2240</v>
      </c>
      <c r="E23" s="14">
        <v>2592</v>
      </c>
      <c r="F23" s="14">
        <v>5233</v>
      </c>
      <c r="G23" s="51">
        <v>12468</v>
      </c>
      <c r="H23" s="51">
        <v>3270</v>
      </c>
      <c r="I23" s="51">
        <v>2778</v>
      </c>
      <c r="J23" s="51">
        <v>3442</v>
      </c>
      <c r="K23" s="51">
        <v>5854</v>
      </c>
      <c r="L23" s="51">
        <v>15344</v>
      </c>
      <c r="M23" s="51">
        <v>4170</v>
      </c>
      <c r="N23" s="51">
        <v>3455</v>
      </c>
      <c r="O23" s="51">
        <v>1351</v>
      </c>
      <c r="P23" s="51">
        <v>3840</v>
      </c>
      <c r="Q23" s="51">
        <v>12816</v>
      </c>
      <c r="R23" s="51">
        <v>4579</v>
      </c>
      <c r="S23" s="51">
        <v>10988</v>
      </c>
      <c r="T23" s="51">
        <v>7679</v>
      </c>
      <c r="U23" s="51">
        <v>2749</v>
      </c>
      <c r="V23" s="51">
        <v>25995</v>
      </c>
      <c r="W23" s="51">
        <v>3045</v>
      </c>
      <c r="X23" s="51">
        <v>3774</v>
      </c>
      <c r="Y23" s="51">
        <v>8461</v>
      </c>
      <c r="Z23" s="51">
        <v>9383</v>
      </c>
      <c r="AA23" s="51">
        <v>24663</v>
      </c>
      <c r="AB23" s="51">
        <v>15168</v>
      </c>
      <c r="AC23" s="51">
        <v>17000</v>
      </c>
      <c r="AD23" s="51">
        <v>37540</v>
      </c>
      <c r="AE23" s="51">
        <v>32883</v>
      </c>
      <c r="AF23" s="51">
        <v>102591</v>
      </c>
      <c r="AG23" s="51">
        <v>11903</v>
      </c>
      <c r="AH23" s="51">
        <v>13218</v>
      </c>
      <c r="AI23" s="51">
        <v>14404</v>
      </c>
      <c r="AJ23" s="51">
        <f>AK23-AG23-AH23-AI23</f>
        <v>13503</v>
      </c>
      <c r="AK23" s="51">
        <v>53028</v>
      </c>
      <c r="AL23" s="51">
        <v>21083</v>
      </c>
      <c r="AM23" s="51">
        <v>14185</v>
      </c>
      <c r="AN23" s="51">
        <v>18680</v>
      </c>
      <c r="AO23" s="51">
        <v>20152</v>
      </c>
      <c r="AP23" s="51">
        <v>74100</v>
      </c>
      <c r="AQ23" s="51">
        <v>22805</v>
      </c>
      <c r="AR23" s="51">
        <v>15622</v>
      </c>
      <c r="AS23" s="51">
        <v>12349</v>
      </c>
      <c r="AT23" s="51">
        <v>37619</v>
      </c>
      <c r="AU23" s="51">
        <v>88395</v>
      </c>
      <c r="AV23" s="51">
        <v>13578</v>
      </c>
      <c r="AW23" s="51">
        <v>13548</v>
      </c>
      <c r="AX23" s="51">
        <v>26019</v>
      </c>
      <c r="AY23" s="53">
        <v>29567</v>
      </c>
      <c r="AZ23" s="53">
        <v>82712</v>
      </c>
      <c r="BA23" s="53">
        <v>15904</v>
      </c>
      <c r="BB23" s="53">
        <v>26328</v>
      </c>
      <c r="BC23" s="53">
        <v>22783</v>
      </c>
      <c r="BD23" s="53">
        <v>23331</v>
      </c>
      <c r="BE23" s="53">
        <v>88346</v>
      </c>
      <c r="BF23" s="53">
        <v>17308</v>
      </c>
      <c r="BG23" s="53">
        <v>52414</v>
      </c>
      <c r="BH23" s="53">
        <v>46156</v>
      </c>
      <c r="BI23" s="53">
        <v>45926</v>
      </c>
      <c r="BJ23" s="53">
        <v>33437</v>
      </c>
      <c r="BK23" s="53">
        <v>73243</v>
      </c>
      <c r="BL23" s="53">
        <v>53598</v>
      </c>
      <c r="BM23" s="53">
        <v>59984</v>
      </c>
    </row>
    <row r="24" spans="1:65" ht="15">
      <c r="A24" s="30"/>
      <c r="B24" s="31" t="s">
        <v>113</v>
      </c>
      <c r="C24" s="14">
        <v>-5331</v>
      </c>
      <c r="D24" s="14">
        <v>-5898</v>
      </c>
      <c r="E24" s="14">
        <v>-5980</v>
      </c>
      <c r="F24" s="14">
        <v>-7294</v>
      </c>
      <c r="G24" s="51">
        <v>-24503</v>
      </c>
      <c r="H24" s="51">
        <v>-6898</v>
      </c>
      <c r="I24" s="51">
        <v>-5269</v>
      </c>
      <c r="J24" s="51">
        <v>-6043</v>
      </c>
      <c r="K24" s="51">
        <v>-7431</v>
      </c>
      <c r="L24" s="51">
        <v>-25641</v>
      </c>
      <c r="M24" s="51">
        <v>-7448</v>
      </c>
      <c r="N24" s="51">
        <v>-4595</v>
      </c>
      <c r="O24" s="51">
        <v>-5017</v>
      </c>
      <c r="P24" s="51">
        <v>-7290</v>
      </c>
      <c r="Q24" s="51">
        <v>-24350</v>
      </c>
      <c r="R24" s="51">
        <v>-11365</v>
      </c>
      <c r="S24" s="51">
        <v>-3756</v>
      </c>
      <c r="T24" s="51">
        <v>-13835</v>
      </c>
      <c r="U24" s="51">
        <v>-9931</v>
      </c>
      <c r="V24" s="51">
        <v>-38887</v>
      </c>
      <c r="W24" s="51">
        <v>-13312</v>
      </c>
      <c r="X24" s="51">
        <v>-11743</v>
      </c>
      <c r="Y24" s="51">
        <v>-10803</v>
      </c>
      <c r="Z24" s="51">
        <v>-12256</v>
      </c>
      <c r="AA24" s="51">
        <v>-48114</v>
      </c>
      <c r="AB24" s="51">
        <v>-9579</v>
      </c>
      <c r="AC24" s="51">
        <v>-29069</v>
      </c>
      <c r="AD24" s="51">
        <v>-26640</v>
      </c>
      <c r="AE24" s="51">
        <v>-51496</v>
      </c>
      <c r="AF24" s="51">
        <v>-116784</v>
      </c>
      <c r="AG24" s="51">
        <v>-30997</v>
      </c>
      <c r="AH24" s="51">
        <v>-22313</v>
      </c>
      <c r="AI24" s="51">
        <v>-26490</v>
      </c>
      <c r="AJ24" s="51">
        <f>AK24-AG24-AH24-AI24</f>
        <v>-18978</v>
      </c>
      <c r="AK24" s="51">
        <v>-98778</v>
      </c>
      <c r="AL24" s="51">
        <v>-23000</v>
      </c>
      <c r="AM24" s="51">
        <v>-28333</v>
      </c>
      <c r="AN24" s="51">
        <v>-26614</v>
      </c>
      <c r="AO24" s="51">
        <v>-25476</v>
      </c>
      <c r="AP24" s="51">
        <v>-103423</v>
      </c>
      <c r="AQ24" s="51">
        <v>-27297</v>
      </c>
      <c r="AR24" s="51">
        <v>-29713</v>
      </c>
      <c r="AS24" s="51">
        <v>-25625</v>
      </c>
      <c r="AT24" s="51">
        <v>-31974</v>
      </c>
      <c r="AU24" s="51">
        <v>-114609</v>
      </c>
      <c r="AV24" s="51">
        <v>-24306</v>
      </c>
      <c r="AW24" s="51">
        <v>-31521</v>
      </c>
      <c r="AX24" s="51">
        <v>-42374</v>
      </c>
      <c r="AY24" s="51">
        <v>-45056</v>
      </c>
      <c r="AZ24" s="51">
        <v>-143257</v>
      </c>
      <c r="BA24" s="51">
        <v>-39890</v>
      </c>
      <c r="BB24" s="51">
        <v>-37347</v>
      </c>
      <c r="BC24" s="51">
        <v>-55939</v>
      </c>
      <c r="BD24" s="53">
        <v>-40305</v>
      </c>
      <c r="BE24" s="51">
        <v>-173481</v>
      </c>
      <c r="BF24" s="51">
        <v>-35899</v>
      </c>
      <c r="BG24" s="51">
        <v>-84055</v>
      </c>
      <c r="BH24" s="53">
        <v>-45066</v>
      </c>
      <c r="BI24" s="53">
        <v>-65039</v>
      </c>
      <c r="BJ24" s="53">
        <v>-118189</v>
      </c>
      <c r="BK24" s="53">
        <v>-89957</v>
      </c>
      <c r="BL24" s="53">
        <v>-104634</v>
      </c>
      <c r="BM24" s="53">
        <v>-94059</v>
      </c>
    </row>
    <row r="25" spans="1:65" ht="15">
      <c r="A25" s="30"/>
      <c r="C25" s="50">
        <f aca="true" t="shared" si="6" ref="C25:AI25">SUM(C23:C24)</f>
        <v>-2928</v>
      </c>
      <c r="D25" s="50">
        <f t="shared" si="6"/>
        <v>-3658</v>
      </c>
      <c r="E25" s="50">
        <f t="shared" si="6"/>
        <v>-3388</v>
      </c>
      <c r="F25" s="50">
        <f t="shared" si="6"/>
        <v>-2061</v>
      </c>
      <c r="G25" s="47">
        <f t="shared" si="6"/>
        <v>-12035</v>
      </c>
      <c r="H25" s="47">
        <f t="shared" si="6"/>
        <v>-3628</v>
      </c>
      <c r="I25" s="47">
        <f t="shared" si="6"/>
        <v>-2491</v>
      </c>
      <c r="J25" s="47">
        <f t="shared" si="6"/>
        <v>-2601</v>
      </c>
      <c r="K25" s="47">
        <f t="shared" si="6"/>
        <v>-1577</v>
      </c>
      <c r="L25" s="47">
        <f t="shared" si="6"/>
        <v>-10297</v>
      </c>
      <c r="M25" s="47">
        <f t="shared" si="6"/>
        <v>-3278</v>
      </c>
      <c r="N25" s="47">
        <f t="shared" si="6"/>
        <v>-1140</v>
      </c>
      <c r="O25" s="47">
        <f t="shared" si="6"/>
        <v>-3666</v>
      </c>
      <c r="P25" s="47">
        <f t="shared" si="6"/>
        <v>-3450</v>
      </c>
      <c r="Q25" s="47">
        <f t="shared" si="6"/>
        <v>-11534</v>
      </c>
      <c r="R25" s="47">
        <f t="shared" si="6"/>
        <v>-6786</v>
      </c>
      <c r="S25" s="47">
        <f t="shared" si="6"/>
        <v>7232</v>
      </c>
      <c r="T25" s="47">
        <f t="shared" si="6"/>
        <v>-6156</v>
      </c>
      <c r="U25" s="47">
        <f t="shared" si="6"/>
        <v>-7182</v>
      </c>
      <c r="V25" s="47">
        <f t="shared" si="6"/>
        <v>-12892</v>
      </c>
      <c r="W25" s="47">
        <f t="shared" si="6"/>
        <v>-10267</v>
      </c>
      <c r="X25" s="47">
        <f t="shared" si="6"/>
        <v>-7969</v>
      </c>
      <c r="Y25" s="47">
        <f t="shared" si="6"/>
        <v>-2342</v>
      </c>
      <c r="Z25" s="47">
        <f t="shared" si="6"/>
        <v>-2873</v>
      </c>
      <c r="AA25" s="47">
        <f t="shared" si="6"/>
        <v>-23451</v>
      </c>
      <c r="AB25" s="47">
        <f t="shared" si="6"/>
        <v>5589</v>
      </c>
      <c r="AC25" s="47">
        <f t="shared" si="6"/>
        <v>-12069</v>
      </c>
      <c r="AD25" s="47">
        <f t="shared" si="6"/>
        <v>10900</v>
      </c>
      <c r="AE25" s="47">
        <f t="shared" si="6"/>
        <v>-18613</v>
      </c>
      <c r="AF25" s="47">
        <f t="shared" si="6"/>
        <v>-14193</v>
      </c>
      <c r="AG25" s="47">
        <f t="shared" si="6"/>
        <v>-19094</v>
      </c>
      <c r="AH25" s="47">
        <f t="shared" si="6"/>
        <v>-9095</v>
      </c>
      <c r="AI25" s="47">
        <f t="shared" si="6"/>
        <v>-12086</v>
      </c>
      <c r="AJ25" s="47">
        <f>AK25-AG25-AH25-AI25</f>
        <v>-5475</v>
      </c>
      <c r="AK25" s="47">
        <f aca="true" t="shared" si="7" ref="AK25:BM25">SUM(AK23:AK24)</f>
        <v>-45750</v>
      </c>
      <c r="AL25" s="47">
        <f t="shared" si="7"/>
        <v>-1917</v>
      </c>
      <c r="AM25" s="47">
        <f t="shared" si="7"/>
        <v>-14148</v>
      </c>
      <c r="AN25" s="47">
        <f t="shared" si="7"/>
        <v>-7934</v>
      </c>
      <c r="AO25" s="47">
        <f t="shared" si="7"/>
        <v>-5324</v>
      </c>
      <c r="AP25" s="47">
        <f t="shared" si="7"/>
        <v>-29323</v>
      </c>
      <c r="AQ25" s="47">
        <f t="shared" si="7"/>
        <v>-4492</v>
      </c>
      <c r="AR25" s="47">
        <f t="shared" si="7"/>
        <v>-14091</v>
      </c>
      <c r="AS25" s="47">
        <f t="shared" si="7"/>
        <v>-13276</v>
      </c>
      <c r="AT25" s="47">
        <f t="shared" si="7"/>
        <v>5645</v>
      </c>
      <c r="AU25" s="47">
        <f t="shared" si="7"/>
        <v>-26214</v>
      </c>
      <c r="AV25" s="47">
        <f t="shared" si="7"/>
        <v>-10728</v>
      </c>
      <c r="AW25" s="47">
        <f t="shared" si="7"/>
        <v>-17973</v>
      </c>
      <c r="AX25" s="47">
        <f t="shared" si="7"/>
        <v>-16355</v>
      </c>
      <c r="AY25" s="47">
        <f t="shared" si="7"/>
        <v>-15489</v>
      </c>
      <c r="AZ25" s="47">
        <f t="shared" si="7"/>
        <v>-60545</v>
      </c>
      <c r="BA25" s="47">
        <f t="shared" si="7"/>
        <v>-23986</v>
      </c>
      <c r="BB25" s="47">
        <f t="shared" si="7"/>
        <v>-11019</v>
      </c>
      <c r="BC25" s="47">
        <f t="shared" si="7"/>
        <v>-33156</v>
      </c>
      <c r="BD25" s="47">
        <f t="shared" si="7"/>
        <v>-16974</v>
      </c>
      <c r="BE25" s="47">
        <f t="shared" si="7"/>
        <v>-85135</v>
      </c>
      <c r="BF25" s="47">
        <f t="shared" si="7"/>
        <v>-18591</v>
      </c>
      <c r="BG25" s="47">
        <f t="shared" si="7"/>
        <v>-31641</v>
      </c>
      <c r="BH25" s="47">
        <f t="shared" si="7"/>
        <v>1090</v>
      </c>
      <c r="BI25" s="47">
        <f t="shared" si="7"/>
        <v>-19113</v>
      </c>
      <c r="BJ25" s="47">
        <f t="shared" si="7"/>
        <v>-84752</v>
      </c>
      <c r="BK25" s="47">
        <f t="shared" si="7"/>
        <v>-16714</v>
      </c>
      <c r="BL25" s="47">
        <f t="shared" si="7"/>
        <v>-51036</v>
      </c>
      <c r="BM25" s="47">
        <f t="shared" si="7"/>
        <v>-34075</v>
      </c>
    </row>
    <row r="26" spans="1:59" ht="15">
      <c r="A26" s="30"/>
      <c r="C26" s="50"/>
      <c r="D26" s="50"/>
      <c r="E26" s="50"/>
      <c r="F26" s="50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BA26" s="43"/>
      <c r="BB26" s="43"/>
      <c r="BC26" s="43"/>
      <c r="BD26" s="43"/>
      <c r="BE26" s="43"/>
      <c r="BF26" s="43"/>
      <c r="BG26" s="43"/>
    </row>
    <row r="27" spans="1:65" ht="15">
      <c r="A27" s="30"/>
      <c r="B27" s="20" t="s">
        <v>112</v>
      </c>
      <c r="C27" s="50" t="e">
        <f aca="true" t="shared" si="8" ref="C27:AH27">C20+C25</f>
        <v>#REF!</v>
      </c>
      <c r="D27" s="50" t="e">
        <f t="shared" si="8"/>
        <v>#REF!</v>
      </c>
      <c r="E27" s="50" t="e">
        <f t="shared" si="8"/>
        <v>#REF!</v>
      </c>
      <c r="F27" s="50" t="e">
        <f t="shared" si="8"/>
        <v>#REF!</v>
      </c>
      <c r="G27" s="47">
        <f t="shared" si="8"/>
        <v>125544</v>
      </c>
      <c r="H27" s="47">
        <f t="shared" si="8"/>
        <v>31716</v>
      </c>
      <c r="I27" s="47">
        <f t="shared" si="8"/>
        <v>34599</v>
      </c>
      <c r="J27" s="47">
        <f t="shared" si="8"/>
        <v>41724</v>
      </c>
      <c r="K27" s="47">
        <f t="shared" si="8"/>
        <v>37374</v>
      </c>
      <c r="L27" s="47">
        <f t="shared" si="8"/>
        <v>145413</v>
      </c>
      <c r="M27" s="47">
        <f t="shared" si="8"/>
        <v>35449</v>
      </c>
      <c r="N27" s="47">
        <f t="shared" si="8"/>
        <v>50262</v>
      </c>
      <c r="O27" s="47">
        <f t="shared" si="8"/>
        <v>40262</v>
      </c>
      <c r="P27" s="47">
        <f t="shared" si="8"/>
        <v>24518</v>
      </c>
      <c r="Q27" s="47">
        <f t="shared" si="8"/>
        <v>150491</v>
      </c>
      <c r="R27" s="47">
        <f t="shared" si="8"/>
        <v>30825</v>
      </c>
      <c r="S27" s="47">
        <f t="shared" si="8"/>
        <v>31121</v>
      </c>
      <c r="T27" s="47">
        <f t="shared" si="8"/>
        <v>22083</v>
      </c>
      <c r="U27" s="47">
        <f t="shared" si="8"/>
        <v>36197</v>
      </c>
      <c r="V27" s="47">
        <f t="shared" si="8"/>
        <v>120226</v>
      </c>
      <c r="W27" s="47">
        <f t="shared" si="8"/>
        <v>31480</v>
      </c>
      <c r="X27" s="47">
        <f t="shared" si="8"/>
        <v>30326</v>
      </c>
      <c r="Y27" s="47">
        <f t="shared" si="8"/>
        <v>52221</v>
      </c>
      <c r="Z27" s="47">
        <f t="shared" si="8"/>
        <v>35550</v>
      </c>
      <c r="AA27" s="47">
        <f t="shared" si="8"/>
        <v>149577</v>
      </c>
      <c r="AB27" s="47">
        <f t="shared" si="8"/>
        <v>53366</v>
      </c>
      <c r="AC27" s="47">
        <f t="shared" si="8"/>
        <v>36385</v>
      </c>
      <c r="AD27" s="47">
        <f t="shared" si="8"/>
        <v>67880</v>
      </c>
      <c r="AE27" s="47">
        <f t="shared" si="8"/>
        <v>21828</v>
      </c>
      <c r="AF27" s="47">
        <f t="shared" si="8"/>
        <v>179459</v>
      </c>
      <c r="AG27" s="47">
        <f t="shared" si="8"/>
        <v>19056</v>
      </c>
      <c r="AH27" s="47">
        <f t="shared" si="8"/>
        <v>-3681</v>
      </c>
      <c r="AI27" s="47">
        <f aca="true" t="shared" si="9" ref="AI27:BM27">AI20+AI25</f>
        <v>30818</v>
      </c>
      <c r="AJ27" s="47">
        <f t="shared" si="9"/>
        <v>23158</v>
      </c>
      <c r="AK27" s="47">
        <f t="shared" si="9"/>
        <v>67446</v>
      </c>
      <c r="AL27" s="47">
        <f t="shared" si="9"/>
        <v>7231</v>
      </c>
      <c r="AM27" s="47">
        <f t="shared" si="9"/>
        <v>7750</v>
      </c>
      <c r="AN27" s="47">
        <f t="shared" si="9"/>
        <v>25555</v>
      </c>
      <c r="AO27" s="47">
        <f t="shared" si="9"/>
        <v>23876</v>
      </c>
      <c r="AP27" s="47">
        <f t="shared" si="9"/>
        <v>64412</v>
      </c>
      <c r="AQ27" s="47">
        <f t="shared" si="9"/>
        <v>32212</v>
      </c>
      <c r="AR27" s="47">
        <f t="shared" si="9"/>
        <v>22867</v>
      </c>
      <c r="AS27" s="47">
        <f t="shared" si="9"/>
        <v>35462</v>
      </c>
      <c r="AT27" s="47">
        <f t="shared" si="9"/>
        <v>35892</v>
      </c>
      <c r="AU27" s="47">
        <f t="shared" si="9"/>
        <v>126433</v>
      </c>
      <c r="AV27" s="47">
        <f t="shared" si="9"/>
        <v>23007</v>
      </c>
      <c r="AW27" s="47">
        <f t="shared" si="9"/>
        <v>11896</v>
      </c>
      <c r="AX27" s="47">
        <f t="shared" si="9"/>
        <v>44492</v>
      </c>
      <c r="AY27" s="47">
        <f t="shared" si="9"/>
        <v>-9571</v>
      </c>
      <c r="AZ27" s="47">
        <f t="shared" si="9"/>
        <v>69824</v>
      </c>
      <c r="BA27" s="47">
        <f t="shared" si="9"/>
        <v>8452</v>
      </c>
      <c r="BB27" s="47">
        <f t="shared" si="9"/>
        <v>-159065</v>
      </c>
      <c r="BC27" s="47">
        <f t="shared" si="9"/>
        <v>-2899</v>
      </c>
      <c r="BD27" s="47">
        <f t="shared" si="9"/>
        <v>-40989</v>
      </c>
      <c r="BE27" s="47">
        <f t="shared" si="9"/>
        <v>-194501</v>
      </c>
      <c r="BF27" s="47">
        <f t="shared" si="9"/>
        <v>1479</v>
      </c>
      <c r="BG27" s="47">
        <f t="shared" si="9"/>
        <v>-22729.72999999998</v>
      </c>
      <c r="BH27" s="47">
        <f t="shared" si="9"/>
        <v>58964.64000000013</v>
      </c>
      <c r="BI27" s="47">
        <f t="shared" si="9"/>
        <v>29917.62999999989</v>
      </c>
      <c r="BJ27" s="47">
        <f t="shared" si="9"/>
        <v>-24408.359999999986</v>
      </c>
      <c r="BK27" s="47">
        <f t="shared" si="9"/>
        <v>21813.630000000005</v>
      </c>
      <c r="BL27" s="47">
        <f t="shared" si="9"/>
        <v>21730.72999999998</v>
      </c>
      <c r="BM27" s="47">
        <f t="shared" si="9"/>
        <v>15083.559999999823</v>
      </c>
    </row>
    <row r="28" spans="1:59" ht="15">
      <c r="A28" s="30"/>
      <c r="B28" s="20"/>
      <c r="C28" s="50"/>
      <c r="D28" s="50"/>
      <c r="E28" s="50"/>
      <c r="F28" s="50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BA28" s="43"/>
      <c r="BB28" s="43"/>
      <c r="BC28" s="43"/>
      <c r="BD28" s="43"/>
      <c r="BE28" s="43"/>
      <c r="BF28" s="43"/>
      <c r="BG28" s="43"/>
    </row>
    <row r="29" spans="1:59" ht="15">
      <c r="A29" s="30"/>
      <c r="B29" s="20" t="s">
        <v>111</v>
      </c>
      <c r="C29" s="50"/>
      <c r="D29" s="50"/>
      <c r="E29" s="50"/>
      <c r="F29" s="50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BA29" s="43"/>
      <c r="BB29" s="43"/>
      <c r="BC29" s="43"/>
      <c r="BD29" s="43"/>
      <c r="BE29" s="43"/>
      <c r="BF29" s="43"/>
      <c r="BG29" s="43"/>
    </row>
    <row r="30" spans="1:65" ht="15">
      <c r="A30" s="30"/>
      <c r="B30" s="31" t="s">
        <v>110</v>
      </c>
      <c r="C30" s="14">
        <v>-6411</v>
      </c>
      <c r="D30" s="14">
        <v>-4230</v>
      </c>
      <c r="E30" s="14">
        <v>-6276</v>
      </c>
      <c r="F30" s="14">
        <v>-2767</v>
      </c>
      <c r="G30" s="51">
        <v>-19684</v>
      </c>
      <c r="H30" s="51">
        <v>-8554</v>
      </c>
      <c r="I30" s="51">
        <v>-4983</v>
      </c>
      <c r="J30" s="51">
        <v>-9403</v>
      </c>
      <c r="K30" s="51">
        <v>-6205</v>
      </c>
      <c r="L30" s="51">
        <v>-29145</v>
      </c>
      <c r="M30" s="51">
        <v>-7176</v>
      </c>
      <c r="N30" s="51">
        <v>-12450</v>
      </c>
      <c r="O30" s="51">
        <v>-10143</v>
      </c>
      <c r="P30" s="51">
        <v>-9537</v>
      </c>
      <c r="Q30" s="51">
        <v>-39306</v>
      </c>
      <c r="R30" s="51">
        <v>-6339</v>
      </c>
      <c r="S30" s="51">
        <v>-10471</v>
      </c>
      <c r="T30" s="51">
        <v>-10914</v>
      </c>
      <c r="U30" s="51">
        <v>-15627</v>
      </c>
      <c r="V30" s="51">
        <v>-43351</v>
      </c>
      <c r="W30" s="51">
        <v>-7645</v>
      </c>
      <c r="X30" s="51">
        <v>-10710</v>
      </c>
      <c r="Y30" s="51">
        <v>-10388</v>
      </c>
      <c r="Z30" s="51">
        <v>-10978</v>
      </c>
      <c r="AA30" s="51">
        <v>-39721</v>
      </c>
      <c r="AB30" s="51">
        <v>-12060</v>
      </c>
      <c r="AC30" s="51">
        <v>-5888</v>
      </c>
      <c r="AD30" s="51">
        <v>-24348</v>
      </c>
      <c r="AE30" s="51">
        <v>-7036</v>
      </c>
      <c r="AF30" s="51">
        <v>-49332</v>
      </c>
      <c r="AG30" s="51">
        <v>-8735</v>
      </c>
      <c r="AH30" s="51">
        <v>-14524</v>
      </c>
      <c r="AI30" s="51">
        <v>-4695</v>
      </c>
      <c r="AJ30" s="51">
        <f>AK30-AG30-AH30-AI30</f>
        <v>-8471</v>
      </c>
      <c r="AK30" s="51">
        <v>-36425</v>
      </c>
      <c r="AL30" s="51">
        <v>-7686</v>
      </c>
      <c r="AM30" s="51">
        <v>-6619</v>
      </c>
      <c r="AN30" s="51">
        <v>-6645</v>
      </c>
      <c r="AO30" s="51">
        <v>-6344</v>
      </c>
      <c r="AP30" s="51">
        <v>-27294</v>
      </c>
      <c r="AQ30" s="51">
        <v>-9603</v>
      </c>
      <c r="AR30" s="51">
        <v>-11376</v>
      </c>
      <c r="AS30" s="51">
        <v>-11535</v>
      </c>
      <c r="AT30" s="51">
        <v>2605</v>
      </c>
      <c r="AU30" s="51">
        <v>-29909</v>
      </c>
      <c r="AV30" s="51">
        <v>-8735</v>
      </c>
      <c r="AW30" s="51">
        <v>-6617</v>
      </c>
      <c r="AX30" s="51">
        <v>-19121</v>
      </c>
      <c r="AY30" s="51">
        <v>1758</v>
      </c>
      <c r="AZ30" s="51">
        <v>-32715</v>
      </c>
      <c r="BA30" s="51">
        <v>-7873</v>
      </c>
      <c r="BB30" s="51">
        <v>5533</v>
      </c>
      <c r="BC30" s="51">
        <v>2131</v>
      </c>
      <c r="BD30" s="53">
        <v>-8887</v>
      </c>
      <c r="BE30" s="51">
        <v>-9096</v>
      </c>
      <c r="BF30" s="51">
        <v>-8996</v>
      </c>
      <c r="BG30" s="51">
        <v>-1661</v>
      </c>
      <c r="BH30" s="53">
        <v>-5015</v>
      </c>
      <c r="BI30" s="53">
        <v>-7538</v>
      </c>
      <c r="BJ30" s="53">
        <v>-7010</v>
      </c>
      <c r="BK30" s="53">
        <v>-18875</v>
      </c>
      <c r="BL30" s="53">
        <v>-10602</v>
      </c>
      <c r="BM30" s="53">
        <v>-8315</v>
      </c>
    </row>
    <row r="31" spans="1:65" ht="15">
      <c r="A31" s="30"/>
      <c r="B31" s="31" t="s">
        <v>109</v>
      </c>
      <c r="C31" s="14">
        <v>-2436</v>
      </c>
      <c r="D31" s="14">
        <v>-2315</v>
      </c>
      <c r="E31" s="14">
        <v>-1529</v>
      </c>
      <c r="F31" s="14">
        <v>-5660</v>
      </c>
      <c r="G31" s="51">
        <v>-11940</v>
      </c>
      <c r="H31" s="51">
        <v>-1919</v>
      </c>
      <c r="I31" s="51">
        <v>895</v>
      </c>
      <c r="J31" s="51">
        <v>-1499</v>
      </c>
      <c r="K31" s="51">
        <v>-1925</v>
      </c>
      <c r="L31" s="51">
        <v>-4448</v>
      </c>
      <c r="M31" s="51">
        <v>-4984</v>
      </c>
      <c r="N31" s="51">
        <v>2476</v>
      </c>
      <c r="O31" s="51">
        <v>-2682</v>
      </c>
      <c r="P31" s="51">
        <v>-3166</v>
      </c>
      <c r="Q31" s="51">
        <v>-8356</v>
      </c>
      <c r="R31" s="51">
        <v>1880</v>
      </c>
      <c r="S31" s="51">
        <v>-298</v>
      </c>
      <c r="T31" s="51">
        <v>9788</v>
      </c>
      <c r="U31" s="51">
        <v>3482</v>
      </c>
      <c r="V31" s="51">
        <v>14852</v>
      </c>
      <c r="W31" s="51">
        <v>-407</v>
      </c>
      <c r="X31" s="51">
        <v>3862</v>
      </c>
      <c r="Y31" s="51">
        <v>-5641</v>
      </c>
      <c r="Z31" s="51">
        <v>2472</v>
      </c>
      <c r="AA31" s="51">
        <v>286</v>
      </c>
      <c r="AB31" s="51">
        <v>-5663</v>
      </c>
      <c r="AC31" s="51">
        <v>-131</v>
      </c>
      <c r="AD31" s="51">
        <v>-16</v>
      </c>
      <c r="AE31" s="51">
        <v>8781</v>
      </c>
      <c r="AF31" s="51">
        <v>2971</v>
      </c>
      <c r="AG31" s="51">
        <v>1448</v>
      </c>
      <c r="AH31" s="51">
        <v>16586</v>
      </c>
      <c r="AI31" s="51">
        <v>4116</v>
      </c>
      <c r="AJ31" s="51">
        <f>AK31-AG31-AH31-AI31</f>
        <v>13458</v>
      </c>
      <c r="AK31" s="51">
        <v>35608</v>
      </c>
      <c r="AL31" s="51">
        <v>8450</v>
      </c>
      <c r="AM31" s="51">
        <v>2296</v>
      </c>
      <c r="AN31" s="51">
        <v>-3547</v>
      </c>
      <c r="AO31" s="51">
        <v>-16559</v>
      </c>
      <c r="AP31" s="51">
        <v>-9360</v>
      </c>
      <c r="AQ31" s="51">
        <v>-2307</v>
      </c>
      <c r="AR31" s="51">
        <v>1973</v>
      </c>
      <c r="AS31" s="51">
        <v>307</v>
      </c>
      <c r="AT31" s="51">
        <v>3581</v>
      </c>
      <c r="AU31" s="51">
        <v>3554</v>
      </c>
      <c r="AV31" s="51">
        <v>-179</v>
      </c>
      <c r="AW31" s="51">
        <v>1666</v>
      </c>
      <c r="AX31" s="51">
        <v>7188</v>
      </c>
      <c r="AY31" s="51">
        <v>7957</v>
      </c>
      <c r="AZ31" s="51">
        <v>16632</v>
      </c>
      <c r="BA31" s="51">
        <v>435</v>
      </c>
      <c r="BB31" s="51">
        <v>5423</v>
      </c>
      <c r="BC31" s="51">
        <v>302</v>
      </c>
      <c r="BD31" s="53">
        <v>-4212</v>
      </c>
      <c r="BE31" s="51">
        <v>1948</v>
      </c>
      <c r="BF31" s="51">
        <v>4741</v>
      </c>
      <c r="BG31" s="51">
        <v>6119</v>
      </c>
      <c r="BH31" s="53">
        <v>-1030</v>
      </c>
      <c r="BI31" s="53">
        <v>3765</v>
      </c>
      <c r="BJ31" s="53">
        <v>14944</v>
      </c>
      <c r="BK31" s="53">
        <v>-7203</v>
      </c>
      <c r="BL31" s="53">
        <v>10274</v>
      </c>
      <c r="BM31" s="53">
        <v>8071</v>
      </c>
    </row>
    <row r="32" spans="1:65" ht="15">
      <c r="A32" s="30"/>
      <c r="C32" s="50">
        <f aca="true" t="shared" si="10" ref="C32:AI32">SUM(C30:C31)</f>
        <v>-8847</v>
      </c>
      <c r="D32" s="50">
        <f t="shared" si="10"/>
        <v>-6545</v>
      </c>
      <c r="E32" s="50">
        <f t="shared" si="10"/>
        <v>-7805</v>
      </c>
      <c r="F32" s="50">
        <f t="shared" si="10"/>
        <v>-8427</v>
      </c>
      <c r="G32" s="47">
        <f t="shared" si="10"/>
        <v>-31624</v>
      </c>
      <c r="H32" s="47">
        <f t="shared" si="10"/>
        <v>-10473</v>
      </c>
      <c r="I32" s="47">
        <f t="shared" si="10"/>
        <v>-4088</v>
      </c>
      <c r="J32" s="47">
        <f t="shared" si="10"/>
        <v>-10902</v>
      </c>
      <c r="K32" s="47">
        <f t="shared" si="10"/>
        <v>-8130</v>
      </c>
      <c r="L32" s="47">
        <f t="shared" si="10"/>
        <v>-33593</v>
      </c>
      <c r="M32" s="47">
        <f t="shared" si="10"/>
        <v>-12160</v>
      </c>
      <c r="N32" s="47">
        <f t="shared" si="10"/>
        <v>-9974</v>
      </c>
      <c r="O32" s="47">
        <f t="shared" si="10"/>
        <v>-12825</v>
      </c>
      <c r="P32" s="47">
        <f t="shared" si="10"/>
        <v>-12703</v>
      </c>
      <c r="Q32" s="47">
        <f t="shared" si="10"/>
        <v>-47662</v>
      </c>
      <c r="R32" s="47">
        <f t="shared" si="10"/>
        <v>-4459</v>
      </c>
      <c r="S32" s="47">
        <f t="shared" si="10"/>
        <v>-10769</v>
      </c>
      <c r="T32" s="47">
        <f t="shared" si="10"/>
        <v>-1126</v>
      </c>
      <c r="U32" s="47">
        <f t="shared" si="10"/>
        <v>-12145</v>
      </c>
      <c r="V32" s="47">
        <f t="shared" si="10"/>
        <v>-28499</v>
      </c>
      <c r="W32" s="47">
        <f t="shared" si="10"/>
        <v>-8052</v>
      </c>
      <c r="X32" s="47">
        <f t="shared" si="10"/>
        <v>-6848</v>
      </c>
      <c r="Y32" s="47">
        <f t="shared" si="10"/>
        <v>-16029</v>
      </c>
      <c r="Z32" s="47">
        <f t="shared" si="10"/>
        <v>-8506</v>
      </c>
      <c r="AA32" s="47">
        <f t="shared" si="10"/>
        <v>-39435</v>
      </c>
      <c r="AB32" s="47">
        <f t="shared" si="10"/>
        <v>-17723</v>
      </c>
      <c r="AC32" s="47">
        <f t="shared" si="10"/>
        <v>-6019</v>
      </c>
      <c r="AD32" s="47">
        <f t="shared" si="10"/>
        <v>-24364</v>
      </c>
      <c r="AE32" s="47">
        <f t="shared" si="10"/>
        <v>1745</v>
      </c>
      <c r="AF32" s="47">
        <f t="shared" si="10"/>
        <v>-46361</v>
      </c>
      <c r="AG32" s="47">
        <f t="shared" si="10"/>
        <v>-7287</v>
      </c>
      <c r="AH32" s="47">
        <f t="shared" si="10"/>
        <v>2062</v>
      </c>
      <c r="AI32" s="47">
        <f t="shared" si="10"/>
        <v>-579</v>
      </c>
      <c r="AJ32" s="47">
        <f>AK32-AG32-AH32-AI32</f>
        <v>4987</v>
      </c>
      <c r="AK32" s="47">
        <f aca="true" t="shared" si="11" ref="AK32:BM32">SUM(AK30:AK31)</f>
        <v>-817</v>
      </c>
      <c r="AL32" s="47">
        <f t="shared" si="11"/>
        <v>764</v>
      </c>
      <c r="AM32" s="47">
        <f t="shared" si="11"/>
        <v>-4323</v>
      </c>
      <c r="AN32" s="47">
        <f t="shared" si="11"/>
        <v>-10192</v>
      </c>
      <c r="AO32" s="47">
        <f t="shared" si="11"/>
        <v>-22903</v>
      </c>
      <c r="AP32" s="47">
        <f t="shared" si="11"/>
        <v>-36654</v>
      </c>
      <c r="AQ32" s="47">
        <f t="shared" si="11"/>
        <v>-11910</v>
      </c>
      <c r="AR32" s="47">
        <f t="shared" si="11"/>
        <v>-9403</v>
      </c>
      <c r="AS32" s="47">
        <f t="shared" si="11"/>
        <v>-11228</v>
      </c>
      <c r="AT32" s="47">
        <f t="shared" si="11"/>
        <v>6186</v>
      </c>
      <c r="AU32" s="47">
        <f t="shared" si="11"/>
        <v>-26355</v>
      </c>
      <c r="AV32" s="47">
        <f t="shared" si="11"/>
        <v>-8914</v>
      </c>
      <c r="AW32" s="47">
        <f t="shared" si="11"/>
        <v>-4951</v>
      </c>
      <c r="AX32" s="47">
        <f t="shared" si="11"/>
        <v>-11933</v>
      </c>
      <c r="AY32" s="47">
        <f t="shared" si="11"/>
        <v>9715</v>
      </c>
      <c r="AZ32" s="47">
        <f t="shared" si="11"/>
        <v>-16083</v>
      </c>
      <c r="BA32" s="47">
        <f t="shared" si="11"/>
        <v>-7438</v>
      </c>
      <c r="BB32" s="47">
        <f t="shared" si="11"/>
        <v>10956</v>
      </c>
      <c r="BC32" s="47">
        <f t="shared" si="11"/>
        <v>2433</v>
      </c>
      <c r="BD32" s="47">
        <f t="shared" si="11"/>
        <v>-13099</v>
      </c>
      <c r="BE32" s="47">
        <f t="shared" si="11"/>
        <v>-7148</v>
      </c>
      <c r="BF32" s="47">
        <f t="shared" si="11"/>
        <v>-4255</v>
      </c>
      <c r="BG32" s="47">
        <f t="shared" si="11"/>
        <v>4458</v>
      </c>
      <c r="BH32" s="47">
        <f t="shared" si="11"/>
        <v>-6045</v>
      </c>
      <c r="BI32" s="47">
        <f t="shared" si="11"/>
        <v>-3773</v>
      </c>
      <c r="BJ32" s="47">
        <f t="shared" si="11"/>
        <v>7934</v>
      </c>
      <c r="BK32" s="47">
        <f t="shared" si="11"/>
        <v>-26078</v>
      </c>
      <c r="BL32" s="47">
        <f t="shared" si="11"/>
        <v>-328</v>
      </c>
      <c r="BM32" s="47">
        <f t="shared" si="11"/>
        <v>-244</v>
      </c>
    </row>
    <row r="33" spans="3:59" ht="15">
      <c r="C33" s="50"/>
      <c r="D33" s="50"/>
      <c r="E33" s="50"/>
      <c r="F33" s="50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BA33" s="43"/>
      <c r="BB33" s="43"/>
      <c r="BC33" s="43"/>
      <c r="BD33" s="43"/>
      <c r="BE33" s="43"/>
      <c r="BF33" s="43"/>
      <c r="BG33" s="43"/>
    </row>
    <row r="34" spans="1:65" ht="15">
      <c r="A34" s="30"/>
      <c r="B34" s="20" t="s">
        <v>108</v>
      </c>
      <c r="C34" s="50"/>
      <c r="D34" s="50"/>
      <c r="E34" s="50"/>
      <c r="F34" s="50"/>
      <c r="G34" s="47">
        <f aca="true" t="shared" si="12" ref="G34:AL34">G27+G32</f>
        <v>93920</v>
      </c>
      <c r="H34" s="47">
        <f t="shared" si="12"/>
        <v>21243</v>
      </c>
      <c r="I34" s="47">
        <f t="shared" si="12"/>
        <v>30511</v>
      </c>
      <c r="J34" s="47">
        <f t="shared" si="12"/>
        <v>30822</v>
      </c>
      <c r="K34" s="47">
        <f t="shared" si="12"/>
        <v>29244</v>
      </c>
      <c r="L34" s="47">
        <f t="shared" si="12"/>
        <v>111820</v>
      </c>
      <c r="M34" s="47">
        <f t="shared" si="12"/>
        <v>23289</v>
      </c>
      <c r="N34" s="47">
        <f t="shared" si="12"/>
        <v>40288</v>
      </c>
      <c r="O34" s="47">
        <f t="shared" si="12"/>
        <v>27437</v>
      </c>
      <c r="P34" s="47">
        <f t="shared" si="12"/>
        <v>11815</v>
      </c>
      <c r="Q34" s="47">
        <f t="shared" si="12"/>
        <v>102829</v>
      </c>
      <c r="R34" s="47">
        <f t="shared" si="12"/>
        <v>26366</v>
      </c>
      <c r="S34" s="47">
        <f t="shared" si="12"/>
        <v>20352</v>
      </c>
      <c r="T34" s="47">
        <f t="shared" si="12"/>
        <v>20957</v>
      </c>
      <c r="U34" s="47">
        <f t="shared" si="12"/>
        <v>24052</v>
      </c>
      <c r="V34" s="47">
        <f t="shared" si="12"/>
        <v>91727</v>
      </c>
      <c r="W34" s="47">
        <f t="shared" si="12"/>
        <v>23428</v>
      </c>
      <c r="X34" s="47">
        <f t="shared" si="12"/>
        <v>23478</v>
      </c>
      <c r="Y34" s="47">
        <f t="shared" si="12"/>
        <v>36192</v>
      </c>
      <c r="Z34" s="47">
        <f t="shared" si="12"/>
        <v>27044</v>
      </c>
      <c r="AA34" s="47">
        <f t="shared" si="12"/>
        <v>110142</v>
      </c>
      <c r="AB34" s="47">
        <f t="shared" si="12"/>
        <v>35643</v>
      </c>
      <c r="AC34" s="47">
        <f t="shared" si="12"/>
        <v>30366</v>
      </c>
      <c r="AD34" s="47">
        <f t="shared" si="12"/>
        <v>43516</v>
      </c>
      <c r="AE34" s="47">
        <f t="shared" si="12"/>
        <v>23573</v>
      </c>
      <c r="AF34" s="47">
        <f t="shared" si="12"/>
        <v>133098</v>
      </c>
      <c r="AG34" s="47">
        <f t="shared" si="12"/>
        <v>11769</v>
      </c>
      <c r="AH34" s="47">
        <f t="shared" si="12"/>
        <v>-1619</v>
      </c>
      <c r="AI34" s="47">
        <f t="shared" si="12"/>
        <v>30239</v>
      </c>
      <c r="AJ34" s="47">
        <f t="shared" si="12"/>
        <v>28145</v>
      </c>
      <c r="AK34" s="47">
        <f t="shared" si="12"/>
        <v>66629</v>
      </c>
      <c r="AL34" s="47">
        <f t="shared" si="12"/>
        <v>7995</v>
      </c>
      <c r="AM34" s="47">
        <f aca="true" t="shared" si="13" ref="AM34:BM34">AM27+AM32</f>
        <v>3427</v>
      </c>
      <c r="AN34" s="47">
        <f t="shared" si="13"/>
        <v>15363</v>
      </c>
      <c r="AO34" s="47">
        <f t="shared" si="13"/>
        <v>973</v>
      </c>
      <c r="AP34" s="47">
        <f t="shared" si="13"/>
        <v>27758</v>
      </c>
      <c r="AQ34" s="47">
        <f t="shared" si="13"/>
        <v>20302</v>
      </c>
      <c r="AR34" s="47">
        <f t="shared" si="13"/>
        <v>13464</v>
      </c>
      <c r="AS34" s="47">
        <f t="shared" si="13"/>
        <v>24234</v>
      </c>
      <c r="AT34" s="47">
        <f t="shared" si="13"/>
        <v>42078</v>
      </c>
      <c r="AU34" s="47">
        <f t="shared" si="13"/>
        <v>100078</v>
      </c>
      <c r="AV34" s="47">
        <f t="shared" si="13"/>
        <v>14093</v>
      </c>
      <c r="AW34" s="47">
        <f t="shared" si="13"/>
        <v>6945</v>
      </c>
      <c r="AX34" s="47">
        <f t="shared" si="13"/>
        <v>32559</v>
      </c>
      <c r="AY34" s="47">
        <f t="shared" si="13"/>
        <v>144</v>
      </c>
      <c r="AZ34" s="47">
        <f t="shared" si="13"/>
        <v>53741</v>
      </c>
      <c r="BA34" s="47">
        <f t="shared" si="13"/>
        <v>1014</v>
      </c>
      <c r="BB34" s="47">
        <f t="shared" si="13"/>
        <v>-148109</v>
      </c>
      <c r="BC34" s="47">
        <f t="shared" si="13"/>
        <v>-466</v>
      </c>
      <c r="BD34" s="47">
        <f t="shared" si="13"/>
        <v>-54088</v>
      </c>
      <c r="BE34" s="47">
        <f t="shared" si="13"/>
        <v>-201649</v>
      </c>
      <c r="BF34" s="47">
        <f t="shared" si="13"/>
        <v>-2776</v>
      </c>
      <c r="BG34" s="47">
        <f t="shared" si="13"/>
        <v>-18271.72999999998</v>
      </c>
      <c r="BH34" s="47">
        <f t="shared" si="13"/>
        <v>52919.64000000013</v>
      </c>
      <c r="BI34" s="47">
        <f t="shared" si="13"/>
        <v>26144.62999999989</v>
      </c>
      <c r="BJ34" s="47">
        <f t="shared" si="13"/>
        <v>-16474.359999999986</v>
      </c>
      <c r="BK34" s="47">
        <f t="shared" si="13"/>
        <v>-4264.369999999995</v>
      </c>
      <c r="BL34" s="47">
        <f t="shared" si="13"/>
        <v>21402.72999999998</v>
      </c>
      <c r="BM34" s="47">
        <f t="shared" si="13"/>
        <v>14839.559999999823</v>
      </c>
    </row>
    <row r="35" spans="1:59" ht="15">
      <c r="A35" s="30"/>
      <c r="B35" s="20"/>
      <c r="C35" s="50"/>
      <c r="D35" s="50"/>
      <c r="E35" s="50"/>
      <c r="F35" s="50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BA35" s="43"/>
      <c r="BB35" s="43"/>
      <c r="BC35" s="43"/>
      <c r="BD35" s="43"/>
      <c r="BE35" s="43"/>
      <c r="BF35" s="43"/>
      <c r="BG35" s="43"/>
    </row>
    <row r="36" spans="1:65" ht="15">
      <c r="A36" s="30"/>
      <c r="B36" s="20" t="s">
        <v>107</v>
      </c>
      <c r="C36" s="50"/>
      <c r="D36" s="50"/>
      <c r="E36" s="50"/>
      <c r="F36" s="50"/>
      <c r="G36" s="47">
        <v>0</v>
      </c>
      <c r="H36" s="47"/>
      <c r="I36" s="47"/>
      <c r="J36" s="47"/>
      <c r="K36" s="47"/>
      <c r="L36" s="47">
        <v>0</v>
      </c>
      <c r="M36" s="47"/>
      <c r="N36" s="47"/>
      <c r="O36" s="47"/>
      <c r="P36" s="47"/>
      <c r="Q36" s="47">
        <v>0</v>
      </c>
      <c r="R36" s="47"/>
      <c r="S36" s="47"/>
      <c r="T36" s="47"/>
      <c r="U36" s="47"/>
      <c r="V36" s="47">
        <v>0</v>
      </c>
      <c r="W36" s="47"/>
      <c r="X36" s="47"/>
      <c r="Y36" s="47"/>
      <c r="Z36" s="47"/>
      <c r="AA36" s="47">
        <v>0</v>
      </c>
      <c r="AB36" s="47"/>
      <c r="AC36" s="47"/>
      <c r="AD36" s="47"/>
      <c r="AE36" s="47"/>
      <c r="AF36" s="47">
        <v>0</v>
      </c>
      <c r="AG36" s="47">
        <v>0</v>
      </c>
      <c r="AH36" s="47">
        <v>0</v>
      </c>
      <c r="AI36" s="47">
        <f aca="true" t="shared" si="14" ref="AI36:AS36">AI37</f>
        <v>19827</v>
      </c>
      <c r="AJ36" s="47">
        <f t="shared" si="14"/>
        <v>0</v>
      </c>
      <c r="AK36" s="47">
        <f t="shared" si="14"/>
        <v>21766</v>
      </c>
      <c r="AL36" s="47">
        <f t="shared" si="14"/>
        <v>0</v>
      </c>
      <c r="AM36" s="47">
        <f t="shared" si="14"/>
        <v>0</v>
      </c>
      <c r="AN36" s="47">
        <f t="shared" si="14"/>
        <v>0</v>
      </c>
      <c r="AO36" s="47">
        <f t="shared" si="14"/>
        <v>0</v>
      </c>
      <c r="AP36" s="47">
        <f t="shared" si="14"/>
        <v>0</v>
      </c>
      <c r="AQ36" s="47">
        <f t="shared" si="14"/>
        <v>0</v>
      </c>
      <c r="AR36" s="47">
        <f t="shared" si="14"/>
        <v>0</v>
      </c>
      <c r="AS36" s="47">
        <f t="shared" si="14"/>
        <v>0</v>
      </c>
      <c r="AT36" s="47">
        <v>0</v>
      </c>
      <c r="AU36" s="47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0</v>
      </c>
      <c r="BJ36" s="43">
        <v>0</v>
      </c>
      <c r="BK36" s="43">
        <v>0</v>
      </c>
      <c r="BL36" s="43">
        <v>0</v>
      </c>
      <c r="BM36" s="43">
        <v>0</v>
      </c>
    </row>
    <row r="37" spans="1:65" ht="15">
      <c r="A37" s="30"/>
      <c r="B37" s="31" t="s">
        <v>106</v>
      </c>
      <c r="C37" s="14"/>
      <c r="D37" s="14"/>
      <c r="E37" s="14"/>
      <c r="F37" s="14"/>
      <c r="G37" s="51">
        <v>0</v>
      </c>
      <c r="H37" s="51"/>
      <c r="I37" s="51"/>
      <c r="J37" s="51"/>
      <c r="K37" s="51"/>
      <c r="L37" s="51">
        <v>0</v>
      </c>
      <c r="M37" s="51"/>
      <c r="N37" s="51"/>
      <c r="O37" s="51"/>
      <c r="P37" s="51"/>
      <c r="Q37" s="51">
        <v>0</v>
      </c>
      <c r="R37" s="51"/>
      <c r="S37" s="51"/>
      <c r="T37" s="51"/>
      <c r="U37" s="51"/>
      <c r="V37" s="51">
        <v>0</v>
      </c>
      <c r="W37" s="51"/>
      <c r="X37" s="51"/>
      <c r="Y37" s="51"/>
      <c r="Z37" s="51"/>
      <c r="AA37" s="51">
        <v>0</v>
      </c>
      <c r="AB37" s="51"/>
      <c r="AC37" s="51"/>
      <c r="AD37" s="51"/>
      <c r="AE37" s="51"/>
      <c r="AF37" s="51">
        <v>0</v>
      </c>
      <c r="AG37" s="51">
        <v>0</v>
      </c>
      <c r="AH37" s="51">
        <v>0</v>
      </c>
      <c r="AI37" s="51">
        <v>19827</v>
      </c>
      <c r="AJ37" s="51">
        <v>0</v>
      </c>
      <c r="AK37" s="51">
        <v>21766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v>0</v>
      </c>
      <c r="AS37" s="51">
        <v>0</v>
      </c>
      <c r="AT37" s="51">
        <v>0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1"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</row>
    <row r="38" spans="1:59" ht="15">
      <c r="A38" s="30"/>
      <c r="C38" s="50"/>
      <c r="D38" s="50"/>
      <c r="E38" s="50"/>
      <c r="F38" s="50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BA38" s="43"/>
      <c r="BB38" s="43"/>
      <c r="BC38" s="43"/>
      <c r="BD38" s="43"/>
      <c r="BE38" s="43"/>
      <c r="BF38" s="43"/>
      <c r="BG38" s="43"/>
    </row>
    <row r="39" spans="1:65" ht="15">
      <c r="A39" s="30"/>
      <c r="B39" s="20" t="s">
        <v>105</v>
      </c>
      <c r="C39" s="50" t="e">
        <f>C27+C32</f>
        <v>#REF!</v>
      </c>
      <c r="D39" s="50" t="e">
        <f>D27+D32</f>
        <v>#REF!</v>
      </c>
      <c r="E39" s="50" t="e">
        <f>E27+E32</f>
        <v>#REF!</v>
      </c>
      <c r="F39" s="50" t="e">
        <f>F27+F32</f>
        <v>#REF!</v>
      </c>
      <c r="G39" s="47">
        <f aca="true" t="shared" si="15" ref="G39:AL39">G34+G36</f>
        <v>93920</v>
      </c>
      <c r="H39" s="47">
        <f t="shared" si="15"/>
        <v>21243</v>
      </c>
      <c r="I39" s="47">
        <f t="shared" si="15"/>
        <v>30511</v>
      </c>
      <c r="J39" s="47">
        <f t="shared" si="15"/>
        <v>30822</v>
      </c>
      <c r="K39" s="47">
        <f t="shared" si="15"/>
        <v>29244</v>
      </c>
      <c r="L39" s="47">
        <f t="shared" si="15"/>
        <v>111820</v>
      </c>
      <c r="M39" s="47">
        <f t="shared" si="15"/>
        <v>23289</v>
      </c>
      <c r="N39" s="47">
        <f t="shared" si="15"/>
        <v>40288</v>
      </c>
      <c r="O39" s="47">
        <f t="shared" si="15"/>
        <v>27437</v>
      </c>
      <c r="P39" s="47">
        <f t="shared" si="15"/>
        <v>11815</v>
      </c>
      <c r="Q39" s="47">
        <f t="shared" si="15"/>
        <v>102829</v>
      </c>
      <c r="R39" s="47">
        <f t="shared" si="15"/>
        <v>26366</v>
      </c>
      <c r="S39" s="47">
        <f t="shared" si="15"/>
        <v>20352</v>
      </c>
      <c r="T39" s="47">
        <f t="shared" si="15"/>
        <v>20957</v>
      </c>
      <c r="U39" s="47">
        <f t="shared" si="15"/>
        <v>24052</v>
      </c>
      <c r="V39" s="47">
        <f t="shared" si="15"/>
        <v>91727</v>
      </c>
      <c r="W39" s="47">
        <f t="shared" si="15"/>
        <v>23428</v>
      </c>
      <c r="X39" s="47">
        <f t="shared" si="15"/>
        <v>23478</v>
      </c>
      <c r="Y39" s="47">
        <f t="shared" si="15"/>
        <v>36192</v>
      </c>
      <c r="Z39" s="47">
        <f t="shared" si="15"/>
        <v>27044</v>
      </c>
      <c r="AA39" s="47">
        <f t="shared" si="15"/>
        <v>110142</v>
      </c>
      <c r="AB39" s="47">
        <f t="shared" si="15"/>
        <v>35643</v>
      </c>
      <c r="AC39" s="47">
        <f t="shared" si="15"/>
        <v>30366</v>
      </c>
      <c r="AD39" s="47">
        <f t="shared" si="15"/>
        <v>43516</v>
      </c>
      <c r="AE39" s="47">
        <f t="shared" si="15"/>
        <v>23573</v>
      </c>
      <c r="AF39" s="47">
        <f t="shared" si="15"/>
        <v>133098</v>
      </c>
      <c r="AG39" s="47">
        <f t="shared" si="15"/>
        <v>11769</v>
      </c>
      <c r="AH39" s="47">
        <f t="shared" si="15"/>
        <v>-1619</v>
      </c>
      <c r="AI39" s="47">
        <f t="shared" si="15"/>
        <v>50066</v>
      </c>
      <c r="AJ39" s="47">
        <f t="shared" si="15"/>
        <v>28145</v>
      </c>
      <c r="AK39" s="47">
        <f t="shared" si="15"/>
        <v>88395</v>
      </c>
      <c r="AL39" s="47">
        <f t="shared" si="15"/>
        <v>7995</v>
      </c>
      <c r="AM39" s="47">
        <f aca="true" t="shared" si="16" ref="AM39:BM39">AM34+AM36</f>
        <v>3427</v>
      </c>
      <c r="AN39" s="47">
        <f t="shared" si="16"/>
        <v>15363</v>
      </c>
      <c r="AO39" s="47">
        <f t="shared" si="16"/>
        <v>973</v>
      </c>
      <c r="AP39" s="47">
        <f t="shared" si="16"/>
        <v>27758</v>
      </c>
      <c r="AQ39" s="47">
        <f t="shared" si="16"/>
        <v>20302</v>
      </c>
      <c r="AR39" s="47">
        <f t="shared" si="16"/>
        <v>13464</v>
      </c>
      <c r="AS39" s="47">
        <f t="shared" si="16"/>
        <v>24234</v>
      </c>
      <c r="AT39" s="47">
        <f t="shared" si="16"/>
        <v>42078</v>
      </c>
      <c r="AU39" s="47">
        <f t="shared" si="16"/>
        <v>100078</v>
      </c>
      <c r="AV39" s="47">
        <f t="shared" si="16"/>
        <v>14093</v>
      </c>
      <c r="AW39" s="47">
        <f t="shared" si="16"/>
        <v>6945</v>
      </c>
      <c r="AX39" s="47">
        <f t="shared" si="16"/>
        <v>32559</v>
      </c>
      <c r="AY39" s="47">
        <f t="shared" si="16"/>
        <v>144</v>
      </c>
      <c r="AZ39" s="47">
        <f t="shared" si="16"/>
        <v>53741</v>
      </c>
      <c r="BA39" s="47">
        <f t="shared" si="16"/>
        <v>1014</v>
      </c>
      <c r="BB39" s="47">
        <f t="shared" si="16"/>
        <v>-148109</v>
      </c>
      <c r="BC39" s="47">
        <f t="shared" si="16"/>
        <v>-466</v>
      </c>
      <c r="BD39" s="47">
        <f t="shared" si="16"/>
        <v>-54088</v>
      </c>
      <c r="BE39" s="47">
        <f t="shared" si="16"/>
        <v>-201649</v>
      </c>
      <c r="BF39" s="47">
        <f t="shared" si="16"/>
        <v>-2776</v>
      </c>
      <c r="BG39" s="47">
        <f t="shared" si="16"/>
        <v>-18271.72999999998</v>
      </c>
      <c r="BH39" s="47">
        <f t="shared" si="16"/>
        <v>52919.64000000013</v>
      </c>
      <c r="BI39" s="47">
        <f t="shared" si="16"/>
        <v>26144.62999999989</v>
      </c>
      <c r="BJ39" s="47">
        <f t="shared" si="16"/>
        <v>-16474.359999999986</v>
      </c>
      <c r="BK39" s="47">
        <f t="shared" si="16"/>
        <v>-4264.369999999995</v>
      </c>
      <c r="BL39" s="47">
        <f t="shared" si="16"/>
        <v>21402.72999999998</v>
      </c>
      <c r="BM39" s="47">
        <f t="shared" si="16"/>
        <v>14839.559999999823</v>
      </c>
    </row>
    <row r="40" spans="1:59" ht="15">
      <c r="A40" s="30"/>
      <c r="B40" s="20"/>
      <c r="C40" s="50"/>
      <c r="D40" s="50"/>
      <c r="E40" s="50"/>
      <c r="F40" s="50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5"/>
      <c r="Y40" s="45"/>
      <c r="Z40" s="45"/>
      <c r="AA40" s="4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BA40" s="43"/>
      <c r="BB40" s="43"/>
      <c r="BC40" s="43"/>
      <c r="BD40" s="43"/>
      <c r="BE40" s="43"/>
      <c r="BF40" s="43"/>
      <c r="BG40" s="43"/>
    </row>
    <row r="41" spans="1:59" ht="15">
      <c r="A41" s="30"/>
      <c r="B41" s="20" t="s">
        <v>104</v>
      </c>
      <c r="C41" s="10"/>
      <c r="D41" s="10"/>
      <c r="E41" s="10"/>
      <c r="F41" s="10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BA41" s="43"/>
      <c r="BB41" s="43"/>
      <c r="BC41" s="43"/>
      <c r="BD41" s="43"/>
      <c r="BE41" s="43"/>
      <c r="BF41" s="43"/>
      <c r="BG41" s="43"/>
    </row>
    <row r="42" spans="1:65" ht="15">
      <c r="A42" s="30"/>
      <c r="B42" s="31" t="s">
        <v>103</v>
      </c>
      <c r="C42" s="50">
        <v>17042</v>
      </c>
      <c r="D42" s="50">
        <v>21075</v>
      </c>
      <c r="E42" s="50">
        <v>23397</v>
      </c>
      <c r="F42" s="50">
        <v>32406</v>
      </c>
      <c r="G42" s="47">
        <v>93920</v>
      </c>
      <c r="H42" s="47">
        <v>21243</v>
      </c>
      <c r="I42" s="47">
        <v>30511</v>
      </c>
      <c r="J42" s="47">
        <v>30822</v>
      </c>
      <c r="K42" s="47">
        <v>29244</v>
      </c>
      <c r="L42" s="47">
        <v>111820</v>
      </c>
      <c r="M42" s="47">
        <v>23289</v>
      </c>
      <c r="N42" s="47">
        <v>40288</v>
      </c>
      <c r="O42" s="47">
        <v>27437</v>
      </c>
      <c r="P42" s="47">
        <v>11815</v>
      </c>
      <c r="Q42" s="47">
        <v>102829</v>
      </c>
      <c r="R42" s="47">
        <v>26366</v>
      </c>
      <c r="S42" s="47">
        <v>20352</v>
      </c>
      <c r="T42" s="47">
        <v>20957</v>
      </c>
      <c r="U42" s="47">
        <v>24052</v>
      </c>
      <c r="V42" s="47">
        <v>91727</v>
      </c>
      <c r="W42" s="47">
        <v>23428</v>
      </c>
      <c r="X42" s="47">
        <v>23478</v>
      </c>
      <c r="Y42" s="47">
        <v>36192</v>
      </c>
      <c r="Z42" s="47">
        <v>27044</v>
      </c>
      <c r="AA42" s="47">
        <v>110142</v>
      </c>
      <c r="AB42" s="47">
        <v>35643</v>
      </c>
      <c r="AC42" s="47">
        <v>30366</v>
      </c>
      <c r="AD42" s="47">
        <v>43516</v>
      </c>
      <c r="AE42" s="47">
        <v>23540</v>
      </c>
      <c r="AF42" s="47">
        <v>133065</v>
      </c>
      <c r="AG42" s="47">
        <v>11830</v>
      </c>
      <c r="AH42" s="47">
        <v>-1407</v>
      </c>
      <c r="AI42" s="47">
        <v>49932</v>
      </c>
      <c r="AJ42" s="47">
        <f>AJ39-AJ43</f>
        <v>27880</v>
      </c>
      <c r="AK42" s="47">
        <f>AK39-AK43</f>
        <v>88269</v>
      </c>
      <c r="AL42" s="47">
        <v>7641</v>
      </c>
      <c r="AM42" s="47">
        <v>3164</v>
      </c>
      <c r="AN42" s="47">
        <v>15818</v>
      </c>
      <c r="AO42" s="47">
        <v>1064</v>
      </c>
      <c r="AP42" s="47">
        <v>27687</v>
      </c>
      <c r="AQ42" s="47">
        <v>19722</v>
      </c>
      <c r="AR42" s="47">
        <v>13477</v>
      </c>
      <c r="AS42" s="47">
        <v>23781</v>
      </c>
      <c r="AT42" s="47">
        <v>43060</v>
      </c>
      <c r="AU42" s="47">
        <v>100040</v>
      </c>
      <c r="AV42" s="47">
        <v>13722</v>
      </c>
      <c r="AW42" s="47">
        <v>6311</v>
      </c>
      <c r="AX42" s="47">
        <v>31642</v>
      </c>
      <c r="AY42" s="47">
        <v>2606</v>
      </c>
      <c r="AZ42" s="47">
        <v>54281</v>
      </c>
      <c r="BA42" s="47">
        <v>2102</v>
      </c>
      <c r="BB42" s="47">
        <v>-148058</v>
      </c>
      <c r="BC42" s="47">
        <v>-2474</v>
      </c>
      <c r="BD42" s="47">
        <v>-54025</v>
      </c>
      <c r="BE42" s="47">
        <v>-202455</v>
      </c>
      <c r="BF42" s="47">
        <v>-4959</v>
      </c>
      <c r="BG42" s="46">
        <v>-17603</v>
      </c>
      <c r="BH42" s="46">
        <v>52258</v>
      </c>
      <c r="BI42" s="46">
        <v>29991</v>
      </c>
      <c r="BJ42" s="46">
        <v>-18083</v>
      </c>
      <c r="BK42" s="46">
        <v>-4302</v>
      </c>
      <c r="BL42" s="46">
        <f>'DRE Op Continuada'!I42</f>
        <v>22078</v>
      </c>
      <c r="BM42" s="46">
        <f>'DRE Op Continuada'!J42</f>
        <v>24786</v>
      </c>
    </row>
    <row r="43" spans="1:65" ht="15">
      <c r="A43" s="30"/>
      <c r="B43" s="31" t="s">
        <v>67</v>
      </c>
      <c r="C43" s="13">
        <v>0</v>
      </c>
      <c r="D43" s="13">
        <v>0</v>
      </c>
      <c r="E43" s="13">
        <v>0</v>
      </c>
      <c r="F43" s="13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33</v>
      </c>
      <c r="AF43" s="48">
        <v>33</v>
      </c>
      <c r="AG43" s="48">
        <v>-61</v>
      </c>
      <c r="AH43" s="48">
        <v>-212</v>
      </c>
      <c r="AI43" s="48">
        <v>134</v>
      </c>
      <c r="AJ43" s="48">
        <f>AK43-AG43-AH43-AI43</f>
        <v>265</v>
      </c>
      <c r="AK43" s="48">
        <v>126</v>
      </c>
      <c r="AL43" s="48">
        <v>354</v>
      </c>
      <c r="AM43" s="48">
        <v>263</v>
      </c>
      <c r="AN43" s="49">
        <v>-455.33000000000004</v>
      </c>
      <c r="AO43" s="47">
        <v>-90.66999999999996</v>
      </c>
      <c r="AP43" s="48">
        <v>71</v>
      </c>
      <c r="AQ43" s="48">
        <v>580</v>
      </c>
      <c r="AR43" s="48">
        <v>-13</v>
      </c>
      <c r="AS43" s="48">
        <v>453</v>
      </c>
      <c r="AT43" s="47">
        <v>-982</v>
      </c>
      <c r="AU43" s="47">
        <v>38</v>
      </c>
      <c r="AV43" s="47">
        <v>371</v>
      </c>
      <c r="AW43" s="47">
        <v>634</v>
      </c>
      <c r="AX43" s="47">
        <v>917</v>
      </c>
      <c r="AY43" s="47">
        <v>-2462</v>
      </c>
      <c r="AZ43" s="47">
        <v>-540</v>
      </c>
      <c r="BA43" s="47">
        <v>-1088</v>
      </c>
      <c r="BB43" s="47">
        <v>-51</v>
      </c>
      <c r="BC43" s="47">
        <v>2008</v>
      </c>
      <c r="BD43" s="47">
        <v>-63</v>
      </c>
      <c r="BE43" s="47">
        <v>806</v>
      </c>
      <c r="BF43" s="47">
        <v>2183</v>
      </c>
      <c r="BG43" s="46">
        <v>-668.7299999999814</v>
      </c>
      <c r="BH43" s="46">
        <v>461.6400000001304</v>
      </c>
      <c r="BI43" s="46">
        <v>-3846.3700000001118</v>
      </c>
      <c r="BJ43" s="46">
        <v>1608.640000000014</v>
      </c>
      <c r="BK43" s="46">
        <v>38</v>
      </c>
      <c r="BL43" s="46">
        <f>'DRE Op Continuada'!I43</f>
        <v>-675.3599999998696</v>
      </c>
      <c r="BM43" s="46">
        <f>'DRE Op Continuada'!J43</f>
        <v>-9946.440000000177</v>
      </c>
    </row>
    <row r="44" spans="1:45" ht="15">
      <c r="A44" s="30"/>
      <c r="AG44" s="45"/>
      <c r="AH44" s="45"/>
      <c r="AI44" s="45"/>
      <c r="AJ44" s="45"/>
      <c r="AK44" s="45"/>
      <c r="AP44" s="45"/>
      <c r="AQ44" s="45"/>
      <c r="AR44" s="45"/>
      <c r="AS44" s="45"/>
    </row>
    <row r="45" ht="15">
      <c r="A45" s="30"/>
    </row>
    <row r="46" ht="15">
      <c r="A46" s="30"/>
    </row>
    <row r="47" ht="15">
      <c r="A47" s="30"/>
    </row>
    <row r="49" ht="15">
      <c r="A49" s="30"/>
    </row>
    <row r="50" ht="15">
      <c r="A50" s="30"/>
    </row>
    <row r="52" ht="15">
      <c r="A52" s="30"/>
    </row>
    <row r="53" ht="15">
      <c r="A53" s="30"/>
    </row>
    <row r="54" ht="15">
      <c r="A54" s="30"/>
    </row>
    <row r="55" ht="15">
      <c r="A55" s="30"/>
    </row>
    <row r="56" ht="15">
      <c r="A56" s="30"/>
    </row>
    <row r="57" ht="15">
      <c r="A57" s="30"/>
    </row>
    <row r="58" ht="15">
      <c r="A58" s="30"/>
    </row>
    <row r="59" ht="15">
      <c r="A59" s="30"/>
    </row>
    <row r="60" ht="15">
      <c r="A60" s="30"/>
    </row>
    <row r="61" ht="15">
      <c r="A61" s="30"/>
    </row>
    <row r="62" ht="15">
      <c r="A62" s="30"/>
    </row>
    <row r="63" ht="15">
      <c r="A63" s="30"/>
    </row>
    <row r="64" ht="15">
      <c r="A64" s="30"/>
    </row>
    <row r="65" ht="15">
      <c r="A65" s="30"/>
    </row>
    <row r="66" ht="15">
      <c r="A66" s="30"/>
    </row>
    <row r="67" ht="15">
      <c r="A67" s="30"/>
    </row>
    <row r="68" ht="15">
      <c r="A68" s="30"/>
    </row>
    <row r="69" ht="15">
      <c r="A69" s="30"/>
    </row>
    <row r="70" ht="15">
      <c r="A70" s="30"/>
    </row>
    <row r="71" ht="15">
      <c r="A71" s="30"/>
    </row>
    <row r="73" ht="15">
      <c r="A73" s="30"/>
    </row>
    <row r="74" ht="15">
      <c r="A74" s="30"/>
    </row>
    <row r="76" ht="15">
      <c r="A76" s="30"/>
    </row>
    <row r="77" ht="15">
      <c r="A77" s="30"/>
    </row>
    <row r="80" ht="15">
      <c r="A80" s="30"/>
    </row>
    <row r="81" ht="15">
      <c r="A81" s="30"/>
    </row>
    <row r="82" ht="15">
      <c r="A82" s="30"/>
    </row>
    <row r="83" ht="15">
      <c r="A83" s="30"/>
    </row>
    <row r="84" ht="15">
      <c r="A84" s="30"/>
    </row>
    <row r="85" ht="15">
      <c r="A85" s="30"/>
    </row>
    <row r="86" ht="15">
      <c r="A86" s="30"/>
    </row>
    <row r="87" ht="15">
      <c r="A87" s="30"/>
    </row>
    <row r="88" ht="15">
      <c r="A88" s="30"/>
    </row>
    <row r="89" ht="15">
      <c r="A89" s="30"/>
    </row>
    <row r="96" ht="15">
      <c r="A96" s="30"/>
    </row>
    <row r="97" ht="15">
      <c r="A97" s="30"/>
    </row>
    <row r="98" ht="15">
      <c r="A98" s="30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4"/>
  <sheetViews>
    <sheetView showGridLines="0" zoomScale="90" zoomScaleNormal="90" zoomScalePageLayoutView="0" workbookViewId="0" topLeftCell="A1">
      <pane xSplit="2" ySplit="7" topLeftCell="C8" activePane="bottomRight" state="frozen"/>
      <selection pane="topLeft" activeCell="R26" sqref="R26"/>
      <selection pane="topRight" activeCell="R26" sqref="R26"/>
      <selection pane="bottomLeft" activeCell="R26" sqref="R26"/>
      <selection pane="bottomRight" activeCell="D9" sqref="D9"/>
    </sheetView>
  </sheetViews>
  <sheetFormatPr defaultColWidth="9.140625" defaultRowHeight="15"/>
  <cols>
    <col min="1" max="1" width="1.57421875" style="1" customWidth="1"/>
    <col min="2" max="2" width="55.140625" style="6" bestFit="1" customWidth="1"/>
    <col min="3" max="17" width="11.8515625" style="6" customWidth="1"/>
    <col min="18" max="18" width="10.7109375" style="6" hidden="1" customWidth="1"/>
    <col min="19" max="20" width="0" style="6" hidden="1" customWidth="1"/>
    <col min="21" max="22" width="10.8515625" style="6" customWidth="1"/>
    <col min="23" max="29" width="11.57421875" style="6" bestFit="1" customWidth="1"/>
    <col min="30" max="36" width="12.421875" style="6" bestFit="1" customWidth="1"/>
    <col min="37" max="38" width="12.421875" style="0" bestFit="1" customWidth="1"/>
    <col min="39" max="39" width="13.8515625" style="0" bestFit="1" customWidth="1"/>
    <col min="40" max="41" width="12.421875" style="0" bestFit="1" customWidth="1"/>
    <col min="42" max="42" width="11.57421875" style="0" bestFit="1" customWidth="1"/>
    <col min="43" max="48" width="12.421875" style="0" bestFit="1" customWidth="1"/>
    <col min="49" max="49" width="12.421875" style="0" customWidth="1"/>
    <col min="50" max="51" width="12.421875" style="0" bestFit="1" customWidth="1"/>
    <col min="52" max="52" width="12.140625" style="0" bestFit="1" customWidth="1"/>
    <col min="53" max="56" width="11.7109375" style="0" bestFit="1" customWidth="1"/>
    <col min="57" max="61" width="12.140625" style="0" bestFit="1" customWidth="1"/>
  </cols>
  <sheetData>
    <row r="1" spans="2:45" s="30" customFormat="1" ht="8.25" customHeight="1">
      <c r="B1" s="9"/>
      <c r="C1" s="9"/>
      <c r="D1" s="9"/>
      <c r="E1" s="9"/>
      <c r="F1" s="4"/>
      <c r="AP1" s="30" t="s">
        <v>86</v>
      </c>
      <c r="AQ1" s="30" t="s">
        <v>86</v>
      </c>
      <c r="AR1" s="30" t="s">
        <v>86</v>
      </c>
      <c r="AS1" s="30" t="s">
        <v>86</v>
      </c>
    </row>
    <row r="2" ht="15">
      <c r="A2" s="30"/>
    </row>
    <row r="3" ht="15">
      <c r="A3" s="30"/>
    </row>
    <row r="4" spans="1:5" ht="15">
      <c r="A4" s="30"/>
      <c r="E4"/>
    </row>
    <row r="5" ht="15">
      <c r="A5" s="30"/>
    </row>
    <row r="6" ht="15">
      <c r="A6" s="30"/>
    </row>
    <row r="7" spans="1:61" s="2" customFormat="1" ht="20.25" customHeight="1">
      <c r="A7" s="30"/>
      <c r="B7" s="34" t="s">
        <v>53</v>
      </c>
      <c r="C7" s="35" t="s">
        <v>22</v>
      </c>
      <c r="D7" s="35" t="s">
        <v>21</v>
      </c>
      <c r="E7" s="35" t="s">
        <v>20</v>
      </c>
      <c r="F7" s="35" t="s">
        <v>17</v>
      </c>
      <c r="G7" s="35" t="s">
        <v>19</v>
      </c>
      <c r="H7" s="35" t="s">
        <v>18</v>
      </c>
      <c r="I7" s="35" t="s">
        <v>16</v>
      </c>
      <c r="J7" s="35" t="s">
        <v>15</v>
      </c>
      <c r="K7" s="35" t="s">
        <v>14</v>
      </c>
      <c r="L7" s="35" t="s">
        <v>12</v>
      </c>
      <c r="M7" s="35" t="s">
        <v>10</v>
      </c>
      <c r="N7" s="35" t="s">
        <v>9</v>
      </c>
      <c r="O7" s="35" t="s">
        <v>13</v>
      </c>
      <c r="P7" s="35" t="s">
        <v>11</v>
      </c>
      <c r="Q7" s="35" t="s">
        <v>8</v>
      </c>
      <c r="R7" s="35"/>
      <c r="S7" s="35"/>
      <c r="T7" s="35"/>
      <c r="U7" s="35" t="s">
        <v>25</v>
      </c>
      <c r="V7" s="35" t="s">
        <v>26</v>
      </c>
      <c r="W7" s="35" t="s">
        <v>55</v>
      </c>
      <c r="X7" s="35" t="s">
        <v>56</v>
      </c>
      <c r="Y7" s="35" t="s">
        <v>57</v>
      </c>
      <c r="Z7" s="35" t="s">
        <v>58</v>
      </c>
      <c r="AA7" s="35" t="s">
        <v>59</v>
      </c>
      <c r="AB7" s="35" t="s">
        <v>60</v>
      </c>
      <c r="AC7" s="35" t="s">
        <v>62</v>
      </c>
      <c r="AD7" s="35" t="s">
        <v>69</v>
      </c>
      <c r="AE7" s="35" t="s">
        <v>70</v>
      </c>
      <c r="AF7" s="35" t="s">
        <v>72</v>
      </c>
      <c r="AG7" s="35" t="s">
        <v>73</v>
      </c>
      <c r="AH7" s="35" t="s">
        <v>74</v>
      </c>
      <c r="AI7" s="35" t="s">
        <v>75</v>
      </c>
      <c r="AJ7" s="35" t="s">
        <v>77</v>
      </c>
      <c r="AK7" s="35" t="s">
        <v>79</v>
      </c>
      <c r="AL7" s="35" t="s">
        <v>80</v>
      </c>
      <c r="AM7" s="35" t="s">
        <v>81</v>
      </c>
      <c r="AN7" s="35" t="s">
        <v>82</v>
      </c>
      <c r="AO7" s="35" t="s">
        <v>84</v>
      </c>
      <c r="AP7" s="35" t="s">
        <v>87</v>
      </c>
      <c r="AQ7" s="35" t="s">
        <v>88</v>
      </c>
      <c r="AR7" s="35" t="s">
        <v>89</v>
      </c>
      <c r="AS7" s="35" t="s">
        <v>90</v>
      </c>
      <c r="AT7" s="35" t="s">
        <v>91</v>
      </c>
      <c r="AU7" s="35" t="s">
        <v>92</v>
      </c>
      <c r="AV7" s="35" t="s">
        <v>93</v>
      </c>
      <c r="AW7" s="35" t="s">
        <v>94</v>
      </c>
      <c r="AX7" s="35" t="s">
        <v>95</v>
      </c>
      <c r="AY7" s="35" t="s">
        <v>96</v>
      </c>
      <c r="AZ7" s="35" t="s">
        <v>97</v>
      </c>
      <c r="BA7" s="35" t="s">
        <v>98</v>
      </c>
      <c r="BB7" s="35" t="s">
        <v>99</v>
      </c>
      <c r="BC7" s="35" t="s">
        <v>100</v>
      </c>
      <c r="BD7" s="35" t="s">
        <v>308</v>
      </c>
      <c r="BE7" s="35" t="s">
        <v>311</v>
      </c>
      <c r="BF7" s="35" t="s">
        <v>321</v>
      </c>
      <c r="BG7" s="35" t="s">
        <v>323</v>
      </c>
      <c r="BH7" s="35" t="s">
        <v>327</v>
      </c>
      <c r="BI7" s="35" t="s">
        <v>331</v>
      </c>
    </row>
    <row r="8" spans="1:2" ht="18.75" customHeight="1">
      <c r="A8" s="30"/>
      <c r="B8" s="5" t="s">
        <v>6</v>
      </c>
    </row>
    <row r="9" spans="1:61" ht="15">
      <c r="A9" s="30"/>
      <c r="B9" s="7" t="s">
        <v>0</v>
      </c>
      <c r="C9" s="8">
        <v>88038</v>
      </c>
      <c r="D9" s="8">
        <v>75661</v>
      </c>
      <c r="E9" s="8">
        <v>117145</v>
      </c>
      <c r="F9" s="8">
        <v>139744</v>
      </c>
      <c r="G9" s="8">
        <v>124766</v>
      </c>
      <c r="H9" s="8">
        <v>94248</v>
      </c>
      <c r="I9" s="8">
        <v>109847</v>
      </c>
      <c r="J9" s="8">
        <v>171780</v>
      </c>
      <c r="K9" s="8">
        <v>175673</v>
      </c>
      <c r="L9" s="8">
        <v>87709</v>
      </c>
      <c r="M9" s="8">
        <v>101204</v>
      </c>
      <c r="N9" s="8">
        <v>115779</v>
      </c>
      <c r="O9" s="8">
        <v>99602</v>
      </c>
      <c r="P9" s="8">
        <v>152999</v>
      </c>
      <c r="Q9" s="8">
        <v>253392</v>
      </c>
      <c r="R9" s="8"/>
      <c r="S9" s="8"/>
      <c r="T9" s="8"/>
      <c r="U9" s="8">
        <v>152203</v>
      </c>
      <c r="V9" s="8">
        <v>155306</v>
      </c>
      <c r="W9" s="8">
        <v>151121</v>
      </c>
      <c r="X9" s="8">
        <v>178524</v>
      </c>
      <c r="Y9" s="8">
        <v>181066</v>
      </c>
      <c r="Z9" s="8">
        <v>188220</v>
      </c>
      <c r="AA9" s="8">
        <v>193095</v>
      </c>
      <c r="AB9" s="8">
        <v>245247</v>
      </c>
      <c r="AC9" s="8">
        <v>241283</v>
      </c>
      <c r="AD9" s="8">
        <v>210805</v>
      </c>
      <c r="AE9" s="8">
        <v>119816</v>
      </c>
      <c r="AF9" s="8">
        <v>423028</v>
      </c>
      <c r="AG9" s="8">
        <v>394777</v>
      </c>
      <c r="AH9" s="8">
        <v>353459</v>
      </c>
      <c r="AI9" s="8">
        <v>311543</v>
      </c>
      <c r="AJ9" s="8">
        <v>308365</v>
      </c>
      <c r="AK9" s="8">
        <v>296857</v>
      </c>
      <c r="AL9" s="8">
        <v>313670</v>
      </c>
      <c r="AM9" s="8">
        <v>497570</v>
      </c>
      <c r="AN9" s="8">
        <v>347563</v>
      </c>
      <c r="AO9" s="11">
        <v>311571</v>
      </c>
      <c r="AP9" s="11">
        <v>290795</v>
      </c>
      <c r="AQ9" s="11">
        <v>306277</v>
      </c>
      <c r="AR9" s="11">
        <v>342365</v>
      </c>
      <c r="AS9" s="11">
        <v>318522</v>
      </c>
      <c r="AT9" s="11">
        <v>333876</v>
      </c>
      <c r="AU9" s="11">
        <v>524134</v>
      </c>
      <c r="AV9" s="11">
        <v>525767</v>
      </c>
      <c r="AW9" s="11">
        <v>486536</v>
      </c>
      <c r="AX9" s="11">
        <v>533277</v>
      </c>
      <c r="AY9" s="11">
        <v>321803</v>
      </c>
      <c r="AZ9" s="11">
        <v>368439</v>
      </c>
      <c r="BA9" s="11">
        <v>390039</v>
      </c>
      <c r="BB9" s="11">
        <v>392763</v>
      </c>
      <c r="BC9" s="11">
        <v>234243</v>
      </c>
      <c r="BD9" s="11">
        <v>345447</v>
      </c>
      <c r="BE9" s="11">
        <v>365161</v>
      </c>
      <c r="BF9" s="11">
        <v>405063</v>
      </c>
      <c r="BG9" s="11">
        <v>282500</v>
      </c>
      <c r="BH9" s="11">
        <v>434629</v>
      </c>
      <c r="BI9" s="11">
        <v>422029</v>
      </c>
    </row>
    <row r="10" spans="2:61" ht="15">
      <c r="B10" s="9" t="s">
        <v>61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394551</v>
      </c>
      <c r="AC10" s="8">
        <v>9314</v>
      </c>
      <c r="AD10" s="8">
        <v>4174</v>
      </c>
      <c r="AE10" s="8">
        <v>3969</v>
      </c>
      <c r="AF10" s="8">
        <v>9134</v>
      </c>
      <c r="AG10" s="8">
        <v>5842</v>
      </c>
      <c r="AH10" s="8">
        <v>0</v>
      </c>
      <c r="AI10" s="8">
        <v>0</v>
      </c>
      <c r="AJ10" s="8">
        <v>0</v>
      </c>
      <c r="AK10" s="8">
        <v>16715</v>
      </c>
      <c r="AL10" s="8">
        <v>17201</v>
      </c>
      <c r="AM10" s="8">
        <v>18962</v>
      </c>
      <c r="AN10" s="8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/>
      <c r="BA10" s="11"/>
      <c r="BB10" s="11"/>
      <c r="BC10" s="11"/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</row>
    <row r="11" spans="1:61" ht="15">
      <c r="A11" s="30"/>
      <c r="B11" s="7" t="s">
        <v>45</v>
      </c>
      <c r="C11" s="8">
        <v>111630</v>
      </c>
      <c r="D11" s="8">
        <v>141596</v>
      </c>
      <c r="E11" s="8">
        <v>125179</v>
      </c>
      <c r="F11" s="8">
        <v>125814</v>
      </c>
      <c r="G11" s="8">
        <v>147041</v>
      </c>
      <c r="H11" s="8">
        <v>138288</v>
      </c>
      <c r="I11" s="8">
        <v>150317</v>
      </c>
      <c r="J11" s="8">
        <v>153504</v>
      </c>
      <c r="K11" s="8">
        <v>160686</v>
      </c>
      <c r="L11" s="8">
        <v>174811</v>
      </c>
      <c r="M11" s="8">
        <v>174022</v>
      </c>
      <c r="N11" s="8">
        <v>167158</v>
      </c>
      <c r="O11" s="8">
        <v>201776</v>
      </c>
      <c r="P11" s="8">
        <v>216605</v>
      </c>
      <c r="Q11" s="8">
        <v>233327</v>
      </c>
      <c r="R11" s="8"/>
      <c r="S11" s="8"/>
      <c r="T11" s="8"/>
      <c r="U11" s="8">
        <v>233568</v>
      </c>
      <c r="V11" s="8">
        <v>224408</v>
      </c>
      <c r="W11" s="8">
        <v>237002</v>
      </c>
      <c r="X11" s="8">
        <v>263369</v>
      </c>
      <c r="Y11" s="8">
        <v>269411</v>
      </c>
      <c r="Z11" s="8">
        <v>302154</v>
      </c>
      <c r="AA11" s="8">
        <v>302068</v>
      </c>
      <c r="AB11" s="8">
        <v>345857</v>
      </c>
      <c r="AC11" s="8">
        <v>359930</v>
      </c>
      <c r="AD11" s="8">
        <v>356066</v>
      </c>
      <c r="AE11" s="8">
        <v>342764</v>
      </c>
      <c r="AF11" s="8">
        <v>339860</v>
      </c>
      <c r="AG11" s="8">
        <v>322736</v>
      </c>
      <c r="AH11" s="8">
        <v>311539</v>
      </c>
      <c r="AI11" s="8">
        <v>351160</v>
      </c>
      <c r="AJ11" s="8">
        <v>369754</v>
      </c>
      <c r="AK11" s="8">
        <v>358418</v>
      </c>
      <c r="AL11" s="8">
        <v>337544</v>
      </c>
      <c r="AM11" s="8">
        <v>399093</v>
      </c>
      <c r="AN11" s="8">
        <v>429378</v>
      </c>
      <c r="AO11" s="11">
        <v>367982</v>
      </c>
      <c r="AP11" s="11">
        <v>398391</v>
      </c>
      <c r="AQ11" s="11">
        <v>438741</v>
      </c>
      <c r="AR11" s="11">
        <v>432108</v>
      </c>
      <c r="AS11" s="11">
        <v>395523</v>
      </c>
      <c r="AT11" s="11">
        <v>437602</v>
      </c>
      <c r="AU11" s="11">
        <v>435883</v>
      </c>
      <c r="AV11" s="11">
        <v>490132</v>
      </c>
      <c r="AW11" s="11">
        <v>358504</v>
      </c>
      <c r="AX11" s="11">
        <v>429345</v>
      </c>
      <c r="AY11" s="11">
        <v>391005</v>
      </c>
      <c r="AZ11" s="11">
        <v>448494</v>
      </c>
      <c r="BA11" s="11">
        <v>428869</v>
      </c>
      <c r="BB11" s="11">
        <v>424127</v>
      </c>
      <c r="BC11" s="11">
        <v>347249</v>
      </c>
      <c r="BD11" s="11">
        <v>384428</v>
      </c>
      <c r="BE11" s="11">
        <v>347115</v>
      </c>
      <c r="BF11" s="11">
        <v>399012</v>
      </c>
      <c r="BG11" s="11">
        <v>425042</v>
      </c>
      <c r="BH11" s="11">
        <v>420924</v>
      </c>
      <c r="BI11" s="11">
        <v>386929</v>
      </c>
    </row>
    <row r="12" spans="1:61" ht="15">
      <c r="A12" s="30"/>
      <c r="B12" s="7" t="s">
        <v>46</v>
      </c>
      <c r="C12" s="8">
        <v>-2345</v>
      </c>
      <c r="D12" s="8">
        <v>-2350</v>
      </c>
      <c r="E12" s="8">
        <v>-1373</v>
      </c>
      <c r="F12" s="8">
        <v>-1340</v>
      </c>
      <c r="G12" s="8">
        <v>-1152</v>
      </c>
      <c r="H12" s="8">
        <v>-872</v>
      </c>
      <c r="I12" s="8">
        <v>-883</v>
      </c>
      <c r="J12" s="8">
        <v>-976</v>
      </c>
      <c r="K12" s="8">
        <v>-1090</v>
      </c>
      <c r="L12" s="8">
        <v>-729</v>
      </c>
      <c r="M12" s="8">
        <v>-1051</v>
      </c>
      <c r="N12" s="8">
        <v>-1158</v>
      </c>
      <c r="O12" s="8">
        <v>-1204</v>
      </c>
      <c r="P12" s="8">
        <v>-1244</v>
      </c>
      <c r="Q12" s="8">
        <v>-1235</v>
      </c>
      <c r="R12" s="8"/>
      <c r="S12" s="8"/>
      <c r="T12" s="8"/>
      <c r="U12" s="8">
        <v>-1439</v>
      </c>
      <c r="V12" s="8">
        <v>-1577</v>
      </c>
      <c r="W12" s="8">
        <v>-1998</v>
      </c>
      <c r="X12" s="8">
        <v>-2471</v>
      </c>
      <c r="Y12" s="8">
        <v>-4991</v>
      </c>
      <c r="Z12" s="8">
        <v>-5290</v>
      </c>
      <c r="AA12" s="8">
        <v>-5216</v>
      </c>
      <c r="AB12" s="8">
        <v>-7138</v>
      </c>
      <c r="AC12" s="8">
        <v>0</v>
      </c>
      <c r="AD12" s="8">
        <v>0</v>
      </c>
      <c r="AE12" s="8">
        <v>0</v>
      </c>
      <c r="AF12" s="8">
        <v>0</v>
      </c>
      <c r="AG12" s="8">
        <v>-24236</v>
      </c>
      <c r="AH12" s="8">
        <v>-22687</v>
      </c>
      <c r="AI12" s="8">
        <v>-23286</v>
      </c>
      <c r="AJ12" s="8">
        <v>-22538</v>
      </c>
      <c r="AK12" s="8">
        <v>-23253</v>
      </c>
      <c r="AL12" s="8">
        <v>-26098</v>
      </c>
      <c r="AM12" s="8">
        <v>-30155</v>
      </c>
      <c r="AN12" s="8">
        <v>-41432</v>
      </c>
      <c r="AO12" s="11">
        <v>0</v>
      </c>
      <c r="AP12" s="11">
        <v>0</v>
      </c>
      <c r="AQ12" s="11">
        <v>-36331</v>
      </c>
      <c r="AR12" s="11">
        <v>0</v>
      </c>
      <c r="AS12" s="11"/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/>
      <c r="BA12" s="11"/>
      <c r="BB12" s="11"/>
      <c r="BD12" s="11"/>
      <c r="BE12" s="11"/>
      <c r="BF12" s="11"/>
      <c r="BG12" s="11"/>
      <c r="BH12" s="11"/>
      <c r="BI12" s="11"/>
    </row>
    <row r="13" spans="1:61" ht="15">
      <c r="A13" s="30"/>
      <c r="B13" s="7" t="s">
        <v>28</v>
      </c>
      <c r="C13" s="8">
        <v>35979</v>
      </c>
      <c r="D13" s="8">
        <v>4875</v>
      </c>
      <c r="E13" s="8">
        <v>5156</v>
      </c>
      <c r="F13" s="8">
        <v>28183</v>
      </c>
      <c r="G13" s="8">
        <v>32937</v>
      </c>
      <c r="H13" s="8">
        <v>42933</v>
      </c>
      <c r="I13" s="8">
        <v>32266</v>
      </c>
      <c r="J13" s="8">
        <v>32167</v>
      </c>
      <c r="K13" s="8">
        <v>36091</v>
      </c>
      <c r="L13" s="8">
        <v>36315</v>
      </c>
      <c r="M13" s="8">
        <v>20539</v>
      </c>
      <c r="N13" s="8">
        <v>7893</v>
      </c>
      <c r="O13" s="8">
        <v>10174</v>
      </c>
      <c r="P13" s="8">
        <v>11744</v>
      </c>
      <c r="Q13" s="8">
        <v>17722</v>
      </c>
      <c r="R13" s="8"/>
      <c r="S13" s="8"/>
      <c r="T13" s="8"/>
      <c r="U13" s="8">
        <v>19548</v>
      </c>
      <c r="V13" s="8">
        <v>23446</v>
      </c>
      <c r="W13" s="8">
        <v>24709</v>
      </c>
      <c r="X13" s="8">
        <v>24319</v>
      </c>
      <c r="Y13" s="8">
        <v>14911</v>
      </c>
      <c r="Z13" s="8">
        <v>16254</v>
      </c>
      <c r="AA13" s="8">
        <v>22001</v>
      </c>
      <c r="AB13" s="8">
        <v>22286</v>
      </c>
      <c r="AC13" s="8">
        <v>22958</v>
      </c>
      <c r="AD13" s="8">
        <v>26762</v>
      </c>
      <c r="AE13" s="8">
        <v>24674</v>
      </c>
      <c r="AF13" s="8">
        <v>22555</v>
      </c>
      <c r="AG13" s="8">
        <v>25173</v>
      </c>
      <c r="AH13" s="8">
        <v>45933</v>
      </c>
      <c r="AI13" s="8">
        <v>57379</v>
      </c>
      <c r="AJ13" s="8">
        <v>49286</v>
      </c>
      <c r="AK13" s="8">
        <v>51491</v>
      </c>
      <c r="AL13" s="8">
        <v>58612</v>
      </c>
      <c r="AM13" s="8">
        <v>68158</v>
      </c>
      <c r="AN13" s="8">
        <v>65695</v>
      </c>
      <c r="AO13" s="11">
        <v>95842</v>
      </c>
      <c r="AP13" s="11">
        <v>88311</v>
      </c>
      <c r="AQ13" s="11">
        <v>86884</v>
      </c>
      <c r="AR13" s="11">
        <v>77799</v>
      </c>
      <c r="AS13" s="11">
        <v>79983</v>
      </c>
      <c r="AT13" s="11">
        <v>59339</v>
      </c>
      <c r="AU13" s="11">
        <v>70404</v>
      </c>
      <c r="AV13" s="11">
        <v>82597</v>
      </c>
      <c r="AW13" s="11">
        <v>71051</v>
      </c>
      <c r="AX13" s="11">
        <v>75067</v>
      </c>
      <c r="AY13" s="11">
        <v>75669</v>
      </c>
      <c r="AZ13" s="11">
        <v>76232</v>
      </c>
      <c r="BA13" s="11">
        <v>82647</v>
      </c>
      <c r="BB13" s="11">
        <v>87625</v>
      </c>
      <c r="BC13" s="11">
        <v>88831</v>
      </c>
      <c r="BD13" s="11">
        <v>83501</v>
      </c>
      <c r="BE13" s="11">
        <v>96478</v>
      </c>
      <c r="BF13" s="11">
        <v>87849</v>
      </c>
      <c r="BG13" s="11">
        <v>76462</v>
      </c>
      <c r="BH13" s="11">
        <v>71310</v>
      </c>
      <c r="BI13" s="11">
        <v>86137</v>
      </c>
    </row>
    <row r="14" spans="1:61" ht="15">
      <c r="A14" s="30"/>
      <c r="B14" s="7" t="s">
        <v>1</v>
      </c>
      <c r="C14" s="8">
        <v>81133</v>
      </c>
      <c r="D14" s="8">
        <v>80430</v>
      </c>
      <c r="E14" s="8">
        <v>78585</v>
      </c>
      <c r="F14" s="8">
        <v>84969</v>
      </c>
      <c r="G14" s="8">
        <v>90351</v>
      </c>
      <c r="H14" s="8">
        <v>95087</v>
      </c>
      <c r="I14" s="8">
        <v>92169</v>
      </c>
      <c r="J14" s="8">
        <v>100253</v>
      </c>
      <c r="K14" s="8">
        <v>98943</v>
      </c>
      <c r="L14" s="8">
        <v>103709</v>
      </c>
      <c r="M14" s="8">
        <v>99745</v>
      </c>
      <c r="N14" s="8">
        <v>99834</v>
      </c>
      <c r="O14" s="8">
        <v>96739</v>
      </c>
      <c r="P14" s="8">
        <v>115885</v>
      </c>
      <c r="Q14" s="8">
        <v>119414</v>
      </c>
      <c r="R14" s="8"/>
      <c r="S14" s="8"/>
      <c r="T14" s="8"/>
      <c r="U14" s="8">
        <v>118058</v>
      </c>
      <c r="V14" s="8">
        <v>117581</v>
      </c>
      <c r="W14" s="8">
        <v>121163</v>
      </c>
      <c r="X14" s="8">
        <v>125564</v>
      </c>
      <c r="Y14" s="8">
        <v>127478</v>
      </c>
      <c r="Z14" s="8">
        <v>156544</v>
      </c>
      <c r="AA14" s="8">
        <v>176810</v>
      </c>
      <c r="AB14" s="8">
        <v>180474</v>
      </c>
      <c r="AC14" s="8">
        <v>181831</v>
      </c>
      <c r="AD14" s="8">
        <v>176012</v>
      </c>
      <c r="AE14" s="8">
        <v>155379</v>
      </c>
      <c r="AF14" s="8">
        <v>148145</v>
      </c>
      <c r="AG14" s="8">
        <v>128999</v>
      </c>
      <c r="AH14" s="8">
        <v>124061</v>
      </c>
      <c r="AI14" s="8">
        <v>130423</v>
      </c>
      <c r="AJ14" s="8">
        <v>122707</v>
      </c>
      <c r="AK14" s="8">
        <v>118262</v>
      </c>
      <c r="AL14" s="8">
        <v>124309</v>
      </c>
      <c r="AM14" s="8">
        <v>144318</v>
      </c>
      <c r="AN14" s="8">
        <v>153148</v>
      </c>
      <c r="AO14" s="11">
        <v>145902</v>
      </c>
      <c r="AP14" s="11">
        <v>160725</v>
      </c>
      <c r="AQ14" s="11">
        <v>207524</v>
      </c>
      <c r="AR14" s="11">
        <v>238547</v>
      </c>
      <c r="AS14" s="11">
        <v>227028</v>
      </c>
      <c r="AT14" s="11">
        <v>264757</v>
      </c>
      <c r="AU14" s="11">
        <v>265106</v>
      </c>
      <c r="AV14" s="11">
        <v>280541</v>
      </c>
      <c r="AW14" s="11">
        <v>270014</v>
      </c>
      <c r="AX14" s="11">
        <v>325554</v>
      </c>
      <c r="AY14" s="11">
        <v>325736</v>
      </c>
      <c r="AZ14" s="11">
        <v>307063</v>
      </c>
      <c r="BA14" s="11">
        <v>323266</v>
      </c>
      <c r="BB14" s="11">
        <v>334569</v>
      </c>
      <c r="BC14" s="11">
        <v>286725</v>
      </c>
      <c r="BD14" s="11">
        <v>303797</v>
      </c>
      <c r="BE14" s="11">
        <v>344161</v>
      </c>
      <c r="BF14" s="11">
        <v>362319</v>
      </c>
      <c r="BG14" s="11">
        <v>363643</v>
      </c>
      <c r="BH14" s="11">
        <v>341620</v>
      </c>
      <c r="BI14" s="11">
        <v>267477</v>
      </c>
    </row>
    <row r="15" spans="1:61" ht="15">
      <c r="A15" s="30"/>
      <c r="B15" s="7" t="s">
        <v>47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1094</v>
      </c>
      <c r="O15" s="8">
        <v>900</v>
      </c>
      <c r="P15" s="8">
        <v>0</v>
      </c>
      <c r="Q15" s="8">
        <v>0</v>
      </c>
      <c r="R15" s="8"/>
      <c r="S15" s="8"/>
      <c r="T15" s="8"/>
      <c r="U15" s="8">
        <v>1188</v>
      </c>
      <c r="V15" s="8">
        <v>1188</v>
      </c>
      <c r="W15" s="8">
        <v>1539</v>
      </c>
      <c r="X15" s="8">
        <v>0</v>
      </c>
      <c r="Y15" s="8">
        <v>1344</v>
      </c>
      <c r="Z15" s="8">
        <v>1293</v>
      </c>
      <c r="AA15" s="8">
        <v>0</v>
      </c>
      <c r="AB15" s="8">
        <v>1328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11">
        <v>0</v>
      </c>
      <c r="AP15" s="11">
        <v>0</v>
      </c>
      <c r="AQ15" s="11">
        <v>0</v>
      </c>
      <c r="AR15" s="11">
        <v>0</v>
      </c>
      <c r="AS15" s="11"/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/>
      <c r="BA15" s="11"/>
      <c r="BB15" s="11"/>
      <c r="BD15" s="11"/>
      <c r="BE15" s="11"/>
      <c r="BF15" s="11"/>
      <c r="BG15" s="11"/>
      <c r="BH15" s="11"/>
      <c r="BI15" s="11"/>
    </row>
    <row r="16" spans="1:61" ht="15">
      <c r="A16" s="30"/>
      <c r="B16" s="7" t="s">
        <v>27</v>
      </c>
      <c r="C16" s="8">
        <v>3441</v>
      </c>
      <c r="D16" s="8">
        <v>22189</v>
      </c>
      <c r="E16" s="8">
        <v>20955</v>
      </c>
      <c r="F16" s="8">
        <v>3606</v>
      </c>
      <c r="G16" s="8">
        <v>3763</v>
      </c>
      <c r="H16" s="8">
        <v>5515</v>
      </c>
      <c r="I16" s="8">
        <v>5038</v>
      </c>
      <c r="J16" s="8">
        <v>4414</v>
      </c>
      <c r="K16" s="8">
        <v>4280</v>
      </c>
      <c r="L16" s="8">
        <v>6559</v>
      </c>
      <c r="M16" s="8">
        <v>19443</v>
      </c>
      <c r="N16" s="8">
        <v>21562</v>
      </c>
      <c r="O16" s="8">
        <v>21117</v>
      </c>
      <c r="P16" s="8">
        <v>24247</v>
      </c>
      <c r="Q16" s="8">
        <v>24641</v>
      </c>
      <c r="R16" s="8"/>
      <c r="S16" s="8"/>
      <c r="T16" s="8"/>
      <c r="U16" s="8">
        <v>23030</v>
      </c>
      <c r="V16" s="8">
        <v>23674</v>
      </c>
      <c r="W16" s="8">
        <v>23887</v>
      </c>
      <c r="X16" s="8">
        <v>24851</v>
      </c>
      <c r="Y16" s="8">
        <v>16703</v>
      </c>
      <c r="Z16" s="8">
        <v>21298</v>
      </c>
      <c r="AA16" s="8">
        <v>28538</v>
      </c>
      <c r="AB16" s="8">
        <v>28411</v>
      </c>
      <c r="AC16" s="8">
        <v>56644</v>
      </c>
      <c r="AD16" s="8">
        <v>53503</v>
      </c>
      <c r="AE16" s="8">
        <v>55899</v>
      </c>
      <c r="AF16" s="8">
        <v>52229</v>
      </c>
      <c r="AG16" s="8">
        <v>18748</v>
      </c>
      <c r="AH16" s="8">
        <v>19771</v>
      </c>
      <c r="AI16" s="8">
        <v>24679</v>
      </c>
      <c r="AJ16" s="8">
        <v>21216</v>
      </c>
      <c r="AK16" s="8">
        <v>16318</v>
      </c>
      <c r="AL16" s="8">
        <v>18631</v>
      </c>
      <c r="AM16" s="8">
        <v>22081</v>
      </c>
      <c r="AN16" s="8">
        <v>23459</v>
      </c>
      <c r="AO16" s="11">
        <v>0</v>
      </c>
      <c r="AP16" s="11">
        <v>0</v>
      </c>
      <c r="AQ16" s="11">
        <v>29323</v>
      </c>
      <c r="AR16" s="11">
        <v>24201</v>
      </c>
      <c r="AS16" s="11">
        <v>21204</v>
      </c>
      <c r="AT16" s="11">
        <v>29240</v>
      </c>
      <c r="AU16" s="11">
        <v>19022</v>
      </c>
      <c r="AV16" s="11">
        <v>14858</v>
      </c>
      <c r="AW16" s="11">
        <v>12950</v>
      </c>
      <c r="AX16" s="11">
        <v>12911</v>
      </c>
      <c r="AY16" s="11">
        <v>0</v>
      </c>
      <c r="AZ16" s="11"/>
      <c r="BA16" s="11"/>
      <c r="BB16" s="11"/>
      <c r="BD16" s="11"/>
      <c r="BE16" s="11"/>
      <c r="BF16" s="11"/>
      <c r="BG16" s="11"/>
      <c r="BH16" s="11"/>
      <c r="BI16" s="11"/>
    </row>
    <row r="17" spans="1:61" ht="15">
      <c r="A17" s="30"/>
      <c r="B17" s="31" t="s">
        <v>78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11">
        <v>40297</v>
      </c>
      <c r="AP17" s="11">
        <v>41981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14704</v>
      </c>
      <c r="AW17" s="11">
        <v>13546</v>
      </c>
      <c r="AX17" s="11">
        <v>14851</v>
      </c>
      <c r="AY17" s="11">
        <v>42174</v>
      </c>
      <c r="AZ17" s="11">
        <v>38835</v>
      </c>
      <c r="BA17" s="11">
        <v>39321</v>
      </c>
      <c r="BB17" s="11">
        <v>39398</v>
      </c>
      <c r="BC17" s="11">
        <v>20570</v>
      </c>
      <c r="BD17" s="11">
        <v>19122</v>
      </c>
      <c r="BE17" s="11">
        <v>122414</v>
      </c>
      <c r="BF17" s="11">
        <v>100820</v>
      </c>
      <c r="BG17" s="11">
        <v>66013</v>
      </c>
      <c r="BH17" s="168">
        <v>42431</v>
      </c>
      <c r="BI17" s="168">
        <v>40164</v>
      </c>
    </row>
    <row r="18" spans="1:61" s="39" customFormat="1" ht="15">
      <c r="A18" s="36"/>
      <c r="B18" s="37" t="s">
        <v>71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26907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11"/>
      <c r="BA18" s="11"/>
      <c r="BB18" s="11"/>
      <c r="BD18" s="11"/>
      <c r="BE18" s="11"/>
      <c r="BF18" s="11"/>
      <c r="BG18" s="11"/>
      <c r="BH18" s="11"/>
      <c r="BI18" s="11"/>
    </row>
    <row r="19" spans="1:61" s="39" customFormat="1" ht="15">
      <c r="A19" s="36"/>
      <c r="B19" s="37" t="s">
        <v>52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78</v>
      </c>
      <c r="Q19" s="38">
        <v>0</v>
      </c>
      <c r="R19" s="38"/>
      <c r="S19" s="38"/>
      <c r="T19" s="38"/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11"/>
      <c r="BA19" s="11"/>
      <c r="BB19" s="11"/>
      <c r="BD19" s="11"/>
      <c r="BE19" s="11"/>
      <c r="BF19" s="11"/>
      <c r="BG19" s="11"/>
      <c r="BH19" s="11"/>
      <c r="BI19" s="11"/>
    </row>
    <row r="20" spans="1:61" s="39" customFormat="1" ht="15">
      <c r="A20" s="36"/>
      <c r="B20" s="37" t="s">
        <v>48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2661</v>
      </c>
      <c r="O20" s="38">
        <v>2704</v>
      </c>
      <c r="P20" s="38">
        <v>3325</v>
      </c>
      <c r="Q20" s="38">
        <v>0</v>
      </c>
      <c r="R20" s="38"/>
      <c r="S20" s="38"/>
      <c r="T20" s="38"/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34088</v>
      </c>
      <c r="AV20" s="38">
        <v>0</v>
      </c>
      <c r="AW20" s="38">
        <v>57163</v>
      </c>
      <c r="AX20" s="38">
        <v>78450</v>
      </c>
      <c r="AY20" s="38">
        <v>169925</v>
      </c>
      <c r="AZ20" s="11">
        <v>33363</v>
      </c>
      <c r="BA20" s="11">
        <v>45797</v>
      </c>
      <c r="BB20" s="11">
        <v>47368</v>
      </c>
      <c r="BC20" s="11">
        <v>44850</v>
      </c>
      <c r="BD20" s="11">
        <v>35989</v>
      </c>
      <c r="BE20" s="11">
        <v>19644</v>
      </c>
      <c r="BF20" s="11">
        <v>21805</v>
      </c>
      <c r="BG20" s="11">
        <v>22998</v>
      </c>
      <c r="BH20" s="11">
        <v>20689</v>
      </c>
      <c r="BI20" s="11">
        <v>16142</v>
      </c>
    </row>
    <row r="21" spans="1:61" s="39" customFormat="1" ht="15">
      <c r="A21" s="36"/>
      <c r="B21" s="37" t="s">
        <v>44</v>
      </c>
      <c r="C21" s="38">
        <v>1238</v>
      </c>
      <c r="D21" s="38">
        <v>0</v>
      </c>
      <c r="E21" s="38">
        <v>0</v>
      </c>
      <c r="F21" s="38">
        <v>411</v>
      </c>
      <c r="G21" s="38">
        <v>3161</v>
      </c>
      <c r="H21" s="38">
        <v>4009</v>
      </c>
      <c r="I21" s="38">
        <v>5176</v>
      </c>
      <c r="J21" s="38">
        <v>6151</v>
      </c>
      <c r="K21" s="38">
        <v>5140</v>
      </c>
      <c r="L21" s="38">
        <v>6375</v>
      </c>
      <c r="M21" s="38">
        <v>5923</v>
      </c>
      <c r="N21" s="38">
        <v>4313</v>
      </c>
      <c r="O21" s="38">
        <v>6476</v>
      </c>
      <c r="P21" s="38">
        <v>6308</v>
      </c>
      <c r="Q21" s="38">
        <v>5848</v>
      </c>
      <c r="R21" s="38"/>
      <c r="S21" s="38"/>
      <c r="T21" s="38"/>
      <c r="U21" s="38">
        <v>7846</v>
      </c>
      <c r="V21" s="38">
        <v>7774</v>
      </c>
      <c r="W21" s="38">
        <v>7009</v>
      </c>
      <c r="X21" s="38">
        <v>6026</v>
      </c>
      <c r="Y21" s="38">
        <v>8812</v>
      </c>
      <c r="Z21" s="38">
        <v>13621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30527</v>
      </c>
      <c r="AH21" s="38">
        <v>35649</v>
      </c>
      <c r="AI21" s="38">
        <v>41589</v>
      </c>
      <c r="AJ21" s="38">
        <v>35196</v>
      </c>
      <c r="AK21" s="38">
        <v>23919</v>
      </c>
      <c r="AL21" s="38">
        <v>21489</v>
      </c>
      <c r="AM21" s="38">
        <v>20634</v>
      </c>
      <c r="AN21" s="38">
        <v>21335</v>
      </c>
      <c r="AO21" s="38">
        <v>0</v>
      </c>
      <c r="AP21" s="38">
        <v>0</v>
      </c>
      <c r="AQ21" s="38">
        <v>17948</v>
      </c>
      <c r="AR21" s="38">
        <v>45895</v>
      </c>
      <c r="AS21" s="38">
        <v>39876</v>
      </c>
      <c r="AT21" s="38">
        <v>56611</v>
      </c>
      <c r="AU21" s="38">
        <v>49128</v>
      </c>
      <c r="AV21" s="38">
        <v>47727</v>
      </c>
      <c r="AW21" s="38">
        <v>35055</v>
      </c>
      <c r="AX21" s="38">
        <v>48475</v>
      </c>
      <c r="AY21" s="38">
        <v>0</v>
      </c>
      <c r="AZ21" s="11"/>
      <c r="BA21" s="11"/>
      <c r="BB21" s="11"/>
      <c r="BD21" s="11"/>
      <c r="BE21" s="11"/>
      <c r="BF21" s="11"/>
      <c r="BG21" s="11"/>
      <c r="BH21" s="11"/>
      <c r="BI21" s="11"/>
    </row>
    <row r="22" spans="1:61" s="39" customFormat="1" ht="15">
      <c r="A22" s="36"/>
      <c r="B22" s="37"/>
      <c r="C22" s="40">
        <f aca="true" t="shared" si="0" ref="C22:Q22">SUM(C9:C21)</f>
        <v>319114</v>
      </c>
      <c r="D22" s="40">
        <f t="shared" si="0"/>
        <v>322401</v>
      </c>
      <c r="E22" s="40">
        <f t="shared" si="0"/>
        <v>345647</v>
      </c>
      <c r="F22" s="40">
        <f t="shared" si="0"/>
        <v>381387</v>
      </c>
      <c r="G22" s="40">
        <f t="shared" si="0"/>
        <v>400867</v>
      </c>
      <c r="H22" s="40">
        <f t="shared" si="0"/>
        <v>379208</v>
      </c>
      <c r="I22" s="40">
        <f t="shared" si="0"/>
        <v>393930</v>
      </c>
      <c r="J22" s="40">
        <f t="shared" si="0"/>
        <v>467293</v>
      </c>
      <c r="K22" s="40">
        <f t="shared" si="0"/>
        <v>479723</v>
      </c>
      <c r="L22" s="40">
        <f t="shared" si="0"/>
        <v>414749</v>
      </c>
      <c r="M22" s="40">
        <f t="shared" si="0"/>
        <v>419825</v>
      </c>
      <c r="N22" s="40">
        <f t="shared" si="0"/>
        <v>419136</v>
      </c>
      <c r="O22" s="40">
        <f t="shared" si="0"/>
        <v>438284</v>
      </c>
      <c r="P22" s="40">
        <f t="shared" si="0"/>
        <v>529947</v>
      </c>
      <c r="Q22" s="40">
        <f t="shared" si="0"/>
        <v>653109</v>
      </c>
      <c r="R22" s="38"/>
      <c r="S22" s="38"/>
      <c r="T22" s="38"/>
      <c r="U22" s="40">
        <f aca="true" t="shared" si="1" ref="U22:AK22">SUM(U9:U21)</f>
        <v>554002</v>
      </c>
      <c r="V22" s="40">
        <f t="shared" si="1"/>
        <v>551800</v>
      </c>
      <c r="W22" s="40">
        <f t="shared" si="1"/>
        <v>564432</v>
      </c>
      <c r="X22" s="40">
        <f t="shared" si="1"/>
        <v>620182</v>
      </c>
      <c r="Y22" s="40">
        <f t="shared" si="1"/>
        <v>614734</v>
      </c>
      <c r="Z22" s="40">
        <f t="shared" si="1"/>
        <v>694094</v>
      </c>
      <c r="AA22" s="40">
        <f t="shared" si="1"/>
        <v>717296</v>
      </c>
      <c r="AB22" s="40">
        <f t="shared" si="1"/>
        <v>1211016</v>
      </c>
      <c r="AC22" s="40">
        <f t="shared" si="1"/>
        <v>871960</v>
      </c>
      <c r="AD22" s="40">
        <f t="shared" si="1"/>
        <v>827322</v>
      </c>
      <c r="AE22" s="40">
        <f t="shared" si="1"/>
        <v>729408</v>
      </c>
      <c r="AF22" s="40">
        <f t="shared" si="1"/>
        <v>994951</v>
      </c>
      <c r="AG22" s="40">
        <f t="shared" si="1"/>
        <v>902566</v>
      </c>
      <c r="AH22" s="40">
        <f t="shared" si="1"/>
        <v>867725</v>
      </c>
      <c r="AI22" s="40">
        <f t="shared" si="1"/>
        <v>893487</v>
      </c>
      <c r="AJ22" s="40">
        <f t="shared" si="1"/>
        <v>883986</v>
      </c>
      <c r="AK22" s="40">
        <f t="shared" si="1"/>
        <v>858727</v>
      </c>
      <c r="AL22" s="40">
        <f aca="true" t="shared" si="2" ref="AL22:AQ22">SUM(AL9:AL21)</f>
        <v>865358</v>
      </c>
      <c r="AM22" s="40">
        <f t="shared" si="2"/>
        <v>1140661</v>
      </c>
      <c r="AN22" s="40">
        <f t="shared" si="2"/>
        <v>999146</v>
      </c>
      <c r="AO22" s="40">
        <f t="shared" si="2"/>
        <v>961594</v>
      </c>
      <c r="AP22" s="40">
        <f t="shared" si="2"/>
        <v>980203</v>
      </c>
      <c r="AQ22" s="40">
        <f t="shared" si="2"/>
        <v>1050366</v>
      </c>
      <c r="AR22" s="40">
        <f aca="true" t="shared" si="3" ref="AR22:BD22">SUM(AR9:AR21)</f>
        <v>1160915</v>
      </c>
      <c r="AS22" s="40">
        <f t="shared" si="3"/>
        <v>1082136</v>
      </c>
      <c r="AT22" s="40">
        <f t="shared" si="3"/>
        <v>1181425</v>
      </c>
      <c r="AU22" s="40">
        <f t="shared" si="3"/>
        <v>1397765</v>
      </c>
      <c r="AV22" s="40">
        <f t="shared" si="3"/>
        <v>1456326</v>
      </c>
      <c r="AW22" s="40">
        <f t="shared" si="3"/>
        <v>1304819</v>
      </c>
      <c r="AX22" s="40">
        <f t="shared" si="3"/>
        <v>1517930</v>
      </c>
      <c r="AY22" s="40">
        <f t="shared" si="3"/>
        <v>1326312</v>
      </c>
      <c r="AZ22" s="40">
        <f t="shared" si="3"/>
        <v>1272426</v>
      </c>
      <c r="BA22" s="40">
        <f t="shared" si="3"/>
        <v>1309939</v>
      </c>
      <c r="BB22" s="41">
        <f t="shared" si="3"/>
        <v>1325850</v>
      </c>
      <c r="BC22" s="41">
        <f t="shared" si="3"/>
        <v>1022468</v>
      </c>
      <c r="BD22" s="41">
        <f t="shared" si="3"/>
        <v>1172284</v>
      </c>
      <c r="BE22" s="41">
        <f>SUM(BE9:BE21)</f>
        <v>1294973</v>
      </c>
      <c r="BF22" s="41">
        <v>1376868</v>
      </c>
      <c r="BG22" s="41">
        <v>1236658</v>
      </c>
      <c r="BH22" s="41">
        <v>1331603</v>
      </c>
      <c r="BI22" s="41">
        <v>1218878</v>
      </c>
    </row>
    <row r="23" spans="1:61" s="39" customFormat="1" ht="15">
      <c r="A23" s="36"/>
      <c r="B23" s="37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38"/>
      <c r="S23" s="38"/>
      <c r="T23" s="38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Z23" s="11"/>
      <c r="BA23" s="11"/>
      <c r="BB23" s="11"/>
      <c r="BF23"/>
      <c r="BG23"/>
      <c r="BH23"/>
      <c r="BI23"/>
    </row>
    <row r="24" spans="1:61" s="39" customFormat="1" ht="15">
      <c r="A24" s="36"/>
      <c r="B24" s="37" t="s">
        <v>71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791</v>
      </c>
      <c r="AJ24" s="38">
        <v>791</v>
      </c>
      <c r="AK24" s="38">
        <v>791</v>
      </c>
      <c r="AL24" s="38">
        <v>791</v>
      </c>
      <c r="AM24" s="38">
        <v>791</v>
      </c>
      <c r="AN24" s="38">
        <v>791</v>
      </c>
      <c r="AO24" s="38">
        <v>791</v>
      </c>
      <c r="AP24" s="38">
        <v>791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33923</v>
      </c>
      <c r="AZ24" s="11">
        <v>35063</v>
      </c>
      <c r="BA24" s="11">
        <v>16746</v>
      </c>
      <c r="BB24" s="11">
        <v>16746</v>
      </c>
      <c r="BC24" s="11">
        <v>16746</v>
      </c>
      <c r="BD24" s="11">
        <v>16746</v>
      </c>
      <c r="BE24" s="11">
        <v>16746</v>
      </c>
      <c r="BF24" s="11">
        <v>16746</v>
      </c>
      <c r="BG24" s="11">
        <v>16746</v>
      </c>
      <c r="BH24" s="11">
        <v>16746</v>
      </c>
      <c r="BI24" s="11">
        <v>48557</v>
      </c>
    </row>
    <row r="25" spans="1:61" s="39" customFormat="1" ht="15">
      <c r="A25" s="36"/>
      <c r="B25" s="37"/>
      <c r="C25" s="40">
        <f aca="true" t="shared" si="4" ref="C25:AG25">C24</f>
        <v>0</v>
      </c>
      <c r="D25" s="40">
        <f t="shared" si="4"/>
        <v>0</v>
      </c>
      <c r="E25" s="40">
        <f t="shared" si="4"/>
        <v>0</v>
      </c>
      <c r="F25" s="40">
        <f t="shared" si="4"/>
        <v>0</v>
      </c>
      <c r="G25" s="40">
        <f t="shared" si="4"/>
        <v>0</v>
      </c>
      <c r="H25" s="40">
        <f t="shared" si="4"/>
        <v>0</v>
      </c>
      <c r="I25" s="40">
        <f t="shared" si="4"/>
        <v>0</v>
      </c>
      <c r="J25" s="40">
        <f t="shared" si="4"/>
        <v>0</v>
      </c>
      <c r="K25" s="40">
        <f t="shared" si="4"/>
        <v>0</v>
      </c>
      <c r="L25" s="40">
        <f t="shared" si="4"/>
        <v>0</v>
      </c>
      <c r="M25" s="40">
        <f t="shared" si="4"/>
        <v>0</v>
      </c>
      <c r="N25" s="40">
        <f t="shared" si="4"/>
        <v>0</v>
      </c>
      <c r="O25" s="40">
        <f t="shared" si="4"/>
        <v>0</v>
      </c>
      <c r="P25" s="40">
        <f t="shared" si="4"/>
        <v>0</v>
      </c>
      <c r="Q25" s="40">
        <f t="shared" si="4"/>
        <v>0</v>
      </c>
      <c r="R25" s="40">
        <f t="shared" si="4"/>
        <v>0</v>
      </c>
      <c r="S25" s="40">
        <f t="shared" si="4"/>
        <v>0</v>
      </c>
      <c r="T25" s="40">
        <f t="shared" si="4"/>
        <v>0</v>
      </c>
      <c r="U25" s="40">
        <f t="shared" si="4"/>
        <v>0</v>
      </c>
      <c r="V25" s="40">
        <f t="shared" si="4"/>
        <v>0</v>
      </c>
      <c r="W25" s="40">
        <f t="shared" si="4"/>
        <v>0</v>
      </c>
      <c r="X25" s="40">
        <f t="shared" si="4"/>
        <v>0</v>
      </c>
      <c r="Y25" s="40">
        <f t="shared" si="4"/>
        <v>0</v>
      </c>
      <c r="Z25" s="40">
        <f t="shared" si="4"/>
        <v>0</v>
      </c>
      <c r="AA25" s="40">
        <f t="shared" si="4"/>
        <v>0</v>
      </c>
      <c r="AB25" s="40">
        <f t="shared" si="4"/>
        <v>0</v>
      </c>
      <c r="AC25" s="40">
        <f t="shared" si="4"/>
        <v>0</v>
      </c>
      <c r="AD25" s="40">
        <f t="shared" si="4"/>
        <v>0</v>
      </c>
      <c r="AE25" s="40">
        <f t="shared" si="4"/>
        <v>0</v>
      </c>
      <c r="AF25" s="40">
        <f t="shared" si="4"/>
        <v>0</v>
      </c>
      <c r="AG25" s="40">
        <f t="shared" si="4"/>
        <v>0</v>
      </c>
      <c r="AH25" s="40">
        <f aca="true" t="shared" si="5" ref="AH25:AM25">AH24</f>
        <v>0</v>
      </c>
      <c r="AI25" s="40">
        <f t="shared" si="5"/>
        <v>791</v>
      </c>
      <c r="AJ25" s="40">
        <f t="shared" si="5"/>
        <v>791</v>
      </c>
      <c r="AK25" s="40">
        <f t="shared" si="5"/>
        <v>791</v>
      </c>
      <c r="AL25" s="40">
        <f t="shared" si="5"/>
        <v>791</v>
      </c>
      <c r="AM25" s="40">
        <f t="shared" si="5"/>
        <v>791</v>
      </c>
      <c r="AN25" s="40">
        <f aca="true" t="shared" si="6" ref="AN25:AS25">AN24</f>
        <v>791</v>
      </c>
      <c r="AO25" s="40">
        <f t="shared" si="6"/>
        <v>791</v>
      </c>
      <c r="AP25" s="40">
        <f t="shared" si="6"/>
        <v>791</v>
      </c>
      <c r="AQ25" s="40">
        <f t="shared" si="6"/>
        <v>0</v>
      </c>
      <c r="AR25" s="40">
        <f t="shared" si="6"/>
        <v>0</v>
      </c>
      <c r="AS25" s="40">
        <f t="shared" si="6"/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40">
        <f>AY24</f>
        <v>33923</v>
      </c>
      <c r="AZ25" s="40">
        <f>AZ24</f>
        <v>35063</v>
      </c>
      <c r="BA25" s="40">
        <f>BA24</f>
        <v>16746</v>
      </c>
      <c r="BB25" s="41">
        <f>BB24</f>
        <v>16746</v>
      </c>
      <c r="BC25" s="41">
        <f>BC24+BC26</f>
        <v>396377</v>
      </c>
      <c r="BD25" s="41">
        <f>BD24+BD26</f>
        <v>458393</v>
      </c>
      <c r="BE25" s="41">
        <f>BE24+BE26</f>
        <v>16746</v>
      </c>
      <c r="BF25" s="41">
        <v>16746</v>
      </c>
      <c r="BG25" s="41">
        <v>16746</v>
      </c>
      <c r="BH25" s="41">
        <v>16746</v>
      </c>
      <c r="BI25" s="41">
        <v>48557</v>
      </c>
    </row>
    <row r="26" spans="1:61" ht="15">
      <c r="A26" s="30"/>
      <c r="B26" s="37" t="s">
        <v>101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0"/>
      <c r="S26" s="10"/>
      <c r="T26" s="10"/>
      <c r="U26" s="12"/>
      <c r="V26" s="12"/>
      <c r="W26" s="12"/>
      <c r="X26" s="12"/>
      <c r="Y26" s="12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Z26" s="11"/>
      <c r="BA26" s="11"/>
      <c r="BB26" s="11"/>
      <c r="BC26" s="11">
        <v>379631</v>
      </c>
      <c r="BD26" s="11">
        <v>441647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</row>
    <row r="27" spans="1:54" ht="15">
      <c r="A27" s="30"/>
      <c r="B27" s="13" t="s">
        <v>7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0"/>
      <c r="S27" s="10"/>
      <c r="T27" s="10"/>
      <c r="U27" s="12"/>
      <c r="V27" s="12"/>
      <c r="W27" s="12"/>
      <c r="X27" s="12"/>
      <c r="Y27" s="12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Z27" s="11"/>
      <c r="BA27" s="11"/>
      <c r="BB27" s="11"/>
    </row>
    <row r="28" spans="1:61" ht="15">
      <c r="A28" s="30"/>
      <c r="B28" s="10" t="s">
        <v>45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4">
        <v>4100</v>
      </c>
      <c r="Z28" s="14">
        <v>6625</v>
      </c>
      <c r="AA28" s="14">
        <v>12095</v>
      </c>
      <c r="AB28" s="14">
        <v>11994</v>
      </c>
      <c r="AC28" s="14">
        <v>13210</v>
      </c>
      <c r="AD28" s="14">
        <v>16372</v>
      </c>
      <c r="AE28" s="14">
        <v>15671</v>
      </c>
      <c r="AF28" s="14">
        <v>15037</v>
      </c>
      <c r="AG28" s="14">
        <v>12755</v>
      </c>
      <c r="AH28" s="14">
        <v>19008</v>
      </c>
      <c r="AI28" s="14">
        <v>19648</v>
      </c>
      <c r="AJ28" s="14">
        <v>18832</v>
      </c>
      <c r="AK28" s="14">
        <v>18101</v>
      </c>
      <c r="AL28" s="14">
        <v>17473</v>
      </c>
      <c r="AM28" s="14">
        <v>16770</v>
      </c>
      <c r="AN28" s="38">
        <v>16268</v>
      </c>
      <c r="AO28" s="38">
        <v>15556</v>
      </c>
      <c r="AP28" s="38">
        <v>13177</v>
      </c>
      <c r="AQ28" s="38">
        <v>12655</v>
      </c>
      <c r="AR28" s="38">
        <v>12143</v>
      </c>
      <c r="AS28" s="38">
        <v>11594</v>
      </c>
      <c r="AT28" s="38">
        <v>9795</v>
      </c>
      <c r="AU28" s="38">
        <v>9795</v>
      </c>
      <c r="AV28" s="38">
        <v>7334</v>
      </c>
      <c r="AW28" s="38">
        <v>23663</v>
      </c>
      <c r="AX28" s="38">
        <v>14505</v>
      </c>
      <c r="AY28" s="38">
        <v>5603</v>
      </c>
      <c r="AZ28" s="11">
        <v>5603</v>
      </c>
      <c r="BA28" s="11">
        <v>5603</v>
      </c>
      <c r="BB28" s="11">
        <v>3818</v>
      </c>
      <c r="BC28" s="11">
        <v>3818</v>
      </c>
      <c r="BD28" s="11">
        <v>3818</v>
      </c>
      <c r="BE28" s="11">
        <v>3818</v>
      </c>
      <c r="BF28" s="11">
        <v>6866</v>
      </c>
      <c r="BG28" s="11">
        <v>6209</v>
      </c>
      <c r="BH28" s="11">
        <v>1502</v>
      </c>
      <c r="BI28" s="11">
        <v>0</v>
      </c>
    </row>
    <row r="29" spans="1:61" ht="15">
      <c r="A29" s="30"/>
      <c r="B29" s="10" t="s">
        <v>3</v>
      </c>
      <c r="C29" s="15">
        <v>6541</v>
      </c>
      <c r="D29" s="15">
        <v>1618</v>
      </c>
      <c r="E29" s="15">
        <v>7193</v>
      </c>
      <c r="F29" s="15">
        <v>7827</v>
      </c>
      <c r="G29" s="15">
        <v>8054</v>
      </c>
      <c r="H29" s="15">
        <v>8632</v>
      </c>
      <c r="I29" s="15">
        <v>9382</v>
      </c>
      <c r="J29" s="15">
        <v>12279</v>
      </c>
      <c r="K29" s="15">
        <v>13150</v>
      </c>
      <c r="L29" s="15">
        <v>21104</v>
      </c>
      <c r="M29" s="15">
        <v>21730</v>
      </c>
      <c r="N29" s="15">
        <v>19801</v>
      </c>
      <c r="O29" s="15">
        <v>27188</v>
      </c>
      <c r="P29" s="15">
        <v>27598</v>
      </c>
      <c r="Q29" s="15">
        <v>27825</v>
      </c>
      <c r="R29" s="15"/>
      <c r="S29" s="15"/>
      <c r="T29" s="15"/>
      <c r="U29" s="15">
        <v>28494</v>
      </c>
      <c r="V29" s="15">
        <v>28771</v>
      </c>
      <c r="W29" s="15">
        <v>29751</v>
      </c>
      <c r="X29" s="15">
        <v>30785</v>
      </c>
      <c r="Y29" s="14">
        <v>29286</v>
      </c>
      <c r="Z29" s="14">
        <v>29614</v>
      </c>
      <c r="AA29" s="14">
        <v>29273</v>
      </c>
      <c r="AB29" s="14">
        <v>33993</v>
      </c>
      <c r="AC29" s="14">
        <v>31206</v>
      </c>
      <c r="AD29" s="14">
        <v>31443</v>
      </c>
      <c r="AE29" s="14">
        <v>31298</v>
      </c>
      <c r="AF29" s="14">
        <v>34627</v>
      </c>
      <c r="AG29" s="14">
        <v>37254</v>
      </c>
      <c r="AH29" s="14">
        <v>37101</v>
      </c>
      <c r="AI29" s="14">
        <v>38048</v>
      </c>
      <c r="AJ29" s="14">
        <v>37606</v>
      </c>
      <c r="AK29" s="14">
        <v>38282</v>
      </c>
      <c r="AL29" s="14">
        <v>36547</v>
      </c>
      <c r="AM29" s="14">
        <v>39735</v>
      </c>
      <c r="AN29" s="38">
        <v>39360</v>
      </c>
      <c r="AO29" s="38">
        <v>38616</v>
      </c>
      <c r="AP29" s="38">
        <v>38302</v>
      </c>
      <c r="AQ29" s="38">
        <v>38738</v>
      </c>
      <c r="AR29" s="38">
        <v>37854</v>
      </c>
      <c r="AS29" s="38">
        <v>36435</v>
      </c>
      <c r="AT29" s="38">
        <v>32794</v>
      </c>
      <c r="AU29" s="38">
        <v>32420</v>
      </c>
      <c r="AV29" s="38">
        <v>21967</v>
      </c>
      <c r="AW29" s="38">
        <v>21166</v>
      </c>
      <c r="AX29" s="38">
        <v>21241</v>
      </c>
      <c r="AY29" s="38">
        <v>19060</v>
      </c>
      <c r="AZ29" s="11">
        <v>18905</v>
      </c>
      <c r="BA29" s="11">
        <v>41204</v>
      </c>
      <c r="BB29" s="11">
        <v>20691</v>
      </c>
      <c r="BC29" s="11">
        <v>20506</v>
      </c>
      <c r="BD29" s="11">
        <v>19597</v>
      </c>
      <c r="BE29" s="11">
        <v>19365</v>
      </c>
      <c r="BF29" s="11">
        <v>19373</v>
      </c>
      <c r="BG29" s="11">
        <v>20439</v>
      </c>
      <c r="BH29" s="11">
        <v>19944</v>
      </c>
      <c r="BI29" s="11">
        <v>19767</v>
      </c>
    </row>
    <row r="30" spans="1:61" ht="15">
      <c r="A30" s="30"/>
      <c r="B30" s="10" t="s">
        <v>28</v>
      </c>
      <c r="C30" s="15">
        <v>1522</v>
      </c>
      <c r="D30" s="15">
        <v>1339</v>
      </c>
      <c r="E30" s="15">
        <v>1133</v>
      </c>
      <c r="F30" s="15">
        <v>247</v>
      </c>
      <c r="G30" s="15">
        <v>202</v>
      </c>
      <c r="H30" s="15">
        <v>202</v>
      </c>
      <c r="I30" s="15">
        <v>203</v>
      </c>
      <c r="J30" s="15">
        <v>3555</v>
      </c>
      <c r="K30" s="15">
        <v>3500</v>
      </c>
      <c r="L30" s="15">
        <v>3500</v>
      </c>
      <c r="M30" s="15">
        <v>3499</v>
      </c>
      <c r="N30" s="15">
        <v>5237</v>
      </c>
      <c r="O30" s="15">
        <v>5237</v>
      </c>
      <c r="P30" s="15">
        <v>5237</v>
      </c>
      <c r="Q30" s="15">
        <v>5237</v>
      </c>
      <c r="R30" s="15"/>
      <c r="S30" s="15"/>
      <c r="T30" s="15"/>
      <c r="U30" s="15">
        <v>5237</v>
      </c>
      <c r="V30" s="15">
        <v>5237</v>
      </c>
      <c r="W30" s="15">
        <v>5237</v>
      </c>
      <c r="X30" s="15">
        <v>8325</v>
      </c>
      <c r="Y30" s="14">
        <v>13397</v>
      </c>
      <c r="Z30" s="14">
        <v>14570</v>
      </c>
      <c r="AA30" s="14">
        <v>16703</v>
      </c>
      <c r="AB30" s="14">
        <v>17805</v>
      </c>
      <c r="AC30" s="14">
        <v>18686</v>
      </c>
      <c r="AD30" s="14">
        <v>19427</v>
      </c>
      <c r="AE30" s="14">
        <v>20342</v>
      </c>
      <c r="AF30" s="14">
        <v>20704</v>
      </c>
      <c r="AG30" s="14">
        <v>21279</v>
      </c>
      <c r="AH30" s="14">
        <v>21585</v>
      </c>
      <c r="AI30" s="14">
        <v>22301</v>
      </c>
      <c r="AJ30" s="14">
        <v>22539</v>
      </c>
      <c r="AK30" s="14">
        <v>22513</v>
      </c>
      <c r="AL30" s="14">
        <v>23080</v>
      </c>
      <c r="AM30" s="14">
        <v>23499</v>
      </c>
      <c r="AN30" s="38">
        <v>21444</v>
      </c>
      <c r="AO30" s="38">
        <v>21374</v>
      </c>
      <c r="AP30" s="38">
        <v>21441</v>
      </c>
      <c r="AQ30" s="38">
        <v>21344</v>
      </c>
      <c r="AR30" s="38">
        <v>21547</v>
      </c>
      <c r="AS30" s="38">
        <v>21473</v>
      </c>
      <c r="AT30" s="38">
        <v>21344</v>
      </c>
      <c r="AU30" s="38">
        <v>21348</v>
      </c>
      <c r="AV30" s="38">
        <v>21887</v>
      </c>
      <c r="AW30" s="38">
        <v>21883</v>
      </c>
      <c r="AX30" s="38">
        <v>21883</v>
      </c>
      <c r="AY30" s="38">
        <v>68438</v>
      </c>
      <c r="AZ30" s="11">
        <v>71422</v>
      </c>
      <c r="BA30" s="11">
        <v>81624</v>
      </c>
      <c r="BB30" s="11">
        <v>82145</v>
      </c>
      <c r="BC30" s="11">
        <v>68443</v>
      </c>
      <c r="BD30" s="11">
        <v>76702</v>
      </c>
      <c r="BE30" s="11">
        <v>83892</v>
      </c>
      <c r="BF30" s="11">
        <v>85996</v>
      </c>
      <c r="BG30" s="11">
        <v>87706</v>
      </c>
      <c r="BH30" s="11">
        <v>71002</v>
      </c>
      <c r="BI30" s="11">
        <v>71891</v>
      </c>
    </row>
    <row r="31" spans="1:61" ht="15">
      <c r="A31" s="30"/>
      <c r="B31" s="10" t="s">
        <v>2</v>
      </c>
      <c r="C31" s="15">
        <v>16474</v>
      </c>
      <c r="D31" s="15">
        <v>11713</v>
      </c>
      <c r="E31" s="15">
        <v>11386</v>
      </c>
      <c r="F31" s="15">
        <v>7244</v>
      </c>
      <c r="G31" s="15">
        <v>13117</v>
      </c>
      <c r="H31" s="15">
        <v>16764</v>
      </c>
      <c r="I31" s="15">
        <v>16893</v>
      </c>
      <c r="J31" s="15">
        <v>13185</v>
      </c>
      <c r="K31" s="15">
        <v>15034</v>
      </c>
      <c r="L31" s="15">
        <v>15087</v>
      </c>
      <c r="M31" s="15">
        <v>14113</v>
      </c>
      <c r="N31" s="15">
        <v>14690</v>
      </c>
      <c r="O31" s="15">
        <v>18576</v>
      </c>
      <c r="P31" s="15">
        <v>19066</v>
      </c>
      <c r="Q31" s="15">
        <v>22219</v>
      </c>
      <c r="R31" s="15"/>
      <c r="S31" s="15"/>
      <c r="T31" s="15"/>
      <c r="U31" s="15">
        <v>26476</v>
      </c>
      <c r="V31" s="15">
        <v>26173</v>
      </c>
      <c r="W31" s="15">
        <v>30653</v>
      </c>
      <c r="X31" s="15">
        <v>25410</v>
      </c>
      <c r="Y31" s="14">
        <v>24902</v>
      </c>
      <c r="Z31" s="14">
        <v>24090</v>
      </c>
      <c r="AA31" s="14">
        <v>24178</v>
      </c>
      <c r="AB31" s="14">
        <v>28130</v>
      </c>
      <c r="AC31" s="14">
        <v>34767</v>
      </c>
      <c r="AD31" s="14">
        <v>35472</v>
      </c>
      <c r="AE31" s="14">
        <v>49082</v>
      </c>
      <c r="AF31" s="14">
        <v>53743</v>
      </c>
      <c r="AG31" s="14">
        <v>66581</v>
      </c>
      <c r="AH31" s="14">
        <v>74328</v>
      </c>
      <c r="AI31" s="14">
        <v>78275</v>
      </c>
      <c r="AJ31" s="14">
        <v>76389</v>
      </c>
      <c r="AK31" s="14">
        <v>61275</v>
      </c>
      <c r="AL31" s="14">
        <v>58746</v>
      </c>
      <c r="AM31" s="14">
        <v>64155</v>
      </c>
      <c r="AN31" s="38">
        <v>66440</v>
      </c>
      <c r="AO31" s="38">
        <v>68489</v>
      </c>
      <c r="AP31" s="38">
        <v>70981</v>
      </c>
      <c r="AQ31" s="38">
        <v>71247</v>
      </c>
      <c r="AR31" s="38">
        <v>81145</v>
      </c>
      <c r="AS31" s="38">
        <v>88480</v>
      </c>
      <c r="AT31" s="38">
        <v>105410</v>
      </c>
      <c r="AU31" s="38">
        <v>114331</v>
      </c>
      <c r="AV31" s="38">
        <v>116577</v>
      </c>
      <c r="AW31" s="38">
        <v>104465</v>
      </c>
      <c r="AX31" s="38">
        <v>115369</v>
      </c>
      <c r="AY31" s="38">
        <v>115959</v>
      </c>
      <c r="AZ31" s="11">
        <v>114827</v>
      </c>
      <c r="BA31" s="11">
        <v>115533</v>
      </c>
      <c r="BB31" s="11">
        <v>122020</v>
      </c>
      <c r="BC31" s="11">
        <v>123791</v>
      </c>
      <c r="BD31" s="11">
        <v>138489</v>
      </c>
      <c r="BE31" s="11">
        <v>103855</v>
      </c>
      <c r="BF31" s="11">
        <v>98178</v>
      </c>
      <c r="BG31" s="11">
        <v>90915</v>
      </c>
      <c r="BH31" s="11">
        <v>85817</v>
      </c>
      <c r="BI31" s="11">
        <v>93644</v>
      </c>
    </row>
    <row r="32" spans="1:61" ht="15">
      <c r="A32" s="30"/>
      <c r="B32" s="10" t="s">
        <v>27</v>
      </c>
      <c r="C32" s="15">
        <v>1243</v>
      </c>
      <c r="D32" s="15">
        <v>405</v>
      </c>
      <c r="E32" s="15">
        <v>341</v>
      </c>
      <c r="F32" s="15">
        <v>135</v>
      </c>
      <c r="G32" s="15">
        <v>140</v>
      </c>
      <c r="H32" s="15">
        <v>137</v>
      </c>
      <c r="I32" s="15">
        <v>151</v>
      </c>
      <c r="J32" s="15">
        <v>147</v>
      </c>
      <c r="K32" s="15">
        <v>150</v>
      </c>
      <c r="L32" s="15">
        <v>232</v>
      </c>
      <c r="M32" s="15">
        <v>252</v>
      </c>
      <c r="N32" s="15">
        <v>4932</v>
      </c>
      <c r="O32" s="15">
        <v>3051</v>
      </c>
      <c r="P32" s="15">
        <v>2663</v>
      </c>
      <c r="Q32" s="15">
        <v>2642</v>
      </c>
      <c r="R32" s="15"/>
      <c r="S32" s="15"/>
      <c r="T32" s="15"/>
      <c r="U32" s="15">
        <v>2536</v>
      </c>
      <c r="V32" s="15">
        <v>3192</v>
      </c>
      <c r="W32" s="15">
        <v>3137</v>
      </c>
      <c r="X32" s="15">
        <v>3345</v>
      </c>
      <c r="Y32" s="14">
        <v>2455</v>
      </c>
      <c r="Z32" s="14">
        <v>2836</v>
      </c>
      <c r="AA32" s="14">
        <v>2080</v>
      </c>
      <c r="AB32" s="14">
        <v>2439</v>
      </c>
      <c r="AC32" s="14">
        <v>2063</v>
      </c>
      <c r="AD32" s="14">
        <v>2613</v>
      </c>
      <c r="AE32" s="14">
        <v>4332</v>
      </c>
      <c r="AF32" s="14">
        <v>4815</v>
      </c>
      <c r="AG32" s="14">
        <v>5501</v>
      </c>
      <c r="AH32" s="14">
        <v>5315</v>
      </c>
      <c r="AI32" s="14">
        <v>10056</v>
      </c>
      <c r="AJ32" s="14">
        <v>15302</v>
      </c>
      <c r="AK32" s="14">
        <v>38427</v>
      </c>
      <c r="AL32" s="14">
        <v>38582</v>
      </c>
      <c r="AM32" s="14">
        <v>43969</v>
      </c>
      <c r="AN32" s="38">
        <v>44275</v>
      </c>
      <c r="AO32" s="38">
        <v>2749</v>
      </c>
      <c r="AP32" s="38">
        <v>2450</v>
      </c>
      <c r="AQ32" s="38">
        <v>2949</v>
      </c>
      <c r="AR32" s="38">
        <v>4739</v>
      </c>
      <c r="AS32" s="38">
        <v>2616</v>
      </c>
      <c r="AT32" s="38">
        <v>3413</v>
      </c>
      <c r="AU32" s="38">
        <v>3636</v>
      </c>
      <c r="AV32" s="38">
        <v>3221</v>
      </c>
      <c r="AW32" s="38">
        <v>3932</v>
      </c>
      <c r="AX32" s="38">
        <v>2888</v>
      </c>
      <c r="AY32" s="38">
        <v>3053</v>
      </c>
      <c r="AZ32" s="11">
        <v>2847</v>
      </c>
      <c r="BA32" s="11">
        <v>4477</v>
      </c>
      <c r="BB32" s="11">
        <v>3369</v>
      </c>
      <c r="BC32" s="11">
        <v>2244</v>
      </c>
      <c r="BD32" s="11">
        <v>2075</v>
      </c>
      <c r="BE32" s="11">
        <v>7271</v>
      </c>
      <c r="BF32" s="11">
        <v>11546</v>
      </c>
      <c r="BG32" s="11">
        <v>9810</v>
      </c>
      <c r="BH32" s="11">
        <v>10804</v>
      </c>
      <c r="BI32" s="11">
        <v>13525</v>
      </c>
    </row>
    <row r="33" spans="1:61" ht="15">
      <c r="A33" s="30"/>
      <c r="B33" s="10" t="s">
        <v>61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4">
        <v>469</v>
      </c>
      <c r="AF33" s="14">
        <v>400</v>
      </c>
      <c r="AG33" s="14">
        <v>323</v>
      </c>
      <c r="AH33" s="15">
        <v>241</v>
      </c>
      <c r="AI33" s="15">
        <v>158</v>
      </c>
      <c r="AJ33" s="15">
        <v>0</v>
      </c>
      <c r="AK33" s="14">
        <v>739</v>
      </c>
      <c r="AL33" s="14">
        <v>909</v>
      </c>
      <c r="AM33" s="14">
        <v>1116</v>
      </c>
      <c r="AN33" s="38">
        <v>1492</v>
      </c>
      <c r="AO33" s="38">
        <v>1830</v>
      </c>
      <c r="AP33" s="38">
        <v>2294</v>
      </c>
      <c r="AQ33" s="38">
        <v>2377</v>
      </c>
      <c r="AR33" s="38">
        <v>2665</v>
      </c>
      <c r="AS33" s="38">
        <v>3115</v>
      </c>
      <c r="AT33" s="38">
        <v>3598</v>
      </c>
      <c r="AU33" s="38">
        <v>3743</v>
      </c>
      <c r="AV33" s="38">
        <v>4669</v>
      </c>
      <c r="AW33" s="38">
        <v>5622</v>
      </c>
      <c r="AX33" s="38">
        <v>7301</v>
      </c>
      <c r="AY33" s="38">
        <v>7763</v>
      </c>
      <c r="AZ33" s="11">
        <v>8329</v>
      </c>
      <c r="BA33" s="11">
        <v>8573</v>
      </c>
      <c r="BB33" s="11">
        <v>9882</v>
      </c>
      <c r="BC33" s="11">
        <v>10206</v>
      </c>
      <c r="BD33" s="11">
        <v>11089</v>
      </c>
      <c r="BE33" s="11">
        <v>11940</v>
      </c>
      <c r="BF33" s="11">
        <v>13668</v>
      </c>
      <c r="BG33" s="11">
        <v>13632</v>
      </c>
      <c r="BH33" s="11">
        <v>13677</v>
      </c>
      <c r="BI33" s="11">
        <v>13538</v>
      </c>
    </row>
    <row r="34" spans="1:61" ht="15">
      <c r="A34" s="30"/>
      <c r="B34" s="10" t="s">
        <v>76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23178</v>
      </c>
      <c r="AJ34" s="15">
        <v>22437</v>
      </c>
      <c r="AK34" s="15">
        <v>0</v>
      </c>
      <c r="AL34" s="15">
        <v>0</v>
      </c>
      <c r="AM34" s="15">
        <v>0</v>
      </c>
      <c r="AN34" s="38">
        <v>0</v>
      </c>
      <c r="AO34" s="38">
        <v>0</v>
      </c>
      <c r="AP34" s="38">
        <v>0</v>
      </c>
      <c r="AQ34" s="38">
        <v>0</v>
      </c>
      <c r="AR34" s="38">
        <v>0</v>
      </c>
      <c r="AS34" s="38">
        <v>1972</v>
      </c>
      <c r="AT34" s="38">
        <v>2589</v>
      </c>
      <c r="AU34" s="38">
        <v>3712</v>
      </c>
      <c r="AV34" s="38">
        <v>3840</v>
      </c>
      <c r="AW34" s="38">
        <v>3656</v>
      </c>
      <c r="AX34" s="38">
        <v>3947</v>
      </c>
      <c r="AY34" s="38">
        <v>3442.1499999999996</v>
      </c>
      <c r="AZ34" s="11">
        <v>3009</v>
      </c>
      <c r="BA34" s="11">
        <v>1722</v>
      </c>
      <c r="BB34" s="11">
        <v>3296</v>
      </c>
      <c r="BC34" s="11">
        <v>3575</v>
      </c>
      <c r="BD34" s="11">
        <v>3606</v>
      </c>
      <c r="BE34" s="11">
        <v>2138</v>
      </c>
      <c r="BF34" s="11">
        <v>2133</v>
      </c>
      <c r="BG34" s="11">
        <v>1945</v>
      </c>
      <c r="BH34" s="11">
        <v>2057</v>
      </c>
      <c r="BI34" s="11">
        <v>2038</v>
      </c>
    </row>
    <row r="35" spans="1:54" ht="15">
      <c r="A35" s="30"/>
      <c r="B35" s="10" t="s">
        <v>52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4828</v>
      </c>
      <c r="Q35" s="15">
        <v>0</v>
      </c>
      <c r="R35" s="15"/>
      <c r="S35" s="15"/>
      <c r="T35" s="15"/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38">
        <v>0</v>
      </c>
      <c r="AO35" s="38">
        <v>0</v>
      </c>
      <c r="AP35" s="38">
        <v>0</v>
      </c>
      <c r="AQ35" s="38">
        <v>0</v>
      </c>
      <c r="AR35" s="38">
        <v>0</v>
      </c>
      <c r="AS35" s="38">
        <v>0</v>
      </c>
      <c r="AT35" s="38">
        <v>0</v>
      </c>
      <c r="AU35" s="38">
        <v>0</v>
      </c>
      <c r="AV35" s="38">
        <v>0</v>
      </c>
      <c r="AW35" s="38">
        <v>0</v>
      </c>
      <c r="AX35" s="38">
        <v>0</v>
      </c>
      <c r="AY35" s="38">
        <v>0</v>
      </c>
      <c r="AZ35" s="11"/>
      <c r="BA35" s="11"/>
      <c r="BB35" s="11"/>
    </row>
    <row r="36" spans="1:61" ht="15">
      <c r="A36" s="30"/>
      <c r="B36" s="10" t="s">
        <v>48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100263</v>
      </c>
      <c r="O36" s="15">
        <v>101882</v>
      </c>
      <c r="P36" s="15">
        <v>101801</v>
      </c>
      <c r="Q36" s="15">
        <v>0</v>
      </c>
      <c r="R36" s="15"/>
      <c r="S36" s="15"/>
      <c r="T36" s="15"/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38">
        <v>0</v>
      </c>
      <c r="AO36" s="38">
        <v>0</v>
      </c>
      <c r="AP36" s="38">
        <v>0</v>
      </c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8">
        <v>0</v>
      </c>
      <c r="AX36" s="38">
        <v>0</v>
      </c>
      <c r="AY36" s="38">
        <v>0</v>
      </c>
      <c r="AZ36" s="11">
        <v>139016</v>
      </c>
      <c r="BA36" s="11">
        <v>123891</v>
      </c>
      <c r="BB36" s="11">
        <v>127262</v>
      </c>
      <c r="BC36" s="11">
        <v>235943</v>
      </c>
      <c r="BD36" s="11">
        <v>191320</v>
      </c>
      <c r="BE36" s="11">
        <v>128423</v>
      </c>
      <c r="BF36" s="11">
        <v>128417</v>
      </c>
      <c r="BG36" s="11">
        <v>134297</v>
      </c>
      <c r="BH36" s="11">
        <v>134313</v>
      </c>
      <c r="BI36" s="11">
        <v>180780</v>
      </c>
    </row>
    <row r="37" spans="2:61" ht="15">
      <c r="B37" s="10"/>
      <c r="C37" s="16">
        <f aca="true" t="shared" si="7" ref="C37:AK37">SUM(C28:C36)</f>
        <v>25780</v>
      </c>
      <c r="D37" s="16">
        <f t="shared" si="7"/>
        <v>15075</v>
      </c>
      <c r="E37" s="16">
        <f t="shared" si="7"/>
        <v>20053</v>
      </c>
      <c r="F37" s="16">
        <f t="shared" si="7"/>
        <v>15453</v>
      </c>
      <c r="G37" s="16">
        <f t="shared" si="7"/>
        <v>21513</v>
      </c>
      <c r="H37" s="16">
        <f t="shared" si="7"/>
        <v>25735</v>
      </c>
      <c r="I37" s="16">
        <f t="shared" si="7"/>
        <v>26629</v>
      </c>
      <c r="J37" s="16">
        <f t="shared" si="7"/>
        <v>29166</v>
      </c>
      <c r="K37" s="16">
        <f t="shared" si="7"/>
        <v>31834</v>
      </c>
      <c r="L37" s="16">
        <f t="shared" si="7"/>
        <v>39923</v>
      </c>
      <c r="M37" s="16">
        <f t="shared" si="7"/>
        <v>39594</v>
      </c>
      <c r="N37" s="16">
        <f t="shared" si="7"/>
        <v>144923</v>
      </c>
      <c r="O37" s="16">
        <f t="shared" si="7"/>
        <v>155934</v>
      </c>
      <c r="P37" s="16">
        <f t="shared" si="7"/>
        <v>161193</v>
      </c>
      <c r="Q37" s="16">
        <f t="shared" si="7"/>
        <v>57923</v>
      </c>
      <c r="R37" s="16">
        <f t="shared" si="7"/>
        <v>0</v>
      </c>
      <c r="S37" s="16">
        <f t="shared" si="7"/>
        <v>0</v>
      </c>
      <c r="T37" s="16">
        <f t="shared" si="7"/>
        <v>0</v>
      </c>
      <c r="U37" s="16">
        <f t="shared" si="7"/>
        <v>62743</v>
      </c>
      <c r="V37" s="16">
        <f t="shared" si="7"/>
        <v>63373</v>
      </c>
      <c r="W37" s="16">
        <f t="shared" si="7"/>
        <v>68778</v>
      </c>
      <c r="X37" s="16">
        <f t="shared" si="7"/>
        <v>67865</v>
      </c>
      <c r="Y37" s="16">
        <f t="shared" si="7"/>
        <v>74140</v>
      </c>
      <c r="Z37" s="16">
        <f t="shared" si="7"/>
        <v>77735</v>
      </c>
      <c r="AA37" s="16">
        <f t="shared" si="7"/>
        <v>84329</v>
      </c>
      <c r="AB37" s="16">
        <f t="shared" si="7"/>
        <v>94361</v>
      </c>
      <c r="AC37" s="16">
        <f t="shared" si="7"/>
        <v>99932</v>
      </c>
      <c r="AD37" s="16">
        <f t="shared" si="7"/>
        <v>105327</v>
      </c>
      <c r="AE37" s="16">
        <f t="shared" si="7"/>
        <v>121194</v>
      </c>
      <c r="AF37" s="16">
        <f t="shared" si="7"/>
        <v>129326</v>
      </c>
      <c r="AG37" s="16">
        <f t="shared" si="7"/>
        <v>143693</v>
      </c>
      <c r="AH37" s="16">
        <f t="shared" si="7"/>
        <v>157578</v>
      </c>
      <c r="AI37" s="16">
        <f t="shared" si="7"/>
        <v>191664</v>
      </c>
      <c r="AJ37" s="16">
        <f t="shared" si="7"/>
        <v>193105</v>
      </c>
      <c r="AK37" s="16">
        <f t="shared" si="7"/>
        <v>179337</v>
      </c>
      <c r="AL37" s="16">
        <f aca="true" t="shared" si="8" ref="AL37:AQ37">SUM(AL28:AL36)</f>
        <v>175337</v>
      </c>
      <c r="AM37" s="16">
        <f t="shared" si="8"/>
        <v>189244</v>
      </c>
      <c r="AN37" s="16">
        <f t="shared" si="8"/>
        <v>189279</v>
      </c>
      <c r="AO37" s="16">
        <f t="shared" si="8"/>
        <v>148614</v>
      </c>
      <c r="AP37" s="16">
        <f t="shared" si="8"/>
        <v>148645</v>
      </c>
      <c r="AQ37" s="16">
        <f t="shared" si="8"/>
        <v>149310</v>
      </c>
      <c r="AR37" s="16">
        <f aca="true" t="shared" si="9" ref="AR37:BD37">SUM(AR28:AR36)</f>
        <v>160093</v>
      </c>
      <c r="AS37" s="16">
        <f t="shared" si="9"/>
        <v>165685</v>
      </c>
      <c r="AT37" s="16">
        <f t="shared" si="9"/>
        <v>178943</v>
      </c>
      <c r="AU37" s="16">
        <f t="shared" si="9"/>
        <v>188985</v>
      </c>
      <c r="AV37" s="16">
        <f t="shared" si="9"/>
        <v>179495</v>
      </c>
      <c r="AW37" s="16">
        <f t="shared" si="9"/>
        <v>184387</v>
      </c>
      <c r="AX37" s="16">
        <f t="shared" si="9"/>
        <v>187134</v>
      </c>
      <c r="AY37" s="16">
        <f t="shared" si="9"/>
        <v>223318.15</v>
      </c>
      <c r="AZ37" s="16">
        <f t="shared" si="9"/>
        <v>363958</v>
      </c>
      <c r="BA37" s="16">
        <f t="shared" si="9"/>
        <v>382627</v>
      </c>
      <c r="BB37" s="16">
        <f t="shared" si="9"/>
        <v>372483</v>
      </c>
      <c r="BC37" s="16">
        <f t="shared" si="9"/>
        <v>468526</v>
      </c>
      <c r="BD37" s="16">
        <f t="shared" si="9"/>
        <v>446696</v>
      </c>
      <c r="BE37" s="16">
        <f>SUM(BE28:BE36)</f>
        <v>360702</v>
      </c>
      <c r="BF37" s="16">
        <v>366177</v>
      </c>
      <c r="BG37" s="16">
        <v>364953</v>
      </c>
      <c r="BH37" s="16">
        <v>339116</v>
      </c>
      <c r="BI37" s="16">
        <v>395183</v>
      </c>
    </row>
    <row r="38" spans="1:54" ht="15">
      <c r="A38" s="30"/>
      <c r="B38" s="10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0"/>
      <c r="S38" s="10"/>
      <c r="T38" s="10"/>
      <c r="U38" s="12"/>
      <c r="V38" s="12"/>
      <c r="W38" s="12"/>
      <c r="X38" s="12"/>
      <c r="Y38" s="12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Z38" s="11"/>
      <c r="BA38" s="11"/>
      <c r="BB38" s="11"/>
    </row>
    <row r="39" spans="1:61" ht="15">
      <c r="A39" s="30"/>
      <c r="B39" s="10" t="s">
        <v>4</v>
      </c>
      <c r="C39" s="15">
        <v>0</v>
      </c>
      <c r="D39" s="15">
        <v>148655</v>
      </c>
      <c r="E39" s="15">
        <v>1734</v>
      </c>
      <c r="F39" s="15">
        <v>2282</v>
      </c>
      <c r="G39" s="15">
        <v>3000</v>
      </c>
      <c r="H39" s="15">
        <v>2945</v>
      </c>
      <c r="I39" s="15">
        <v>3757</v>
      </c>
      <c r="J39" s="15">
        <v>3429</v>
      </c>
      <c r="K39" s="15">
        <v>3401</v>
      </c>
      <c r="L39" s="15">
        <v>3764</v>
      </c>
      <c r="M39" s="15">
        <v>4756</v>
      </c>
      <c r="N39" s="15">
        <v>24199</v>
      </c>
      <c r="O39" s="15">
        <v>23747</v>
      </c>
      <c r="P39" s="15">
        <v>23929</v>
      </c>
      <c r="Q39" s="15">
        <v>26207</v>
      </c>
      <c r="R39" s="15"/>
      <c r="S39" s="15"/>
      <c r="T39" s="15"/>
      <c r="U39" s="15">
        <v>24048</v>
      </c>
      <c r="V39" s="15">
        <v>25381</v>
      </c>
      <c r="W39" s="15">
        <v>22406</v>
      </c>
      <c r="X39" s="15">
        <v>16289</v>
      </c>
      <c r="Y39" s="15">
        <v>22502</v>
      </c>
      <c r="Z39" s="15">
        <v>21683</v>
      </c>
      <c r="AA39" s="15">
        <v>22414</v>
      </c>
      <c r="AB39" s="15">
        <v>21672</v>
      </c>
      <c r="AC39" s="15">
        <v>26284</v>
      </c>
      <c r="AD39" s="14">
        <v>26102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4">
        <v>5807</v>
      </c>
      <c r="AK39" s="14">
        <v>39006</v>
      </c>
      <c r="AL39" s="14">
        <v>38776</v>
      </c>
      <c r="AM39" s="14">
        <v>41721</v>
      </c>
      <c r="AN39" s="38">
        <v>42321</v>
      </c>
      <c r="AO39" s="38">
        <v>42809</v>
      </c>
      <c r="AP39" s="38">
        <v>42015</v>
      </c>
      <c r="AQ39" s="38">
        <v>39898</v>
      </c>
      <c r="AR39" s="38">
        <v>41772</v>
      </c>
      <c r="AS39" s="38">
        <v>44595</v>
      </c>
      <c r="AT39" s="38">
        <v>56223</v>
      </c>
      <c r="AU39" s="38">
        <v>59188</v>
      </c>
      <c r="AV39" s="38">
        <v>63748</v>
      </c>
      <c r="AW39" s="38">
        <v>62871</v>
      </c>
      <c r="AX39" s="38">
        <v>66112</v>
      </c>
      <c r="AY39" s="38">
        <v>58077</v>
      </c>
      <c r="AZ39" s="11">
        <v>61065</v>
      </c>
      <c r="BA39" s="11">
        <v>62369</v>
      </c>
      <c r="BB39" s="11">
        <v>53671</v>
      </c>
      <c r="BC39" s="11">
        <v>53299</v>
      </c>
      <c r="BD39" s="11">
        <v>51162</v>
      </c>
      <c r="BE39" s="11">
        <v>62122</v>
      </c>
      <c r="BF39" s="11">
        <v>55617</v>
      </c>
      <c r="BG39" s="11">
        <v>52401</v>
      </c>
      <c r="BH39" s="11">
        <v>53318</v>
      </c>
      <c r="BI39" s="11">
        <v>18886</v>
      </c>
    </row>
    <row r="40" spans="1:61" ht="15">
      <c r="A40" s="30"/>
      <c r="B40" s="10" t="s">
        <v>29</v>
      </c>
      <c r="C40" s="15">
        <v>243162</v>
      </c>
      <c r="D40" s="15">
        <v>241574</v>
      </c>
      <c r="E40" s="15">
        <v>233520</v>
      </c>
      <c r="F40" s="15">
        <v>232029</v>
      </c>
      <c r="G40" s="15">
        <v>231396</v>
      </c>
      <c r="H40" s="15">
        <v>230707</v>
      </c>
      <c r="I40" s="15">
        <v>239147</v>
      </c>
      <c r="J40" s="15">
        <v>246750</v>
      </c>
      <c r="K40" s="15">
        <v>252389</v>
      </c>
      <c r="L40" s="15">
        <v>254937</v>
      </c>
      <c r="M40" s="15">
        <v>248641</v>
      </c>
      <c r="N40" s="15">
        <v>335576</v>
      </c>
      <c r="O40" s="15">
        <v>334385</v>
      </c>
      <c r="P40" s="15">
        <v>338148</v>
      </c>
      <c r="Q40" s="15">
        <v>334394</v>
      </c>
      <c r="R40" s="15"/>
      <c r="S40" s="15"/>
      <c r="T40" s="15"/>
      <c r="U40" s="15">
        <v>337013</v>
      </c>
      <c r="V40" s="15">
        <v>360199</v>
      </c>
      <c r="W40" s="15">
        <v>364955</v>
      </c>
      <c r="X40" s="15">
        <v>384261</v>
      </c>
      <c r="Y40" s="15">
        <v>367129</v>
      </c>
      <c r="Z40" s="15">
        <v>403006</v>
      </c>
      <c r="AA40" s="15">
        <v>401541</v>
      </c>
      <c r="AB40" s="15">
        <v>435281</v>
      </c>
      <c r="AC40" s="15">
        <v>428564</v>
      </c>
      <c r="AD40" s="14">
        <v>418557</v>
      </c>
      <c r="AE40" s="14">
        <v>407916</v>
      </c>
      <c r="AF40" s="14">
        <v>411067</v>
      </c>
      <c r="AG40" s="14">
        <v>400460</v>
      </c>
      <c r="AH40" s="14">
        <v>384002</v>
      </c>
      <c r="AI40" s="14">
        <v>379637</v>
      </c>
      <c r="AJ40" s="14">
        <v>360759</v>
      </c>
      <c r="AK40" s="14">
        <v>364250</v>
      </c>
      <c r="AL40" s="14">
        <v>357408</v>
      </c>
      <c r="AM40" s="14">
        <v>367120</v>
      </c>
      <c r="AN40" s="38">
        <v>367778</v>
      </c>
      <c r="AO40" s="38">
        <v>365507</v>
      </c>
      <c r="AP40" s="38">
        <v>473382</v>
      </c>
      <c r="AQ40" s="38">
        <v>470828</v>
      </c>
      <c r="AR40" s="38">
        <v>488935</v>
      </c>
      <c r="AS40" s="38">
        <v>453837</v>
      </c>
      <c r="AT40" s="38">
        <v>503042</v>
      </c>
      <c r="AU40" s="38">
        <v>507731</v>
      </c>
      <c r="AV40" s="38">
        <v>485768</v>
      </c>
      <c r="AW40" s="38">
        <v>446945</v>
      </c>
      <c r="AX40" s="38">
        <v>462539</v>
      </c>
      <c r="AY40" s="38">
        <v>405483</v>
      </c>
      <c r="AZ40" s="11">
        <v>424994</v>
      </c>
      <c r="BA40" s="11">
        <v>431254</v>
      </c>
      <c r="BB40" s="11">
        <v>402841</v>
      </c>
      <c r="BC40" s="11">
        <v>265581</v>
      </c>
      <c r="BD40" s="11">
        <v>265828</v>
      </c>
      <c r="BE40" s="11">
        <v>262562</v>
      </c>
      <c r="BF40" s="11">
        <v>255152</v>
      </c>
      <c r="BG40" s="11">
        <v>246196</v>
      </c>
      <c r="BH40" s="11">
        <v>243602</v>
      </c>
      <c r="BI40" s="11">
        <v>207775</v>
      </c>
    </row>
    <row r="41" spans="1:61" ht="15">
      <c r="A41" s="30"/>
      <c r="B41" s="10" t="s">
        <v>30</v>
      </c>
      <c r="C41" s="15">
        <v>157487</v>
      </c>
      <c r="D41" s="15">
        <v>8292</v>
      </c>
      <c r="E41" s="15">
        <v>170537</v>
      </c>
      <c r="F41" s="15">
        <v>169953</v>
      </c>
      <c r="G41" s="15">
        <v>169161</v>
      </c>
      <c r="H41" s="15">
        <v>168425</v>
      </c>
      <c r="I41" s="15">
        <v>169535</v>
      </c>
      <c r="J41" s="15">
        <v>168963</v>
      </c>
      <c r="K41" s="15">
        <v>169786</v>
      </c>
      <c r="L41" s="15">
        <v>170335</v>
      </c>
      <c r="M41" s="15">
        <v>171150</v>
      </c>
      <c r="N41" s="15">
        <v>172034</v>
      </c>
      <c r="O41" s="15">
        <v>170953</v>
      </c>
      <c r="P41" s="15">
        <v>176640</v>
      </c>
      <c r="Q41" s="15">
        <v>191919</v>
      </c>
      <c r="R41" s="15"/>
      <c r="S41" s="15"/>
      <c r="T41" s="15"/>
      <c r="U41" s="15">
        <v>195150</v>
      </c>
      <c r="V41" s="15">
        <v>192860</v>
      </c>
      <c r="W41" s="15">
        <v>193060</v>
      </c>
      <c r="X41" s="15">
        <v>195968</v>
      </c>
      <c r="Y41" s="15">
        <v>217709</v>
      </c>
      <c r="Z41" s="15">
        <v>235712</v>
      </c>
      <c r="AA41" s="15">
        <v>358468.8052</v>
      </c>
      <c r="AB41" s="15">
        <v>428093</v>
      </c>
      <c r="AC41" s="15">
        <v>729499</v>
      </c>
      <c r="AD41" s="14">
        <v>676308</v>
      </c>
      <c r="AE41" s="14">
        <v>619637</v>
      </c>
      <c r="AF41" s="14">
        <v>626021</v>
      </c>
      <c r="AG41" s="14">
        <v>627978</v>
      </c>
      <c r="AH41" s="14">
        <v>609247</v>
      </c>
      <c r="AI41" s="14">
        <v>626341</v>
      </c>
      <c r="AJ41" s="14">
        <v>631464</v>
      </c>
      <c r="AK41" s="14">
        <v>617654</v>
      </c>
      <c r="AL41" s="14">
        <v>615815</v>
      </c>
      <c r="AM41" s="14">
        <v>682744</v>
      </c>
      <c r="AN41" s="38">
        <v>701893</v>
      </c>
      <c r="AO41" s="38">
        <v>727924</v>
      </c>
      <c r="AP41" s="38">
        <v>723953</v>
      </c>
      <c r="AQ41" s="38">
        <v>715095</v>
      </c>
      <c r="AR41" s="38">
        <v>758969</v>
      </c>
      <c r="AS41" s="38">
        <v>772189</v>
      </c>
      <c r="AT41" s="38">
        <v>914839</v>
      </c>
      <c r="AU41" s="38">
        <v>868109</v>
      </c>
      <c r="AV41" s="38">
        <v>911361</v>
      </c>
      <c r="AW41" s="38">
        <v>870110</v>
      </c>
      <c r="AX41" s="38">
        <v>935162</v>
      </c>
      <c r="AY41" s="38">
        <v>848831.85</v>
      </c>
      <c r="AZ41" s="11">
        <v>891261</v>
      </c>
      <c r="BA41" s="11">
        <v>894848</v>
      </c>
      <c r="BB41" s="11">
        <v>787752</v>
      </c>
      <c r="BC41" s="11">
        <v>778744</v>
      </c>
      <c r="BD41" s="11">
        <v>717579</v>
      </c>
      <c r="BE41" s="11">
        <v>666246</v>
      </c>
      <c r="BF41" s="11">
        <v>647489</v>
      </c>
      <c r="BG41" s="11">
        <v>694069</v>
      </c>
      <c r="BH41" s="11">
        <v>695279</v>
      </c>
      <c r="BI41" s="11">
        <v>656347</v>
      </c>
    </row>
    <row r="42" spans="3:61" s="16" customFormat="1" ht="15">
      <c r="C42" s="16">
        <f>SUM(C39:C41)</f>
        <v>400649</v>
      </c>
      <c r="D42" s="16">
        <f>SUM(D39:D41)</f>
        <v>398521</v>
      </c>
      <c r="E42" s="16">
        <f>SUM(E39:E41)</f>
        <v>405791</v>
      </c>
      <c r="F42" s="16">
        <f>SUM(F39:F41)</f>
        <v>404264</v>
      </c>
      <c r="G42" s="16">
        <f aca="true" t="shared" si="10" ref="G42:P42">SUM(G39:G41)</f>
        <v>403557</v>
      </c>
      <c r="H42" s="16">
        <f t="shared" si="10"/>
        <v>402077</v>
      </c>
      <c r="I42" s="16">
        <f t="shared" si="10"/>
        <v>412439</v>
      </c>
      <c r="J42" s="16">
        <f t="shared" si="10"/>
        <v>419142</v>
      </c>
      <c r="K42" s="16">
        <f t="shared" si="10"/>
        <v>425576</v>
      </c>
      <c r="L42" s="16">
        <f t="shared" si="10"/>
        <v>429036</v>
      </c>
      <c r="M42" s="16">
        <f>SUM(M39:M41)</f>
        <v>424547</v>
      </c>
      <c r="N42" s="16">
        <f t="shared" si="10"/>
        <v>531809</v>
      </c>
      <c r="O42" s="16">
        <f t="shared" si="10"/>
        <v>529085</v>
      </c>
      <c r="P42" s="16">
        <f t="shared" si="10"/>
        <v>538717</v>
      </c>
      <c r="Q42" s="16">
        <f>SUM(Q39:Q41)</f>
        <v>552520</v>
      </c>
      <c r="U42" s="16">
        <f aca="true" t="shared" si="11" ref="U42:Z42">SUM(U39:U41)</f>
        <v>556211</v>
      </c>
      <c r="V42" s="16">
        <f t="shared" si="11"/>
        <v>578440</v>
      </c>
      <c r="W42" s="16">
        <f t="shared" si="11"/>
        <v>580421</v>
      </c>
      <c r="X42" s="16">
        <f t="shared" si="11"/>
        <v>596518</v>
      </c>
      <c r="Y42" s="16">
        <f t="shared" si="11"/>
        <v>607340</v>
      </c>
      <c r="Z42" s="16">
        <f t="shared" si="11"/>
        <v>660401</v>
      </c>
      <c r="AA42" s="16">
        <f aca="true" t="shared" si="12" ref="AA42:AH42">SUM(AA39:AA41)</f>
        <v>782423.8052000001</v>
      </c>
      <c r="AB42" s="16">
        <f t="shared" si="12"/>
        <v>885046</v>
      </c>
      <c r="AC42" s="16">
        <f t="shared" si="12"/>
        <v>1184347</v>
      </c>
      <c r="AD42" s="16">
        <f t="shared" si="12"/>
        <v>1120967</v>
      </c>
      <c r="AE42" s="16">
        <f t="shared" si="12"/>
        <v>1027553</v>
      </c>
      <c r="AF42" s="16">
        <f t="shared" si="12"/>
        <v>1037088</v>
      </c>
      <c r="AG42" s="16">
        <f t="shared" si="12"/>
        <v>1028438</v>
      </c>
      <c r="AH42" s="16">
        <f t="shared" si="12"/>
        <v>993249</v>
      </c>
      <c r="AI42" s="16">
        <f aca="true" t="shared" si="13" ref="AI42:AP42">SUM(AI39:AI41)</f>
        <v>1005978</v>
      </c>
      <c r="AJ42" s="16">
        <f t="shared" si="13"/>
        <v>998030</v>
      </c>
      <c r="AK42" s="16">
        <f t="shared" si="13"/>
        <v>1020910</v>
      </c>
      <c r="AL42" s="16">
        <f t="shared" si="13"/>
        <v>1011999</v>
      </c>
      <c r="AM42" s="16">
        <f t="shared" si="13"/>
        <v>1091585</v>
      </c>
      <c r="AN42" s="16">
        <f t="shared" si="13"/>
        <v>1111992</v>
      </c>
      <c r="AO42" s="16">
        <f t="shared" si="13"/>
        <v>1136240</v>
      </c>
      <c r="AP42" s="16">
        <f t="shared" si="13"/>
        <v>1239350</v>
      </c>
      <c r="AQ42" s="16">
        <f aca="true" t="shared" si="14" ref="AQ42:AV42">SUM(AQ39:AQ41)</f>
        <v>1225821</v>
      </c>
      <c r="AR42" s="16">
        <f t="shared" si="14"/>
        <v>1289676</v>
      </c>
      <c r="AS42" s="16">
        <f t="shared" si="14"/>
        <v>1270621</v>
      </c>
      <c r="AT42" s="16">
        <f t="shared" si="14"/>
        <v>1474104</v>
      </c>
      <c r="AU42" s="16">
        <f t="shared" si="14"/>
        <v>1435028</v>
      </c>
      <c r="AV42" s="16">
        <f t="shared" si="14"/>
        <v>1460877</v>
      </c>
      <c r="AW42" s="16">
        <f aca="true" t="shared" si="15" ref="AW42:BD42">SUM(AW39:AW41)</f>
        <v>1379926</v>
      </c>
      <c r="AX42" s="16">
        <f t="shared" si="15"/>
        <v>1463813</v>
      </c>
      <c r="AY42" s="16">
        <f t="shared" si="15"/>
        <v>1312391.85</v>
      </c>
      <c r="AZ42" s="16">
        <f t="shared" si="15"/>
        <v>1377320</v>
      </c>
      <c r="BA42" s="16">
        <f t="shared" si="15"/>
        <v>1388471</v>
      </c>
      <c r="BB42" s="16">
        <f t="shared" si="15"/>
        <v>1244264</v>
      </c>
      <c r="BC42" s="16">
        <f t="shared" si="15"/>
        <v>1097624</v>
      </c>
      <c r="BD42" s="16">
        <f t="shared" si="15"/>
        <v>1034569</v>
      </c>
      <c r="BE42" s="16">
        <f>SUM(BE39:BE41)</f>
        <v>990930</v>
      </c>
      <c r="BF42" s="16">
        <v>958258</v>
      </c>
      <c r="BG42" s="16">
        <v>992666</v>
      </c>
      <c r="BH42" s="16">
        <v>992199</v>
      </c>
      <c r="BI42" s="16">
        <v>883008</v>
      </c>
    </row>
    <row r="43" spans="1:54" ht="15">
      <c r="A43" s="30"/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0"/>
      <c r="S43" s="10"/>
      <c r="T43" s="10"/>
      <c r="U43" s="14"/>
      <c r="V43" s="14"/>
      <c r="W43" s="14"/>
      <c r="X43" s="14"/>
      <c r="Y43" s="14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Z43" s="11"/>
      <c r="BA43" s="11"/>
      <c r="BB43" s="11"/>
    </row>
    <row r="44" spans="1:61" ht="18" customHeight="1">
      <c r="A44" s="30"/>
      <c r="B44" s="17" t="s">
        <v>5</v>
      </c>
      <c r="C44" s="18">
        <f aca="true" t="shared" si="16" ref="C44:AK44">C42+C37+C22+C25</f>
        <v>745543</v>
      </c>
      <c r="D44" s="18">
        <f t="shared" si="16"/>
        <v>735997</v>
      </c>
      <c r="E44" s="18">
        <f t="shared" si="16"/>
        <v>771491</v>
      </c>
      <c r="F44" s="18">
        <f t="shared" si="16"/>
        <v>801104</v>
      </c>
      <c r="G44" s="18">
        <f t="shared" si="16"/>
        <v>825937</v>
      </c>
      <c r="H44" s="18">
        <f t="shared" si="16"/>
        <v>807020</v>
      </c>
      <c r="I44" s="18">
        <f t="shared" si="16"/>
        <v>832998</v>
      </c>
      <c r="J44" s="18">
        <f t="shared" si="16"/>
        <v>915601</v>
      </c>
      <c r="K44" s="18">
        <f t="shared" si="16"/>
        <v>937133</v>
      </c>
      <c r="L44" s="18">
        <f t="shared" si="16"/>
        <v>883708</v>
      </c>
      <c r="M44" s="18">
        <f t="shared" si="16"/>
        <v>883966</v>
      </c>
      <c r="N44" s="18">
        <f t="shared" si="16"/>
        <v>1095868</v>
      </c>
      <c r="O44" s="18">
        <f t="shared" si="16"/>
        <v>1123303</v>
      </c>
      <c r="P44" s="18">
        <f t="shared" si="16"/>
        <v>1229857</v>
      </c>
      <c r="Q44" s="18">
        <f t="shared" si="16"/>
        <v>1263552</v>
      </c>
      <c r="R44" s="18">
        <f t="shared" si="16"/>
        <v>0</v>
      </c>
      <c r="S44" s="18">
        <f t="shared" si="16"/>
        <v>0</v>
      </c>
      <c r="T44" s="18">
        <f t="shared" si="16"/>
        <v>0</v>
      </c>
      <c r="U44" s="18">
        <f t="shared" si="16"/>
        <v>1172956</v>
      </c>
      <c r="V44" s="18">
        <f t="shared" si="16"/>
        <v>1193613</v>
      </c>
      <c r="W44" s="18">
        <f t="shared" si="16"/>
        <v>1213631</v>
      </c>
      <c r="X44" s="18">
        <f t="shared" si="16"/>
        <v>1284565</v>
      </c>
      <c r="Y44" s="18">
        <f t="shared" si="16"/>
        <v>1296214</v>
      </c>
      <c r="Z44" s="18">
        <f t="shared" si="16"/>
        <v>1432230</v>
      </c>
      <c r="AA44" s="18">
        <f t="shared" si="16"/>
        <v>1584048.8052</v>
      </c>
      <c r="AB44" s="18">
        <f t="shared" si="16"/>
        <v>2190423</v>
      </c>
      <c r="AC44" s="18">
        <f t="shared" si="16"/>
        <v>2156239</v>
      </c>
      <c r="AD44" s="18">
        <f t="shared" si="16"/>
        <v>2053616</v>
      </c>
      <c r="AE44" s="18">
        <f t="shared" si="16"/>
        <v>1878155</v>
      </c>
      <c r="AF44" s="18">
        <f t="shared" si="16"/>
        <v>2161365</v>
      </c>
      <c r="AG44" s="18">
        <f t="shared" si="16"/>
        <v>2074697</v>
      </c>
      <c r="AH44" s="18">
        <f t="shared" si="16"/>
        <v>2018552</v>
      </c>
      <c r="AI44" s="18">
        <f t="shared" si="16"/>
        <v>2091920</v>
      </c>
      <c r="AJ44" s="18">
        <f t="shared" si="16"/>
        <v>2075912</v>
      </c>
      <c r="AK44" s="18">
        <f t="shared" si="16"/>
        <v>2059765</v>
      </c>
      <c r="AL44" s="18">
        <f aca="true" t="shared" si="17" ref="AL44:AQ44">AL42+AL37+AL22+AL25</f>
        <v>2053485</v>
      </c>
      <c r="AM44" s="18">
        <f t="shared" si="17"/>
        <v>2422281</v>
      </c>
      <c r="AN44" s="18">
        <f t="shared" si="17"/>
        <v>2301208</v>
      </c>
      <c r="AO44" s="18">
        <f t="shared" si="17"/>
        <v>2247239</v>
      </c>
      <c r="AP44" s="18">
        <f t="shared" si="17"/>
        <v>2368989</v>
      </c>
      <c r="AQ44" s="18">
        <f t="shared" si="17"/>
        <v>2425497</v>
      </c>
      <c r="AR44" s="18">
        <f aca="true" t="shared" si="18" ref="AR44:AX44">AR42+AR37+AR22+AR25</f>
        <v>2610684</v>
      </c>
      <c r="AS44" s="18">
        <f t="shared" si="18"/>
        <v>2518442</v>
      </c>
      <c r="AT44" s="18">
        <f t="shared" si="18"/>
        <v>2834472</v>
      </c>
      <c r="AU44" s="18">
        <f t="shared" si="18"/>
        <v>3021778</v>
      </c>
      <c r="AV44" s="18">
        <f t="shared" si="18"/>
        <v>3096698</v>
      </c>
      <c r="AW44" s="18">
        <f t="shared" si="18"/>
        <v>2869132</v>
      </c>
      <c r="AX44" s="18">
        <f t="shared" si="18"/>
        <v>3168877</v>
      </c>
      <c r="AY44" s="18">
        <f aca="true" t="shared" si="19" ref="AY44:BD44">AY42+AY37+AY22+AY25</f>
        <v>2895945</v>
      </c>
      <c r="AZ44" s="18">
        <f t="shared" si="19"/>
        <v>3048767</v>
      </c>
      <c r="BA44" s="18">
        <f t="shared" si="19"/>
        <v>3097783</v>
      </c>
      <c r="BB44" s="18">
        <f t="shared" si="19"/>
        <v>2959343</v>
      </c>
      <c r="BC44" s="18">
        <f t="shared" si="19"/>
        <v>2984995</v>
      </c>
      <c r="BD44" s="18">
        <f t="shared" si="19"/>
        <v>3111942</v>
      </c>
      <c r="BE44" s="18">
        <f>BE42+BE37+BE22+BE25</f>
        <v>2663351</v>
      </c>
      <c r="BF44" s="18">
        <v>2718049</v>
      </c>
      <c r="BG44" s="18">
        <v>2611023</v>
      </c>
      <c r="BH44" s="18">
        <v>2679664</v>
      </c>
      <c r="BI44" s="18">
        <v>2545626</v>
      </c>
    </row>
    <row r="45" spans="1:54" ht="15">
      <c r="A45" s="30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Z45" s="11"/>
      <c r="BA45" s="11"/>
      <c r="BB45" s="11"/>
    </row>
    <row r="46" spans="1:54" ht="15">
      <c r="A46" s="3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Z46" s="11"/>
      <c r="BA46" s="11"/>
      <c r="BB46" s="11"/>
    </row>
    <row r="47" spans="1:61" ht="20.25" customHeight="1">
      <c r="A47" s="30"/>
      <c r="B47" s="34" t="s">
        <v>54</v>
      </c>
      <c r="C47" s="35" t="s">
        <v>22</v>
      </c>
      <c r="D47" s="35" t="s">
        <v>21</v>
      </c>
      <c r="E47" s="35" t="s">
        <v>20</v>
      </c>
      <c r="F47" s="35" t="s">
        <v>17</v>
      </c>
      <c r="G47" s="35" t="s">
        <v>19</v>
      </c>
      <c r="H47" s="35" t="s">
        <v>18</v>
      </c>
      <c r="I47" s="35" t="s">
        <v>16</v>
      </c>
      <c r="J47" s="35" t="s">
        <v>15</v>
      </c>
      <c r="K47" s="35" t="s">
        <v>14</v>
      </c>
      <c r="L47" s="35" t="s">
        <v>12</v>
      </c>
      <c r="M47" s="35" t="s">
        <v>10</v>
      </c>
      <c r="N47" s="35" t="s">
        <v>9</v>
      </c>
      <c r="O47" s="35" t="s">
        <v>13</v>
      </c>
      <c r="P47" s="35" t="s">
        <v>11</v>
      </c>
      <c r="Q47" s="35" t="s">
        <v>8</v>
      </c>
      <c r="R47" s="35"/>
      <c r="S47" s="35"/>
      <c r="T47" s="35"/>
      <c r="U47" s="35" t="s">
        <v>25</v>
      </c>
      <c r="V47" s="35" t="s">
        <v>26</v>
      </c>
      <c r="W47" s="35" t="s">
        <v>55</v>
      </c>
      <c r="X47" s="35" t="s">
        <v>56</v>
      </c>
      <c r="Y47" s="35" t="s">
        <v>57</v>
      </c>
      <c r="Z47" s="35" t="s">
        <v>58</v>
      </c>
      <c r="AA47" s="35" t="s">
        <v>59</v>
      </c>
      <c r="AB47" s="35" t="s">
        <v>60</v>
      </c>
      <c r="AC47" s="35" t="s">
        <v>62</v>
      </c>
      <c r="AD47" s="35" t="s">
        <v>69</v>
      </c>
      <c r="AE47" s="35" t="s">
        <v>70</v>
      </c>
      <c r="AF47" s="35" t="s">
        <v>72</v>
      </c>
      <c r="AG47" s="35" t="s">
        <v>73</v>
      </c>
      <c r="AH47" s="35" t="s">
        <v>74</v>
      </c>
      <c r="AI47" s="35" t="s">
        <v>75</v>
      </c>
      <c r="AJ47" s="35" t="s">
        <v>77</v>
      </c>
      <c r="AK47" s="35" t="s">
        <v>79</v>
      </c>
      <c r="AL47" s="35" t="s">
        <v>80</v>
      </c>
      <c r="AM47" s="35" t="str">
        <f>AM7</f>
        <v>2T18</v>
      </c>
      <c r="AN47" s="35" t="str">
        <f>AN7</f>
        <v>3T18</v>
      </c>
      <c r="AO47" s="35" t="str">
        <f>AO7</f>
        <v>4T18</v>
      </c>
      <c r="AP47" s="35" t="s">
        <v>87</v>
      </c>
      <c r="AQ47" s="35" t="s">
        <v>88</v>
      </c>
      <c r="AR47" s="35" t="s">
        <v>89</v>
      </c>
      <c r="AS47" s="35" t="s">
        <v>90</v>
      </c>
      <c r="AT47" s="35" t="s">
        <v>91</v>
      </c>
      <c r="AU47" s="35" t="s">
        <v>92</v>
      </c>
      <c r="AV47" s="35" t="s">
        <v>93</v>
      </c>
      <c r="AW47" s="35" t="s">
        <v>94</v>
      </c>
      <c r="AX47" s="35" t="s">
        <v>95</v>
      </c>
      <c r="AY47" s="35" t="s">
        <v>96</v>
      </c>
      <c r="AZ47" s="35" t="s">
        <v>97</v>
      </c>
      <c r="BA47" s="35" t="s">
        <v>98</v>
      </c>
      <c r="BB47" s="35" t="s">
        <v>99</v>
      </c>
      <c r="BC47" s="35" t="s">
        <v>100</v>
      </c>
      <c r="BD47" s="35" t="s">
        <v>308</v>
      </c>
      <c r="BE47" s="35" t="s">
        <v>312</v>
      </c>
      <c r="BF47" s="35" t="s">
        <v>317</v>
      </c>
      <c r="BG47" s="35" t="s">
        <v>322</v>
      </c>
      <c r="BH47" s="35" t="s">
        <v>326</v>
      </c>
      <c r="BI47" s="35" t="s">
        <v>331</v>
      </c>
    </row>
    <row r="48" spans="1:54" ht="19.5" customHeight="1">
      <c r="A48" s="30"/>
      <c r="B48" s="20" t="s">
        <v>6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Z48" s="11"/>
      <c r="BA48" s="11"/>
      <c r="BB48" s="11"/>
    </row>
    <row r="49" spans="1:61" ht="15">
      <c r="A49" s="30"/>
      <c r="B49" s="19" t="s">
        <v>31</v>
      </c>
      <c r="C49" s="3">
        <v>34404</v>
      </c>
      <c r="D49" s="3">
        <v>40457</v>
      </c>
      <c r="E49" s="3">
        <v>39558</v>
      </c>
      <c r="F49" s="3">
        <v>39296</v>
      </c>
      <c r="G49" s="3">
        <v>43405</v>
      </c>
      <c r="H49" s="3">
        <v>40229</v>
      </c>
      <c r="I49" s="3">
        <v>50288</v>
      </c>
      <c r="J49" s="3">
        <v>62951</v>
      </c>
      <c r="K49" s="3">
        <v>60613</v>
      </c>
      <c r="L49" s="3">
        <v>67601</v>
      </c>
      <c r="M49" s="3">
        <v>63914</v>
      </c>
      <c r="N49" s="3">
        <v>55681</v>
      </c>
      <c r="O49" s="3">
        <v>53406</v>
      </c>
      <c r="P49" s="3">
        <v>54237</v>
      </c>
      <c r="Q49" s="3">
        <v>59832</v>
      </c>
      <c r="R49" s="3"/>
      <c r="S49" s="3"/>
      <c r="T49" s="3"/>
      <c r="U49" s="3">
        <v>64028</v>
      </c>
      <c r="V49" s="3">
        <v>68719</v>
      </c>
      <c r="W49" s="3">
        <v>62446</v>
      </c>
      <c r="X49" s="3">
        <v>76022</v>
      </c>
      <c r="Y49" s="3">
        <v>61992</v>
      </c>
      <c r="Z49" s="3">
        <v>83014</v>
      </c>
      <c r="AA49" s="3">
        <v>80547</v>
      </c>
      <c r="AB49" s="3">
        <v>92353</v>
      </c>
      <c r="AC49" s="3">
        <v>132174</v>
      </c>
      <c r="AD49" s="3">
        <v>99721</v>
      </c>
      <c r="AE49" s="3">
        <v>119290</v>
      </c>
      <c r="AF49" s="3">
        <v>116479</v>
      </c>
      <c r="AG49" s="3">
        <v>106027</v>
      </c>
      <c r="AH49" s="3">
        <v>87143</v>
      </c>
      <c r="AI49" s="3">
        <v>95427</v>
      </c>
      <c r="AJ49" s="3">
        <v>103345</v>
      </c>
      <c r="AK49" s="23">
        <v>99705</v>
      </c>
      <c r="AL49" s="23">
        <v>85043</v>
      </c>
      <c r="AM49" s="23">
        <v>115559</v>
      </c>
      <c r="AN49" s="23">
        <v>115287</v>
      </c>
      <c r="AO49" s="23">
        <v>108852</v>
      </c>
      <c r="AP49" s="23">
        <v>135396</v>
      </c>
      <c r="AQ49" s="23">
        <v>161054</v>
      </c>
      <c r="AR49" s="23">
        <v>185761</v>
      </c>
      <c r="AS49" s="23">
        <v>181080</v>
      </c>
      <c r="AT49" s="23">
        <v>170057</v>
      </c>
      <c r="AU49" s="23">
        <v>177546</v>
      </c>
      <c r="AV49" s="23">
        <v>180772</v>
      </c>
      <c r="AW49" s="11">
        <v>188062</v>
      </c>
      <c r="AX49" s="23">
        <v>177209</v>
      </c>
      <c r="AY49" s="23">
        <v>190791</v>
      </c>
      <c r="AZ49" s="11">
        <v>170778</v>
      </c>
      <c r="BA49" s="11">
        <v>203061</v>
      </c>
      <c r="BB49" s="11">
        <v>186234</v>
      </c>
      <c r="BC49" s="11">
        <v>161658</v>
      </c>
      <c r="BD49" s="11">
        <v>156516</v>
      </c>
      <c r="BE49" s="11">
        <v>180597</v>
      </c>
      <c r="BF49" s="11">
        <v>172922</v>
      </c>
      <c r="BG49" s="11">
        <v>152688</v>
      </c>
      <c r="BH49" s="11">
        <v>181308</v>
      </c>
      <c r="BI49" s="11">
        <v>165338</v>
      </c>
    </row>
    <row r="50" spans="1:61" ht="15">
      <c r="A50" s="30"/>
      <c r="B50" s="21" t="s">
        <v>40</v>
      </c>
      <c r="C50" s="3">
        <v>8620</v>
      </c>
      <c r="D50" s="3">
        <v>41072</v>
      </c>
      <c r="E50" s="3">
        <v>46521</v>
      </c>
      <c r="F50" s="3">
        <v>76686</v>
      </c>
      <c r="G50" s="3">
        <v>82261</v>
      </c>
      <c r="H50" s="3">
        <v>75517</v>
      </c>
      <c r="I50" s="3">
        <v>80973</v>
      </c>
      <c r="J50" s="3">
        <v>77674</v>
      </c>
      <c r="K50" s="3">
        <v>83496</v>
      </c>
      <c r="L50" s="3">
        <v>76872</v>
      </c>
      <c r="M50" s="3">
        <v>79297</v>
      </c>
      <c r="N50" s="3">
        <v>138967</v>
      </c>
      <c r="O50" s="3">
        <v>143897</v>
      </c>
      <c r="P50" s="3">
        <v>105188</v>
      </c>
      <c r="Q50" s="3">
        <v>114374</v>
      </c>
      <c r="R50" s="3"/>
      <c r="S50" s="3"/>
      <c r="T50" s="3"/>
      <c r="U50" s="3">
        <v>18928</v>
      </c>
      <c r="V50" s="3">
        <v>32689</v>
      </c>
      <c r="W50" s="3">
        <v>87732</v>
      </c>
      <c r="X50" s="3">
        <v>124309</v>
      </c>
      <c r="Y50" s="3">
        <v>121565</v>
      </c>
      <c r="Z50" s="3">
        <v>139394</v>
      </c>
      <c r="AA50" s="3">
        <v>137934</v>
      </c>
      <c r="AB50" s="3">
        <v>168818</v>
      </c>
      <c r="AC50" s="3">
        <v>168175</v>
      </c>
      <c r="AD50" s="3">
        <v>172663</v>
      </c>
      <c r="AE50" s="3">
        <v>318608</v>
      </c>
      <c r="AF50" s="3">
        <v>344108</v>
      </c>
      <c r="AG50" s="3">
        <v>326049</v>
      </c>
      <c r="AH50" s="3">
        <v>320301</v>
      </c>
      <c r="AI50" s="3">
        <v>198963</v>
      </c>
      <c r="AJ50" s="3">
        <v>212564</v>
      </c>
      <c r="AK50" s="23">
        <v>255885</v>
      </c>
      <c r="AL50" s="23">
        <v>262633</v>
      </c>
      <c r="AM50" s="23">
        <v>378390</v>
      </c>
      <c r="AN50" s="23">
        <v>194462</v>
      </c>
      <c r="AO50" s="23">
        <v>213403</v>
      </c>
      <c r="AP50" s="23">
        <v>244164</v>
      </c>
      <c r="AQ50" s="23">
        <v>253290</v>
      </c>
      <c r="AR50" s="23">
        <v>273693</v>
      </c>
      <c r="AS50" s="23">
        <v>275552</v>
      </c>
      <c r="AT50" s="23">
        <v>366253</v>
      </c>
      <c r="AU50" s="23">
        <v>625722</v>
      </c>
      <c r="AV50" s="23">
        <v>663112</v>
      </c>
      <c r="AW50" s="11">
        <v>756600</v>
      </c>
      <c r="AX50" s="23">
        <v>833230</v>
      </c>
      <c r="AY50" s="23">
        <v>394519</v>
      </c>
      <c r="AZ50" s="11">
        <v>491444</v>
      </c>
      <c r="BA50" s="11">
        <v>446267</v>
      </c>
      <c r="BB50" s="11">
        <v>513570</v>
      </c>
      <c r="BC50" s="11">
        <v>312601</v>
      </c>
      <c r="BD50" s="11">
        <v>354148</v>
      </c>
      <c r="BE50" s="11">
        <v>281801</v>
      </c>
      <c r="BF50" s="11">
        <v>344013</v>
      </c>
      <c r="BG50" s="11">
        <v>244123</v>
      </c>
      <c r="BH50" s="11">
        <v>264227</v>
      </c>
      <c r="BI50" s="11">
        <v>172061</v>
      </c>
    </row>
    <row r="51" spans="1:61" ht="15">
      <c r="A51" s="30"/>
      <c r="B51" s="19" t="s">
        <v>32</v>
      </c>
      <c r="C51" s="3">
        <v>23089</v>
      </c>
      <c r="D51" s="3">
        <v>27253</v>
      </c>
      <c r="E51" s="3">
        <v>33893</v>
      </c>
      <c r="F51" s="3">
        <v>32076</v>
      </c>
      <c r="G51" s="3">
        <v>27002</v>
      </c>
      <c r="H51" s="3">
        <v>33281</v>
      </c>
      <c r="I51" s="3">
        <v>41369</v>
      </c>
      <c r="J51" s="3">
        <v>38949</v>
      </c>
      <c r="K51" s="3">
        <v>31557</v>
      </c>
      <c r="L51" s="3">
        <v>41202</v>
      </c>
      <c r="M51" s="3">
        <v>49652</v>
      </c>
      <c r="N51" s="3">
        <v>47260</v>
      </c>
      <c r="O51" s="3">
        <v>47523</v>
      </c>
      <c r="P51" s="3">
        <v>49488</v>
      </c>
      <c r="Q51" s="3">
        <v>53763</v>
      </c>
      <c r="R51" s="3"/>
      <c r="S51" s="3"/>
      <c r="T51" s="3"/>
      <c r="U51" s="3">
        <v>48179</v>
      </c>
      <c r="V51" s="3">
        <v>46280</v>
      </c>
      <c r="W51" s="3">
        <v>53704</v>
      </c>
      <c r="X51" s="3">
        <v>63386</v>
      </c>
      <c r="Y51" s="3">
        <v>62786</v>
      </c>
      <c r="Z51" s="3">
        <v>63380</v>
      </c>
      <c r="AA51" s="3">
        <v>71239</v>
      </c>
      <c r="AB51" s="3">
        <v>92351</v>
      </c>
      <c r="AC51" s="3">
        <v>78070</v>
      </c>
      <c r="AD51" s="3">
        <v>87301</v>
      </c>
      <c r="AE51" s="3">
        <v>75468</v>
      </c>
      <c r="AF51" s="3">
        <v>84119</v>
      </c>
      <c r="AG51" s="3">
        <v>68002</v>
      </c>
      <c r="AH51" s="3">
        <v>65340</v>
      </c>
      <c r="AI51" s="3">
        <v>66036</v>
      </c>
      <c r="AJ51" s="3">
        <v>72715</v>
      </c>
      <c r="AK51" s="23">
        <v>63915</v>
      </c>
      <c r="AL51" s="23">
        <v>64551</v>
      </c>
      <c r="AM51" s="23">
        <v>61959</v>
      </c>
      <c r="AN51" s="23">
        <v>69537</v>
      </c>
      <c r="AO51" s="23">
        <v>61396</v>
      </c>
      <c r="AP51" s="23">
        <v>53125</v>
      </c>
      <c r="AQ51" s="23">
        <v>57699</v>
      </c>
      <c r="AR51" s="23">
        <v>70792</v>
      </c>
      <c r="AS51" s="23">
        <v>67015</v>
      </c>
      <c r="AT51" s="23">
        <v>70563</v>
      </c>
      <c r="AU51" s="23">
        <v>73404</v>
      </c>
      <c r="AV51" s="23">
        <v>78622</v>
      </c>
      <c r="AW51" s="11">
        <v>52448</v>
      </c>
      <c r="AX51" s="23">
        <v>61182</v>
      </c>
      <c r="AY51" s="23">
        <v>72600</v>
      </c>
      <c r="AZ51" s="11">
        <v>86002</v>
      </c>
      <c r="BA51" s="11">
        <v>92804</v>
      </c>
      <c r="BB51" s="11">
        <v>78708</v>
      </c>
      <c r="BC51" s="11">
        <v>75771</v>
      </c>
      <c r="BD51" s="11">
        <v>102541</v>
      </c>
      <c r="BE51" s="11">
        <v>96814</v>
      </c>
      <c r="BF51" s="11">
        <v>90635</v>
      </c>
      <c r="BG51" s="11">
        <v>86928</v>
      </c>
      <c r="BH51" s="11">
        <v>112746</v>
      </c>
      <c r="BI51" s="11">
        <v>103227</v>
      </c>
    </row>
    <row r="52" spans="2:61" ht="15">
      <c r="B52" s="19" t="s">
        <v>41</v>
      </c>
      <c r="C52" s="3">
        <v>32991</v>
      </c>
      <c r="D52" s="3">
        <v>12823</v>
      </c>
      <c r="E52" s="3">
        <v>13674</v>
      </c>
      <c r="F52" s="3">
        <v>27878</v>
      </c>
      <c r="G52" s="3">
        <v>31546</v>
      </c>
      <c r="H52" s="3">
        <v>37788</v>
      </c>
      <c r="I52" s="3">
        <v>30758</v>
      </c>
      <c r="J52" s="3">
        <v>28235</v>
      </c>
      <c r="K52" s="3">
        <v>33897</v>
      </c>
      <c r="L52" s="3">
        <v>32519</v>
      </c>
      <c r="M52" s="3">
        <v>16671</v>
      </c>
      <c r="N52" s="3">
        <v>12556</v>
      </c>
      <c r="O52" s="3">
        <v>14720</v>
      </c>
      <c r="P52" s="3">
        <v>14400</v>
      </c>
      <c r="Q52" s="3">
        <v>17040</v>
      </c>
      <c r="R52" s="3"/>
      <c r="S52" s="3"/>
      <c r="T52" s="3"/>
      <c r="U52" s="3">
        <v>17073</v>
      </c>
      <c r="V52" s="3">
        <v>21688</v>
      </c>
      <c r="W52" s="3">
        <v>18349</v>
      </c>
      <c r="X52" s="3">
        <v>23825</v>
      </c>
      <c r="Y52" s="3">
        <v>21242</v>
      </c>
      <c r="Z52" s="3">
        <v>24422</v>
      </c>
      <c r="AA52" s="3">
        <v>18835</v>
      </c>
      <c r="AB52" s="3">
        <v>24805</v>
      </c>
      <c r="AC52" s="3">
        <v>18811</v>
      </c>
      <c r="AD52" s="3">
        <v>19123</v>
      </c>
      <c r="AE52" s="3">
        <v>24480</v>
      </c>
      <c r="AF52" s="3">
        <v>19859</v>
      </c>
      <c r="AG52" s="3">
        <v>11694</v>
      </c>
      <c r="AH52" s="3">
        <v>15568</v>
      </c>
      <c r="AI52" s="3">
        <v>17410</v>
      </c>
      <c r="AJ52" s="3">
        <v>14212</v>
      </c>
      <c r="AK52" s="23">
        <v>11252</v>
      </c>
      <c r="AL52" s="23">
        <v>14425</v>
      </c>
      <c r="AM52" s="23">
        <v>12948</v>
      </c>
      <c r="AN52" s="23">
        <v>17832</v>
      </c>
      <c r="AO52" s="23">
        <v>18661</v>
      </c>
      <c r="AP52" s="23">
        <v>17831</v>
      </c>
      <c r="AQ52" s="23">
        <v>19040</v>
      </c>
      <c r="AR52" s="23">
        <v>22232</v>
      </c>
      <c r="AS52" s="23">
        <v>22255</v>
      </c>
      <c r="AT52" s="23">
        <v>27410</v>
      </c>
      <c r="AU52" s="23">
        <v>36838</v>
      </c>
      <c r="AV52" s="23">
        <v>44991</v>
      </c>
      <c r="AW52" s="11">
        <v>39936</v>
      </c>
      <c r="AX52" s="23">
        <v>38992</v>
      </c>
      <c r="AY52" s="23">
        <v>30455</v>
      </c>
      <c r="AZ52" s="11">
        <v>37965</v>
      </c>
      <c r="BA52" s="11">
        <v>29335</v>
      </c>
      <c r="BB52" s="11">
        <v>35975</v>
      </c>
      <c r="BC52" s="11">
        <v>41356</v>
      </c>
      <c r="BD52" s="11">
        <v>45743</v>
      </c>
      <c r="BE52" s="11">
        <v>55749</v>
      </c>
      <c r="BF52" s="11">
        <v>54989</v>
      </c>
      <c r="BG52" s="11">
        <v>66548</v>
      </c>
      <c r="BH52" s="11">
        <v>55845</v>
      </c>
      <c r="BI52" s="11">
        <v>65579</v>
      </c>
    </row>
    <row r="53" spans="1:61" ht="15">
      <c r="A53" s="30"/>
      <c r="B53" s="19" t="s">
        <v>33</v>
      </c>
      <c r="C53" s="3">
        <v>7535</v>
      </c>
      <c r="D53" s="3">
        <v>7215</v>
      </c>
      <c r="E53" s="3">
        <v>7000</v>
      </c>
      <c r="F53" s="3">
        <v>9230</v>
      </c>
      <c r="G53" s="3">
        <v>2261</v>
      </c>
      <c r="H53" s="3">
        <v>11912</v>
      </c>
      <c r="I53" s="3">
        <v>11452</v>
      </c>
      <c r="J53" s="3">
        <v>10798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/>
      <c r="S53" s="3"/>
      <c r="T53" s="3"/>
      <c r="U53" s="3">
        <v>10563</v>
      </c>
      <c r="V53" s="3">
        <v>0</v>
      </c>
      <c r="W53" s="3">
        <v>9465</v>
      </c>
      <c r="X53" s="3">
        <v>0</v>
      </c>
      <c r="Y53" s="3">
        <v>15731</v>
      </c>
      <c r="Z53" s="3">
        <v>1</v>
      </c>
      <c r="AA53" s="3">
        <v>12998</v>
      </c>
      <c r="AB53" s="3">
        <v>0</v>
      </c>
      <c r="AC53" s="3">
        <v>13021</v>
      </c>
      <c r="AD53" s="3">
        <v>6</v>
      </c>
      <c r="AE53" s="3">
        <v>8</v>
      </c>
      <c r="AF53" s="3">
        <v>10</v>
      </c>
      <c r="AG53" s="3">
        <v>13188</v>
      </c>
      <c r="AH53" s="3">
        <v>7</v>
      </c>
      <c r="AI53" s="3">
        <v>8</v>
      </c>
      <c r="AJ53" s="3">
        <v>8</v>
      </c>
      <c r="AK53" s="23">
        <v>8</v>
      </c>
      <c r="AL53" s="23">
        <v>8</v>
      </c>
      <c r="AM53" s="23">
        <v>9</v>
      </c>
      <c r="AN53" s="23">
        <v>16575</v>
      </c>
      <c r="AO53" s="23">
        <v>37448</v>
      </c>
      <c r="AP53" s="23">
        <v>10</v>
      </c>
      <c r="AQ53" s="23">
        <v>10</v>
      </c>
      <c r="AR53" s="23">
        <v>10</v>
      </c>
      <c r="AS53" s="23">
        <v>44351</v>
      </c>
      <c r="AT53" s="23">
        <v>22181</v>
      </c>
      <c r="AU53" s="23">
        <v>22181</v>
      </c>
      <c r="AV53" s="23">
        <v>22181</v>
      </c>
      <c r="AW53" s="11">
        <v>0</v>
      </c>
      <c r="AX53" s="23">
        <v>0</v>
      </c>
      <c r="AY53" s="23">
        <v>0</v>
      </c>
      <c r="AZ53" s="11"/>
      <c r="BA53" s="11">
        <v>23156</v>
      </c>
      <c r="BB53" s="11">
        <v>12</v>
      </c>
      <c r="BC53" s="11">
        <v>12</v>
      </c>
      <c r="BD53" s="11">
        <v>12</v>
      </c>
      <c r="BE53" s="11">
        <v>21012</v>
      </c>
      <c r="BF53" s="11">
        <v>12</v>
      </c>
      <c r="BG53" s="11">
        <v>5</v>
      </c>
      <c r="BH53" s="11">
        <v>5</v>
      </c>
      <c r="BI53" s="11">
        <v>8</v>
      </c>
    </row>
    <row r="54" spans="1:54" ht="15">
      <c r="A54" s="30"/>
      <c r="B54" s="19" t="s">
        <v>42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/>
      <c r="S54" s="3"/>
      <c r="T54" s="3"/>
      <c r="U54" s="3">
        <v>6826</v>
      </c>
      <c r="V54" s="3">
        <v>6594</v>
      </c>
      <c r="W54" s="3">
        <v>6419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23">
        <v>0</v>
      </c>
      <c r="AL54" s="23">
        <v>0</v>
      </c>
      <c r="AM54" s="23">
        <v>0</v>
      </c>
      <c r="AN54" s="32" t="s">
        <v>83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  <c r="AU54" s="23">
        <v>0</v>
      </c>
      <c r="AV54" s="23">
        <v>0</v>
      </c>
      <c r="AW54" s="11">
        <v>0</v>
      </c>
      <c r="AX54" s="23">
        <v>0</v>
      </c>
      <c r="AY54" s="23">
        <v>0</v>
      </c>
      <c r="AZ54" s="11"/>
      <c r="BA54" s="11"/>
      <c r="BB54" s="11"/>
    </row>
    <row r="55" spans="1:54" ht="15">
      <c r="A55" s="30"/>
      <c r="B55" s="19" t="s">
        <v>49</v>
      </c>
      <c r="C55" s="3">
        <v>1615</v>
      </c>
      <c r="D55" s="3">
        <v>1570</v>
      </c>
      <c r="E55" s="3">
        <v>1524</v>
      </c>
      <c r="F55" s="3">
        <v>699</v>
      </c>
      <c r="G55" s="3">
        <v>674</v>
      </c>
      <c r="H55" s="3">
        <v>646</v>
      </c>
      <c r="I55" s="3">
        <v>636</v>
      </c>
      <c r="J55" s="3">
        <v>579</v>
      </c>
      <c r="K55" s="3">
        <v>467</v>
      </c>
      <c r="L55" s="3">
        <v>347</v>
      </c>
      <c r="M55" s="3">
        <v>220</v>
      </c>
      <c r="N55" s="3">
        <v>467</v>
      </c>
      <c r="O55" s="3">
        <v>82</v>
      </c>
      <c r="P55" s="3">
        <v>0</v>
      </c>
      <c r="Q55" s="3">
        <v>0</v>
      </c>
      <c r="R55" s="3"/>
      <c r="S55" s="3"/>
      <c r="T55" s="3"/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  <c r="AT55" s="23">
        <v>0</v>
      </c>
      <c r="AU55" s="23">
        <v>0</v>
      </c>
      <c r="AV55" s="23">
        <v>0</v>
      </c>
      <c r="AW55" s="11">
        <v>0</v>
      </c>
      <c r="AX55" s="23">
        <v>0</v>
      </c>
      <c r="AY55" s="23">
        <v>0</v>
      </c>
      <c r="AZ55" s="11"/>
      <c r="BA55" s="11"/>
      <c r="BB55" s="11"/>
    </row>
    <row r="56" spans="1:61" ht="15">
      <c r="A56" s="30"/>
      <c r="B56" s="19" t="s">
        <v>50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3</v>
      </c>
      <c r="O56" s="3">
        <v>73</v>
      </c>
      <c r="P56" s="3">
        <v>0</v>
      </c>
      <c r="Q56" s="3">
        <v>0</v>
      </c>
      <c r="R56" s="3"/>
      <c r="S56" s="3"/>
      <c r="T56" s="3"/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  <c r="AT56" s="23">
        <v>0</v>
      </c>
      <c r="AU56" s="23">
        <v>0</v>
      </c>
      <c r="AV56" s="23">
        <v>0</v>
      </c>
      <c r="AW56" s="11">
        <v>0</v>
      </c>
      <c r="AX56" s="23">
        <v>0</v>
      </c>
      <c r="AY56" s="23">
        <v>0</v>
      </c>
      <c r="AZ56" s="11"/>
      <c r="BA56" s="11"/>
      <c r="BB56" s="11"/>
      <c r="BI56">
        <v>373</v>
      </c>
    </row>
    <row r="57" spans="1:61" ht="15">
      <c r="A57" s="30"/>
      <c r="B57" s="19" t="s">
        <v>34</v>
      </c>
      <c r="C57" s="3">
        <v>3309</v>
      </c>
      <c r="D57" s="3">
        <v>4458</v>
      </c>
      <c r="E57" s="3">
        <v>6244</v>
      </c>
      <c r="F57" s="3">
        <v>2412</v>
      </c>
      <c r="G57" s="3">
        <v>2847</v>
      </c>
      <c r="H57" s="3">
        <v>3029</v>
      </c>
      <c r="I57" s="3">
        <v>5575</v>
      </c>
      <c r="J57" s="3">
        <v>3758</v>
      </c>
      <c r="K57" s="3">
        <v>4309</v>
      </c>
      <c r="L57" s="3">
        <v>7563</v>
      </c>
      <c r="M57" s="3">
        <v>6524</v>
      </c>
      <c r="N57" s="3">
        <v>16403</v>
      </c>
      <c r="O57" s="3">
        <v>16006</v>
      </c>
      <c r="P57" s="3">
        <v>18977</v>
      </c>
      <c r="Q57" s="3">
        <v>22373</v>
      </c>
      <c r="R57" s="3"/>
      <c r="S57" s="3"/>
      <c r="T57" s="3"/>
      <c r="U57" s="3">
        <v>25628</v>
      </c>
      <c r="V57" s="3">
        <v>23052</v>
      </c>
      <c r="W57" s="3">
        <v>18796</v>
      </c>
      <c r="X57" s="3">
        <v>18108</v>
      </c>
      <c r="Y57" s="3">
        <v>16522</v>
      </c>
      <c r="Z57" s="3">
        <v>14546</v>
      </c>
      <c r="AA57" s="3">
        <v>23283.805200000003</v>
      </c>
      <c r="AB57" s="3">
        <v>18787</v>
      </c>
      <c r="AC57" s="3">
        <v>27213</v>
      </c>
      <c r="AD57" s="3">
        <v>29837</v>
      </c>
      <c r="AE57" s="3">
        <v>17403</v>
      </c>
      <c r="AF57" s="3">
        <v>14349</v>
      </c>
      <c r="AG57" s="3">
        <v>19123</v>
      </c>
      <c r="AH57" s="3">
        <v>17935</v>
      </c>
      <c r="AI57" s="3">
        <v>18022</v>
      </c>
      <c r="AJ57" s="3">
        <v>14973</v>
      </c>
      <c r="AK57" s="23">
        <v>17353</v>
      </c>
      <c r="AL57" s="23">
        <v>16857</v>
      </c>
      <c r="AM57" s="23">
        <v>30575</v>
      </c>
      <c r="AN57" s="23">
        <v>31570</v>
      </c>
      <c r="AO57" s="23">
        <v>26006</v>
      </c>
      <c r="AP57" s="23">
        <v>33772</v>
      </c>
      <c r="AQ57" s="23">
        <v>29481</v>
      </c>
      <c r="AR57" s="23">
        <v>22888</v>
      </c>
      <c r="AS57" s="23">
        <v>41583</v>
      </c>
      <c r="AT57" s="23">
        <v>50984</v>
      </c>
      <c r="AU57" s="23">
        <v>50060</v>
      </c>
      <c r="AV57" s="23">
        <v>55506</v>
      </c>
      <c r="AW57" s="11">
        <v>53900.00000000001</v>
      </c>
      <c r="AX57" s="23">
        <v>52504</v>
      </c>
      <c r="AY57" s="23">
        <v>55013</v>
      </c>
      <c r="AZ57" s="11">
        <v>46459.99999999999</v>
      </c>
      <c r="BA57" s="11">
        <v>59685</v>
      </c>
      <c r="BB57" s="11">
        <v>90151</v>
      </c>
      <c r="BC57" s="11">
        <v>73323</v>
      </c>
      <c r="BD57" s="11">
        <v>70570</v>
      </c>
      <c r="BE57" s="11">
        <v>66243</v>
      </c>
      <c r="BF57" s="11">
        <v>73940</v>
      </c>
      <c r="BG57" s="11">
        <v>68095</v>
      </c>
      <c r="BH57" s="11">
        <v>60089</v>
      </c>
      <c r="BI57" s="11">
        <v>44584</v>
      </c>
    </row>
    <row r="58" spans="1:61" ht="15">
      <c r="A58" s="30"/>
      <c r="B58" s="31" t="s">
        <v>102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11"/>
      <c r="AX58" s="23"/>
      <c r="AY58" s="23"/>
      <c r="AZ58" s="11"/>
      <c r="BA58" s="11"/>
      <c r="BB58" s="11"/>
      <c r="BC58" s="11">
        <v>162233</v>
      </c>
      <c r="BD58" s="11">
        <v>161999</v>
      </c>
      <c r="BE58" s="11"/>
      <c r="BF58" s="11"/>
      <c r="BG58" s="11"/>
      <c r="BH58" s="11"/>
      <c r="BI58" s="11"/>
    </row>
    <row r="59" spans="1:61" ht="15">
      <c r="A59" s="30"/>
      <c r="B59" s="10" t="s">
        <v>35</v>
      </c>
      <c r="C59" s="16">
        <f aca="true" t="shared" si="20" ref="C59:Q59">SUM(C49:C57)</f>
        <v>111563</v>
      </c>
      <c r="D59" s="16">
        <f t="shared" si="20"/>
        <v>134848</v>
      </c>
      <c r="E59" s="16">
        <f t="shared" si="20"/>
        <v>148414</v>
      </c>
      <c r="F59" s="16">
        <f t="shared" si="20"/>
        <v>188277</v>
      </c>
      <c r="G59" s="16">
        <f t="shared" si="20"/>
        <v>189996</v>
      </c>
      <c r="H59" s="16">
        <f t="shared" si="20"/>
        <v>202402</v>
      </c>
      <c r="I59" s="16">
        <f t="shared" si="20"/>
        <v>221051</v>
      </c>
      <c r="J59" s="16">
        <f t="shared" si="20"/>
        <v>222944</v>
      </c>
      <c r="K59" s="16">
        <f t="shared" si="20"/>
        <v>214339</v>
      </c>
      <c r="L59" s="16">
        <f t="shared" si="20"/>
        <v>226104</v>
      </c>
      <c r="M59" s="16">
        <f t="shared" si="20"/>
        <v>216278</v>
      </c>
      <c r="N59" s="16">
        <f t="shared" si="20"/>
        <v>271337</v>
      </c>
      <c r="O59" s="16">
        <f t="shared" si="20"/>
        <v>275707</v>
      </c>
      <c r="P59" s="16">
        <f t="shared" si="20"/>
        <v>242290</v>
      </c>
      <c r="Q59" s="16">
        <f t="shared" si="20"/>
        <v>267382</v>
      </c>
      <c r="R59" s="15"/>
      <c r="S59" s="15"/>
      <c r="T59" s="15"/>
      <c r="U59" s="16">
        <f aca="true" t="shared" si="21" ref="U59:AV59">SUM(U49:U57)</f>
        <v>191225</v>
      </c>
      <c r="V59" s="16">
        <f t="shared" si="21"/>
        <v>199022</v>
      </c>
      <c r="W59" s="16">
        <f t="shared" si="21"/>
        <v>256911</v>
      </c>
      <c r="X59" s="16">
        <f t="shared" si="21"/>
        <v>305650</v>
      </c>
      <c r="Y59" s="16">
        <f t="shared" si="21"/>
        <v>299838</v>
      </c>
      <c r="Z59" s="16">
        <f t="shared" si="21"/>
        <v>324757</v>
      </c>
      <c r="AA59" s="16">
        <f t="shared" si="21"/>
        <v>344836.8052</v>
      </c>
      <c r="AB59" s="16">
        <f t="shared" si="21"/>
        <v>397114</v>
      </c>
      <c r="AC59" s="16">
        <f t="shared" si="21"/>
        <v>437464</v>
      </c>
      <c r="AD59" s="16">
        <f t="shared" si="21"/>
        <v>408651</v>
      </c>
      <c r="AE59" s="16">
        <f t="shared" si="21"/>
        <v>555257</v>
      </c>
      <c r="AF59" s="16">
        <f t="shared" si="21"/>
        <v>578924</v>
      </c>
      <c r="AG59" s="16">
        <f t="shared" si="21"/>
        <v>544083</v>
      </c>
      <c r="AH59" s="16">
        <f t="shared" si="21"/>
        <v>506294</v>
      </c>
      <c r="AI59" s="16">
        <f t="shared" si="21"/>
        <v>395866</v>
      </c>
      <c r="AJ59" s="16">
        <f t="shared" si="21"/>
        <v>417817</v>
      </c>
      <c r="AK59" s="16">
        <f t="shared" si="21"/>
        <v>448118</v>
      </c>
      <c r="AL59" s="16">
        <f t="shared" si="21"/>
        <v>443517</v>
      </c>
      <c r="AM59" s="16">
        <f t="shared" si="21"/>
        <v>599440</v>
      </c>
      <c r="AN59" s="16">
        <f t="shared" si="21"/>
        <v>445263</v>
      </c>
      <c r="AO59" s="16">
        <f t="shared" si="21"/>
        <v>465766</v>
      </c>
      <c r="AP59" s="16">
        <f t="shared" si="21"/>
        <v>484298</v>
      </c>
      <c r="AQ59" s="16">
        <f t="shared" si="21"/>
        <v>520574</v>
      </c>
      <c r="AR59" s="16">
        <f t="shared" si="21"/>
        <v>575376</v>
      </c>
      <c r="AS59" s="16">
        <f t="shared" si="21"/>
        <v>631836</v>
      </c>
      <c r="AT59" s="16">
        <f t="shared" si="21"/>
        <v>707448</v>
      </c>
      <c r="AU59" s="16">
        <f t="shared" si="21"/>
        <v>985751</v>
      </c>
      <c r="AV59" s="16">
        <f t="shared" si="21"/>
        <v>1045184</v>
      </c>
      <c r="AW59" s="16">
        <f aca="true" t="shared" si="22" ref="AW59:BB59">SUM(AW49:AW57)</f>
        <v>1090946</v>
      </c>
      <c r="AX59" s="16">
        <f t="shared" si="22"/>
        <v>1163117</v>
      </c>
      <c r="AY59" s="16">
        <f t="shared" si="22"/>
        <v>743378</v>
      </c>
      <c r="AZ59" s="16">
        <f t="shared" si="22"/>
        <v>832649</v>
      </c>
      <c r="BA59" s="16">
        <f t="shared" si="22"/>
        <v>854308</v>
      </c>
      <c r="BB59" s="16">
        <f t="shared" si="22"/>
        <v>904650</v>
      </c>
      <c r="BC59" s="16">
        <f>SUM(BC49:BC58)</f>
        <v>826954</v>
      </c>
      <c r="BD59" s="16">
        <f>SUM(BD49:BD58)</f>
        <v>891529</v>
      </c>
      <c r="BE59" s="16">
        <f>SUM(BE49:BE58)</f>
        <v>702216</v>
      </c>
      <c r="BF59" s="16">
        <v>736511</v>
      </c>
      <c r="BG59" s="16">
        <v>618387</v>
      </c>
      <c r="BH59" s="16">
        <v>674220</v>
      </c>
      <c r="BI59" s="16">
        <v>551170</v>
      </c>
    </row>
    <row r="60" spans="1:54" ht="15">
      <c r="A60" s="3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Z60" s="11"/>
      <c r="BA60" s="11"/>
      <c r="BB60" s="11"/>
    </row>
    <row r="61" spans="1:54" ht="15">
      <c r="A61" s="30"/>
      <c r="B61" s="20" t="s">
        <v>7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Z61" s="11"/>
      <c r="BA61" s="11"/>
      <c r="BB61" s="11"/>
    </row>
    <row r="62" spans="1:55" ht="15">
      <c r="A62" s="30"/>
      <c r="B62" s="19" t="s">
        <v>31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2453</v>
      </c>
      <c r="K62" s="3">
        <v>1152</v>
      </c>
      <c r="L62" s="3">
        <v>416</v>
      </c>
      <c r="M62" s="3">
        <v>571</v>
      </c>
      <c r="N62" s="3">
        <v>147</v>
      </c>
      <c r="O62" s="3">
        <v>142</v>
      </c>
      <c r="P62" s="3">
        <v>158</v>
      </c>
      <c r="Q62" s="3">
        <v>1708</v>
      </c>
      <c r="R62" s="3"/>
      <c r="S62" s="3"/>
      <c r="T62" s="3"/>
      <c r="U62" s="3">
        <v>1621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  <c r="AT62" s="23">
        <v>0</v>
      </c>
      <c r="AU62" s="23">
        <v>0</v>
      </c>
      <c r="AV62" s="23">
        <v>0</v>
      </c>
      <c r="AW62" s="11">
        <v>0</v>
      </c>
      <c r="AX62" s="23">
        <v>0</v>
      </c>
      <c r="AY62" s="23">
        <v>0</v>
      </c>
      <c r="AZ62" s="11"/>
      <c r="BA62" s="11"/>
      <c r="BB62" s="11"/>
      <c r="BC62" s="11">
        <v>0</v>
      </c>
    </row>
    <row r="63" spans="1:61" ht="15">
      <c r="A63" s="30"/>
      <c r="B63" s="21" t="s">
        <v>40</v>
      </c>
      <c r="C63" s="3">
        <v>180111</v>
      </c>
      <c r="D63" s="3">
        <v>144111</v>
      </c>
      <c r="E63" s="3">
        <v>144000</v>
      </c>
      <c r="F63" s="3">
        <v>108000</v>
      </c>
      <c r="G63" s="3">
        <v>108000</v>
      </c>
      <c r="H63" s="3">
        <v>72000</v>
      </c>
      <c r="I63" s="3">
        <v>72000</v>
      </c>
      <c r="J63" s="3">
        <v>136000</v>
      </c>
      <c r="K63" s="3">
        <v>136000</v>
      </c>
      <c r="L63" s="3">
        <v>100000</v>
      </c>
      <c r="M63" s="3">
        <v>100000</v>
      </c>
      <c r="N63" s="3">
        <v>263799</v>
      </c>
      <c r="O63" s="3">
        <v>272320</v>
      </c>
      <c r="P63" s="3">
        <v>401029</v>
      </c>
      <c r="Q63" s="3">
        <v>401529</v>
      </c>
      <c r="R63" s="3"/>
      <c r="S63" s="3"/>
      <c r="T63" s="3"/>
      <c r="U63" s="3">
        <v>393164</v>
      </c>
      <c r="V63" s="3">
        <v>397997</v>
      </c>
      <c r="W63" s="3">
        <v>356791</v>
      </c>
      <c r="X63" s="3">
        <v>343883</v>
      </c>
      <c r="Y63" s="3">
        <v>357584</v>
      </c>
      <c r="Z63" s="22">
        <v>414856</v>
      </c>
      <c r="AA63" s="22">
        <v>544863</v>
      </c>
      <c r="AB63" s="3">
        <v>630684</v>
      </c>
      <c r="AC63" s="3">
        <v>583248</v>
      </c>
      <c r="AD63" s="3">
        <v>545430</v>
      </c>
      <c r="AE63" s="3">
        <v>301662</v>
      </c>
      <c r="AF63" s="3">
        <v>512259</v>
      </c>
      <c r="AG63" s="3">
        <v>475421</v>
      </c>
      <c r="AH63" s="3">
        <v>455084</v>
      </c>
      <c r="AI63" s="3">
        <v>627791</v>
      </c>
      <c r="AJ63" s="3">
        <v>603300</v>
      </c>
      <c r="AK63" s="23">
        <v>549599</v>
      </c>
      <c r="AL63" s="23">
        <v>542592</v>
      </c>
      <c r="AM63" s="23">
        <v>680106</v>
      </c>
      <c r="AN63" s="23">
        <v>680034</v>
      </c>
      <c r="AO63" s="23">
        <v>617438</v>
      </c>
      <c r="AP63" s="23">
        <v>709707</v>
      </c>
      <c r="AQ63" s="23">
        <v>720911</v>
      </c>
      <c r="AR63" s="23">
        <v>750433</v>
      </c>
      <c r="AS63" s="23">
        <v>669698</v>
      </c>
      <c r="AT63" s="23">
        <v>756509</v>
      </c>
      <c r="AU63" s="23">
        <v>746477</v>
      </c>
      <c r="AV63" s="23">
        <v>719037</v>
      </c>
      <c r="AW63" s="11">
        <v>551485</v>
      </c>
      <c r="AX63" s="23">
        <v>621746</v>
      </c>
      <c r="AY63" s="23">
        <v>851992</v>
      </c>
      <c r="AZ63" s="11">
        <v>801761</v>
      </c>
      <c r="BA63" s="11">
        <v>820355</v>
      </c>
      <c r="BB63" s="11">
        <v>733746</v>
      </c>
      <c r="BC63" s="11">
        <v>763086</v>
      </c>
      <c r="BD63" s="11">
        <v>751932</v>
      </c>
      <c r="BE63" s="11">
        <v>585354</v>
      </c>
      <c r="BF63" s="11">
        <v>558369</v>
      </c>
      <c r="BG63" s="11">
        <v>518131</v>
      </c>
      <c r="BH63" s="11">
        <v>472189</v>
      </c>
      <c r="BI63" s="11">
        <v>537893</v>
      </c>
    </row>
    <row r="64" spans="1:61" ht="15">
      <c r="A64" s="30"/>
      <c r="B64" s="21" t="s">
        <v>49</v>
      </c>
      <c r="C64" s="3">
        <v>7885</v>
      </c>
      <c r="D64" s="3">
        <v>7607</v>
      </c>
      <c r="E64" s="3">
        <v>7323</v>
      </c>
      <c r="F64" s="3">
        <v>3247</v>
      </c>
      <c r="G64" s="3">
        <v>2873</v>
      </c>
      <c r="H64" s="3">
        <v>2494</v>
      </c>
      <c r="I64" s="3">
        <v>2109</v>
      </c>
      <c r="J64" s="3">
        <v>1643</v>
      </c>
      <c r="K64" s="3">
        <v>1330</v>
      </c>
      <c r="L64" s="3">
        <v>1015</v>
      </c>
      <c r="M64" s="3">
        <v>699</v>
      </c>
      <c r="N64" s="3">
        <v>0</v>
      </c>
      <c r="O64" s="3">
        <v>0</v>
      </c>
      <c r="P64" s="3">
        <v>0</v>
      </c>
      <c r="Q64" s="3">
        <v>0</v>
      </c>
      <c r="R64" s="3"/>
      <c r="S64" s="3"/>
      <c r="T64" s="3"/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  <c r="AT64" s="23">
        <v>0</v>
      </c>
      <c r="AU64" s="23">
        <v>0</v>
      </c>
      <c r="AV64" s="23">
        <v>0</v>
      </c>
      <c r="AW64" s="11">
        <v>0</v>
      </c>
      <c r="AX64" s="23">
        <v>0</v>
      </c>
      <c r="AY64" s="23">
        <v>0</v>
      </c>
      <c r="AZ64" s="11"/>
      <c r="BA64" s="11"/>
      <c r="BB64" s="11"/>
      <c r="BC64" s="11">
        <v>1492</v>
      </c>
      <c r="BD64" s="11">
        <v>1492</v>
      </c>
      <c r="BE64" s="11">
        <v>1491</v>
      </c>
      <c r="BF64" s="11">
        <v>1491</v>
      </c>
      <c r="BG64" s="11">
        <v>1491</v>
      </c>
      <c r="BH64" s="11">
        <v>1491</v>
      </c>
      <c r="BI64" s="11">
        <v>1491</v>
      </c>
    </row>
    <row r="65" spans="1:61" ht="15">
      <c r="A65" s="30"/>
      <c r="B65" s="19" t="s">
        <v>43</v>
      </c>
      <c r="C65" s="3">
        <v>27445</v>
      </c>
      <c r="D65" s="3">
        <v>21884</v>
      </c>
      <c r="E65" s="3">
        <v>26950</v>
      </c>
      <c r="F65" s="3">
        <v>26275</v>
      </c>
      <c r="G65" s="3">
        <v>24118</v>
      </c>
      <c r="H65" s="3">
        <v>23562</v>
      </c>
      <c r="I65" s="3">
        <v>23613</v>
      </c>
      <c r="J65" s="3">
        <v>22293</v>
      </c>
      <c r="K65" s="3">
        <v>20901</v>
      </c>
      <c r="L65" s="3">
        <v>21587</v>
      </c>
      <c r="M65" s="3">
        <v>20315</v>
      </c>
      <c r="N65" s="3">
        <v>12628</v>
      </c>
      <c r="O65" s="3">
        <v>12091</v>
      </c>
      <c r="P65" s="3">
        <v>14300</v>
      </c>
      <c r="Q65" s="3">
        <v>14708</v>
      </c>
      <c r="R65" s="3"/>
      <c r="S65" s="3"/>
      <c r="T65" s="3"/>
      <c r="U65" s="3">
        <v>12682</v>
      </c>
      <c r="V65" s="3">
        <v>12825</v>
      </c>
      <c r="W65" s="3">
        <v>12273</v>
      </c>
      <c r="X65" s="3">
        <v>12702</v>
      </c>
      <c r="Y65" s="3">
        <v>19272</v>
      </c>
      <c r="Z65" s="3">
        <v>20382</v>
      </c>
      <c r="AA65" s="3">
        <v>18582</v>
      </c>
      <c r="AB65" s="3">
        <v>23426</v>
      </c>
      <c r="AC65" s="3">
        <v>22955</v>
      </c>
      <c r="AD65" s="3">
        <v>18537</v>
      </c>
      <c r="AE65" s="3">
        <v>19419</v>
      </c>
      <c r="AF65" s="3">
        <v>20451</v>
      </c>
      <c r="AG65" s="3">
        <v>19789</v>
      </c>
      <c r="AH65" s="3">
        <v>19350</v>
      </c>
      <c r="AI65" s="3">
        <v>17764</v>
      </c>
      <c r="AJ65" s="3">
        <v>19899</v>
      </c>
      <c r="AK65" s="23">
        <v>17407</v>
      </c>
      <c r="AL65" s="23">
        <v>15368</v>
      </c>
      <c r="AM65" s="23">
        <v>15206</v>
      </c>
      <c r="AN65" s="23">
        <v>13873</v>
      </c>
      <c r="AO65" s="23">
        <v>15016</v>
      </c>
      <c r="AP65" s="23">
        <v>14365</v>
      </c>
      <c r="AQ65" s="23">
        <v>19047</v>
      </c>
      <c r="AR65" s="23">
        <v>15063</v>
      </c>
      <c r="AS65" s="23">
        <v>15243</v>
      </c>
      <c r="AT65" s="23">
        <v>16085</v>
      </c>
      <c r="AU65" s="23">
        <v>16011</v>
      </c>
      <c r="AV65" s="23">
        <v>17142</v>
      </c>
      <c r="AW65" s="11">
        <v>18625</v>
      </c>
      <c r="AX65" s="23">
        <v>18688</v>
      </c>
      <c r="AY65" s="23">
        <v>42206</v>
      </c>
      <c r="AZ65" s="11">
        <v>45589</v>
      </c>
      <c r="BA65" s="11">
        <v>45548</v>
      </c>
      <c r="BB65" s="11">
        <v>46458</v>
      </c>
      <c r="BC65" s="11">
        <v>51952</v>
      </c>
      <c r="BD65" s="11">
        <v>54355</v>
      </c>
      <c r="BE65" s="11">
        <v>66130</v>
      </c>
      <c r="BF65" s="11">
        <v>72093</v>
      </c>
      <c r="BG65" s="11">
        <v>54332</v>
      </c>
      <c r="BH65" s="11">
        <v>54873</v>
      </c>
      <c r="BI65" s="11">
        <v>57261</v>
      </c>
    </row>
    <row r="66" spans="1:61" ht="15">
      <c r="A66" s="30"/>
      <c r="B66" s="19" t="s">
        <v>2</v>
      </c>
      <c r="C66" s="3">
        <v>9775</v>
      </c>
      <c r="D66" s="3">
        <v>11731</v>
      </c>
      <c r="E66" s="3">
        <v>13686</v>
      </c>
      <c r="F66" s="23">
        <v>9820</v>
      </c>
      <c r="G66" s="3">
        <v>17596</v>
      </c>
      <c r="H66" s="3">
        <v>19551</v>
      </c>
      <c r="I66" s="3">
        <v>21506</v>
      </c>
      <c r="J66" s="3">
        <v>19963</v>
      </c>
      <c r="K66" s="3">
        <v>26815</v>
      </c>
      <c r="L66" s="3">
        <v>24150</v>
      </c>
      <c r="M66" s="3">
        <v>26204</v>
      </c>
      <c r="N66" s="3">
        <v>29823</v>
      </c>
      <c r="O66" s="3">
        <v>31829</v>
      </c>
      <c r="P66" s="3">
        <v>32617</v>
      </c>
      <c r="Q66" s="3">
        <v>25982</v>
      </c>
      <c r="R66" s="3"/>
      <c r="S66" s="3"/>
      <c r="T66" s="3"/>
      <c r="U66" s="3">
        <v>26757</v>
      </c>
      <c r="V66" s="3">
        <v>26861</v>
      </c>
      <c r="W66" s="3">
        <v>27479</v>
      </c>
      <c r="X66" s="3">
        <v>27877</v>
      </c>
      <c r="Y66" s="3">
        <v>24897</v>
      </c>
      <c r="Z66" s="3">
        <v>27049</v>
      </c>
      <c r="AA66" s="3">
        <v>27731</v>
      </c>
      <c r="AB66" s="3">
        <v>27279</v>
      </c>
      <c r="AC66" s="3">
        <v>26490</v>
      </c>
      <c r="AD66" s="3">
        <v>27404</v>
      </c>
      <c r="AE66" s="3">
        <v>27541</v>
      </c>
      <c r="AF66" s="3">
        <v>33996</v>
      </c>
      <c r="AG66" s="3">
        <v>32980</v>
      </c>
      <c r="AH66" s="3">
        <v>32883</v>
      </c>
      <c r="AI66" s="3">
        <v>32905</v>
      </c>
      <c r="AJ66" s="3">
        <v>36133</v>
      </c>
      <c r="AK66" s="23">
        <v>36805</v>
      </c>
      <c r="AL66" s="23">
        <v>36552</v>
      </c>
      <c r="AM66" s="23">
        <v>36189</v>
      </c>
      <c r="AN66" s="23">
        <v>37096</v>
      </c>
      <c r="AO66" s="23">
        <v>36279</v>
      </c>
      <c r="AP66" s="23">
        <v>38742</v>
      </c>
      <c r="AQ66" s="23">
        <v>37896</v>
      </c>
      <c r="AR66" s="23">
        <v>37672</v>
      </c>
      <c r="AS66" s="23">
        <v>38080</v>
      </c>
      <c r="AT66" s="23">
        <v>38696</v>
      </c>
      <c r="AU66" s="23">
        <v>39025</v>
      </c>
      <c r="AV66" s="23">
        <v>38726</v>
      </c>
      <c r="AW66" s="11">
        <v>44847</v>
      </c>
      <c r="AX66" s="23">
        <v>45135</v>
      </c>
      <c r="AY66" s="23">
        <v>48149</v>
      </c>
      <c r="AZ66" s="11">
        <v>42555</v>
      </c>
      <c r="BA66" s="11">
        <v>38337</v>
      </c>
      <c r="BB66" s="11">
        <v>38896</v>
      </c>
      <c r="BC66" s="11">
        <v>42725</v>
      </c>
      <c r="BD66" s="11">
        <v>45493</v>
      </c>
      <c r="BE66" s="11">
        <v>9585</v>
      </c>
      <c r="BF66" s="11">
        <v>8587</v>
      </c>
      <c r="BG66" s="11">
        <v>10437</v>
      </c>
      <c r="BH66" s="11">
        <v>14643</v>
      </c>
      <c r="BI66" s="11">
        <v>9940</v>
      </c>
    </row>
    <row r="67" spans="1:61" ht="15">
      <c r="A67" s="30"/>
      <c r="B67" s="19" t="s">
        <v>42</v>
      </c>
      <c r="C67" s="3">
        <v>4000</v>
      </c>
      <c r="D67" s="3">
        <v>1524</v>
      </c>
      <c r="E67" s="3">
        <v>1406</v>
      </c>
      <c r="F67" s="3">
        <v>4000</v>
      </c>
      <c r="G67" s="3">
        <v>4000</v>
      </c>
      <c r="H67" s="3">
        <v>4000</v>
      </c>
      <c r="I67" s="3">
        <v>4000</v>
      </c>
      <c r="J67" s="3">
        <v>4000</v>
      </c>
      <c r="K67" s="3">
        <v>4000</v>
      </c>
      <c r="L67" s="3">
        <v>4000</v>
      </c>
      <c r="M67" s="3">
        <v>4000</v>
      </c>
      <c r="N67" s="3">
        <v>4000</v>
      </c>
      <c r="O67" s="3">
        <v>4000</v>
      </c>
      <c r="P67" s="3">
        <v>4000</v>
      </c>
      <c r="Q67" s="3">
        <v>8652</v>
      </c>
      <c r="R67" s="3"/>
      <c r="S67" s="3"/>
      <c r="T67" s="3"/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  <c r="AT67" s="23">
        <v>0</v>
      </c>
      <c r="AU67" s="23">
        <v>0</v>
      </c>
      <c r="AV67" s="23">
        <v>0</v>
      </c>
      <c r="AW67" s="11">
        <v>0</v>
      </c>
      <c r="AX67" s="23">
        <v>0</v>
      </c>
      <c r="AY67" s="23">
        <v>0</v>
      </c>
      <c r="AZ67" s="11"/>
      <c r="BA67" s="11"/>
      <c r="BB67" s="11"/>
      <c r="BD67" s="11"/>
      <c r="BE67" s="11"/>
      <c r="BF67" s="11"/>
      <c r="BG67" s="11"/>
      <c r="BH67" s="11"/>
      <c r="BI67" s="11"/>
    </row>
    <row r="68" spans="1:54" ht="15">
      <c r="A68" s="30"/>
      <c r="B68" s="19" t="s">
        <v>50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593</v>
      </c>
      <c r="O68" s="3">
        <v>3840</v>
      </c>
      <c r="P68" s="3">
        <v>0</v>
      </c>
      <c r="Q68" s="3">
        <v>0</v>
      </c>
      <c r="R68" s="3"/>
      <c r="S68" s="3"/>
      <c r="T68" s="3"/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3">
        <v>0</v>
      </c>
      <c r="AT68" s="23">
        <v>0</v>
      </c>
      <c r="AU68" s="23">
        <v>0</v>
      </c>
      <c r="AV68" s="23">
        <v>0</v>
      </c>
      <c r="AW68" s="11">
        <v>0</v>
      </c>
      <c r="AX68" s="23">
        <v>0</v>
      </c>
      <c r="AY68" s="23">
        <v>0</v>
      </c>
      <c r="AZ68" s="11"/>
      <c r="BA68" s="11"/>
      <c r="BB68" s="11"/>
    </row>
    <row r="69" spans="1:61" ht="15">
      <c r="A69" s="30"/>
      <c r="B69" s="19" t="s">
        <v>34</v>
      </c>
      <c r="C69" s="3">
        <v>3692</v>
      </c>
      <c r="D69" s="3">
        <v>4000</v>
      </c>
      <c r="E69" s="3">
        <v>4000</v>
      </c>
      <c r="F69" s="3">
        <v>6435</v>
      </c>
      <c r="G69" s="3">
        <v>5839</v>
      </c>
      <c r="H69" s="3">
        <v>3763</v>
      </c>
      <c r="I69" s="3">
        <v>2970</v>
      </c>
      <c r="J69" s="3">
        <v>2995</v>
      </c>
      <c r="K69" s="3">
        <v>2693</v>
      </c>
      <c r="L69" s="3">
        <v>2545</v>
      </c>
      <c r="M69" s="3">
        <v>1394</v>
      </c>
      <c r="N69" s="3">
        <v>1092</v>
      </c>
      <c r="O69" s="3">
        <v>91</v>
      </c>
      <c r="P69" s="3">
        <v>59</v>
      </c>
      <c r="Q69" s="3">
        <v>921</v>
      </c>
      <c r="R69" s="3"/>
      <c r="S69" s="3"/>
      <c r="T69" s="3"/>
      <c r="U69" s="3">
        <v>4037</v>
      </c>
      <c r="V69" s="3">
        <v>2673</v>
      </c>
      <c r="W69" s="3">
        <v>3462</v>
      </c>
      <c r="X69" s="3">
        <v>3906</v>
      </c>
      <c r="Y69" s="3">
        <v>4062</v>
      </c>
      <c r="Z69" s="3">
        <v>4406</v>
      </c>
      <c r="AA69" s="3">
        <v>4528</v>
      </c>
      <c r="AB69" s="3">
        <v>5243</v>
      </c>
      <c r="AC69" s="3">
        <v>7856</v>
      </c>
      <c r="AD69" s="3">
        <v>8214</v>
      </c>
      <c r="AE69" s="3">
        <v>11644</v>
      </c>
      <c r="AF69" s="3">
        <v>9771</v>
      </c>
      <c r="AG69" s="3">
        <v>10274</v>
      </c>
      <c r="AH69" s="3">
        <v>20690</v>
      </c>
      <c r="AI69" s="3">
        <v>20155</v>
      </c>
      <c r="AJ69" s="3">
        <v>14587</v>
      </c>
      <c r="AK69" s="23">
        <v>17141</v>
      </c>
      <c r="AL69" s="23">
        <v>17498</v>
      </c>
      <c r="AM69" s="23">
        <v>18860</v>
      </c>
      <c r="AN69" s="23">
        <v>24224</v>
      </c>
      <c r="AO69" s="23">
        <v>24297</v>
      </c>
      <c r="AP69" s="23">
        <v>20075</v>
      </c>
      <c r="AQ69" s="23">
        <v>23141</v>
      </c>
      <c r="AR69" s="23">
        <v>51577</v>
      </c>
      <c r="AS69" s="23">
        <v>46478</v>
      </c>
      <c r="AT69" s="23">
        <v>56740</v>
      </c>
      <c r="AU69" s="23">
        <v>63122</v>
      </c>
      <c r="AV69" s="23">
        <v>80864</v>
      </c>
      <c r="AW69" s="11">
        <v>50600</v>
      </c>
      <c r="AX69" s="23">
        <v>59665</v>
      </c>
      <c r="AY69" s="23">
        <v>38434.00000000001</v>
      </c>
      <c r="AZ69" s="11">
        <v>41865.99999999999</v>
      </c>
      <c r="BA69" s="11">
        <v>32709</v>
      </c>
      <c r="BB69" s="11">
        <v>43995</v>
      </c>
      <c r="BC69" s="11">
        <v>45643</v>
      </c>
      <c r="BD69" s="11">
        <v>45434</v>
      </c>
      <c r="BE69" s="11">
        <v>25900</v>
      </c>
      <c r="BF69" s="11">
        <v>24907</v>
      </c>
      <c r="BG69" s="11">
        <v>82721</v>
      </c>
      <c r="BH69" s="11">
        <v>69113</v>
      </c>
      <c r="BI69" s="11">
        <v>56602</v>
      </c>
    </row>
    <row r="70" spans="1:55" ht="15">
      <c r="A70" s="30"/>
      <c r="B70" s="31" t="s">
        <v>102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11"/>
      <c r="AX70" s="23"/>
      <c r="AY70" s="23"/>
      <c r="AZ70" s="11"/>
      <c r="BA70" s="11"/>
      <c r="BB70" s="11"/>
      <c r="BC70" s="11">
        <v>0</v>
      </c>
    </row>
    <row r="71" spans="1:61" ht="15">
      <c r="A71" s="30"/>
      <c r="B71" s="10"/>
      <c r="C71" s="16">
        <f aca="true" t="shared" si="23" ref="C71:Q71">SUM(C62:C69)</f>
        <v>232908</v>
      </c>
      <c r="D71" s="16">
        <f t="shared" si="23"/>
        <v>190857</v>
      </c>
      <c r="E71" s="16">
        <f t="shared" si="23"/>
        <v>197365</v>
      </c>
      <c r="F71" s="16">
        <f t="shared" si="23"/>
        <v>157777</v>
      </c>
      <c r="G71" s="16">
        <f t="shared" si="23"/>
        <v>162426</v>
      </c>
      <c r="H71" s="16">
        <f t="shared" si="23"/>
        <v>125370</v>
      </c>
      <c r="I71" s="16">
        <f t="shared" si="23"/>
        <v>126198</v>
      </c>
      <c r="J71" s="16">
        <f t="shared" si="23"/>
        <v>189347</v>
      </c>
      <c r="K71" s="16">
        <f t="shared" si="23"/>
        <v>192891</v>
      </c>
      <c r="L71" s="16">
        <f t="shared" si="23"/>
        <v>153713</v>
      </c>
      <c r="M71" s="16">
        <f t="shared" si="23"/>
        <v>153183</v>
      </c>
      <c r="N71" s="16">
        <f t="shared" si="23"/>
        <v>312082</v>
      </c>
      <c r="O71" s="16">
        <f t="shared" si="23"/>
        <v>324313</v>
      </c>
      <c r="P71" s="16">
        <f t="shared" si="23"/>
        <v>452163</v>
      </c>
      <c r="Q71" s="16">
        <f t="shared" si="23"/>
        <v>453500</v>
      </c>
      <c r="R71" s="15"/>
      <c r="S71" s="15"/>
      <c r="T71" s="15"/>
      <c r="U71" s="16">
        <f aca="true" t="shared" si="24" ref="U71:BB71">SUM(U62:U69)</f>
        <v>438261</v>
      </c>
      <c r="V71" s="16">
        <f t="shared" si="24"/>
        <v>440356</v>
      </c>
      <c r="W71" s="16">
        <f t="shared" si="24"/>
        <v>400005</v>
      </c>
      <c r="X71" s="16">
        <f t="shared" si="24"/>
        <v>388368</v>
      </c>
      <c r="Y71" s="16">
        <f t="shared" si="24"/>
        <v>405815</v>
      </c>
      <c r="Z71" s="16">
        <f t="shared" si="24"/>
        <v>466693</v>
      </c>
      <c r="AA71" s="16">
        <f t="shared" si="24"/>
        <v>595704</v>
      </c>
      <c r="AB71" s="16">
        <f t="shared" si="24"/>
        <v>686632</v>
      </c>
      <c r="AC71" s="16">
        <f t="shared" si="24"/>
        <v>640549</v>
      </c>
      <c r="AD71" s="16">
        <f t="shared" si="24"/>
        <v>599585</v>
      </c>
      <c r="AE71" s="16">
        <f t="shared" si="24"/>
        <v>360266</v>
      </c>
      <c r="AF71" s="16">
        <f t="shared" si="24"/>
        <v>576477</v>
      </c>
      <c r="AG71" s="16">
        <f t="shared" si="24"/>
        <v>538464</v>
      </c>
      <c r="AH71" s="16">
        <f t="shared" si="24"/>
        <v>528007</v>
      </c>
      <c r="AI71" s="16">
        <f t="shared" si="24"/>
        <v>698615</v>
      </c>
      <c r="AJ71" s="16">
        <f t="shared" si="24"/>
        <v>673919</v>
      </c>
      <c r="AK71" s="16">
        <f t="shared" si="24"/>
        <v>620952</v>
      </c>
      <c r="AL71" s="16">
        <f t="shared" si="24"/>
        <v>612010</v>
      </c>
      <c r="AM71" s="16">
        <f t="shared" si="24"/>
        <v>750361</v>
      </c>
      <c r="AN71" s="16">
        <f t="shared" si="24"/>
        <v>755227</v>
      </c>
      <c r="AO71" s="16">
        <f t="shared" si="24"/>
        <v>693030</v>
      </c>
      <c r="AP71" s="16">
        <f t="shared" si="24"/>
        <v>782889</v>
      </c>
      <c r="AQ71" s="16">
        <f t="shared" si="24"/>
        <v>800995</v>
      </c>
      <c r="AR71" s="16">
        <f t="shared" si="24"/>
        <v>854745</v>
      </c>
      <c r="AS71" s="16">
        <f t="shared" si="24"/>
        <v>769499</v>
      </c>
      <c r="AT71" s="16">
        <f t="shared" si="24"/>
        <v>868030</v>
      </c>
      <c r="AU71" s="16">
        <f t="shared" si="24"/>
        <v>864635</v>
      </c>
      <c r="AV71" s="16">
        <f t="shared" si="24"/>
        <v>855769</v>
      </c>
      <c r="AW71" s="16">
        <f t="shared" si="24"/>
        <v>665557</v>
      </c>
      <c r="AX71" s="16">
        <f t="shared" si="24"/>
        <v>745234</v>
      </c>
      <c r="AY71" s="16">
        <f t="shared" si="24"/>
        <v>980781</v>
      </c>
      <c r="AZ71" s="16">
        <f t="shared" si="24"/>
        <v>931771</v>
      </c>
      <c r="BA71" s="16">
        <f t="shared" si="24"/>
        <v>936949</v>
      </c>
      <c r="BB71" s="16">
        <f t="shared" si="24"/>
        <v>863095</v>
      </c>
      <c r="BC71" s="16">
        <f>SUM(BC62:BC70)</f>
        <v>904898</v>
      </c>
      <c r="BD71" s="16">
        <f>SUM(BD62:BD70)</f>
        <v>898706</v>
      </c>
      <c r="BE71" s="16">
        <f>SUM(BE62:BE70)</f>
        <v>688460</v>
      </c>
      <c r="BF71" s="16">
        <v>665447</v>
      </c>
      <c r="BG71" s="16">
        <v>667112</v>
      </c>
      <c r="BH71" s="16">
        <v>612309</v>
      </c>
      <c r="BI71" s="16">
        <v>663187</v>
      </c>
    </row>
    <row r="72" spans="1:54" ht="15">
      <c r="A72" s="30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Z72" s="11"/>
      <c r="BA72" s="11"/>
      <c r="BB72" s="11"/>
    </row>
    <row r="73" spans="1:61" ht="15">
      <c r="A73" s="30"/>
      <c r="B73" s="20" t="s">
        <v>23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24"/>
      <c r="O73" s="22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Z73" s="11"/>
      <c r="BA73" s="11"/>
      <c r="BB73" s="11"/>
      <c r="BD73" s="11"/>
      <c r="BE73" s="11"/>
      <c r="BF73" s="11"/>
      <c r="BG73" s="11"/>
      <c r="BH73" s="11"/>
      <c r="BI73" s="11"/>
    </row>
    <row r="74" spans="1:61" ht="15">
      <c r="A74" s="30"/>
      <c r="B74" s="19" t="s">
        <v>24</v>
      </c>
      <c r="C74" s="3">
        <v>260000</v>
      </c>
      <c r="D74" s="3">
        <v>260000</v>
      </c>
      <c r="E74" s="3">
        <v>260000</v>
      </c>
      <c r="F74" s="3">
        <v>260000</v>
      </c>
      <c r="G74" s="3">
        <v>260000</v>
      </c>
      <c r="H74" s="3">
        <v>360000</v>
      </c>
      <c r="I74" s="3">
        <v>360000</v>
      </c>
      <c r="J74" s="3">
        <v>360000</v>
      </c>
      <c r="K74" s="3">
        <v>360000</v>
      </c>
      <c r="L74" s="3">
        <v>360000</v>
      </c>
      <c r="M74" s="3">
        <v>360000</v>
      </c>
      <c r="N74" s="3">
        <v>360000</v>
      </c>
      <c r="O74" s="3">
        <v>360000</v>
      </c>
      <c r="P74" s="3">
        <v>360000</v>
      </c>
      <c r="Q74" s="3">
        <v>360000</v>
      </c>
      <c r="R74" s="3"/>
      <c r="S74" s="3"/>
      <c r="T74" s="3"/>
      <c r="U74" s="3">
        <v>360000</v>
      </c>
      <c r="V74" s="3">
        <v>360000</v>
      </c>
      <c r="W74" s="3">
        <v>360000</v>
      </c>
      <c r="X74" s="3">
        <v>360000</v>
      </c>
      <c r="Y74" s="3">
        <v>360000</v>
      </c>
      <c r="Z74" s="3">
        <v>360000</v>
      </c>
      <c r="AA74" s="3">
        <v>360000</v>
      </c>
      <c r="AB74" s="3">
        <v>740820</v>
      </c>
      <c r="AC74" s="3">
        <v>740820</v>
      </c>
      <c r="AD74" s="3">
        <v>740820</v>
      </c>
      <c r="AE74" s="3">
        <v>740820</v>
      </c>
      <c r="AF74" s="3">
        <v>740820</v>
      </c>
      <c r="AG74" s="3">
        <v>740820</v>
      </c>
      <c r="AH74" s="3">
        <v>740820</v>
      </c>
      <c r="AI74" s="3">
        <v>904508</v>
      </c>
      <c r="AJ74" s="3">
        <v>904508</v>
      </c>
      <c r="AK74" s="23">
        <v>904508</v>
      </c>
      <c r="AL74" s="23">
        <v>904508</v>
      </c>
      <c r="AM74" s="23">
        <v>904508</v>
      </c>
      <c r="AN74" s="23">
        <v>904508</v>
      </c>
      <c r="AO74" s="23">
        <v>904508</v>
      </c>
      <c r="AP74" s="23">
        <v>904508</v>
      </c>
      <c r="AQ74" s="23">
        <v>904508</v>
      </c>
      <c r="AR74" s="23">
        <v>904508</v>
      </c>
      <c r="AS74" s="23">
        <v>904508</v>
      </c>
      <c r="AT74" s="23">
        <v>904508</v>
      </c>
      <c r="AU74" s="23">
        <v>904508</v>
      </c>
      <c r="AV74" s="23">
        <v>904508</v>
      </c>
      <c r="AW74" s="11">
        <v>904508</v>
      </c>
      <c r="AX74" s="23">
        <v>1003513</v>
      </c>
      <c r="AY74" s="23">
        <v>1003513</v>
      </c>
      <c r="AZ74" s="11">
        <v>1003527</v>
      </c>
      <c r="BA74" s="11">
        <v>1003527</v>
      </c>
      <c r="BB74" s="11">
        <v>1007849</v>
      </c>
      <c r="BC74" s="11">
        <v>1007849</v>
      </c>
      <c r="BD74" s="11">
        <v>1022370</v>
      </c>
      <c r="BE74" s="11">
        <v>1022370</v>
      </c>
      <c r="BF74" s="11">
        <v>1022370</v>
      </c>
      <c r="BG74" s="11">
        <v>1022370</v>
      </c>
      <c r="BH74" s="11">
        <v>1022370</v>
      </c>
      <c r="BI74" s="11">
        <v>1022370</v>
      </c>
    </row>
    <row r="75" spans="1:61" ht="15">
      <c r="A75" s="30"/>
      <c r="B75" s="25" t="s">
        <v>63</v>
      </c>
      <c r="C75" s="3">
        <v>-3301</v>
      </c>
      <c r="D75" s="3">
        <v>-7031</v>
      </c>
      <c r="E75" s="3">
        <v>-8365</v>
      </c>
      <c r="F75" s="3">
        <v>-1199</v>
      </c>
      <c r="G75" s="3">
        <v>-4543</v>
      </c>
      <c r="H75" s="3">
        <v>-8036</v>
      </c>
      <c r="I75" s="3">
        <v>-25092</v>
      </c>
      <c r="J75" s="3">
        <v>-7485</v>
      </c>
      <c r="K75" s="3">
        <v>-3968</v>
      </c>
      <c r="L75" s="3">
        <v>-3787</v>
      </c>
      <c r="M75" s="3">
        <v>-4346</v>
      </c>
      <c r="N75" s="3">
        <v>-4346</v>
      </c>
      <c r="O75" s="3">
        <v>-4346</v>
      </c>
      <c r="P75" s="3">
        <v>-2991</v>
      </c>
      <c r="Q75" s="3">
        <v>-2991</v>
      </c>
      <c r="R75" s="3"/>
      <c r="S75" s="3"/>
      <c r="T75" s="3"/>
      <c r="U75" s="3">
        <v>-2991</v>
      </c>
      <c r="V75" s="3">
        <f>-2991+1791</f>
        <v>-1200</v>
      </c>
      <c r="W75" s="3">
        <f>-2682+2053</f>
        <v>-629</v>
      </c>
      <c r="X75" s="3">
        <v>-629</v>
      </c>
      <c r="Y75" s="3">
        <v>-629</v>
      </c>
      <c r="Z75" s="3">
        <f>-2057+2821</f>
        <v>764</v>
      </c>
      <c r="AA75" s="3">
        <f>-2057+2821</f>
        <v>764</v>
      </c>
      <c r="AB75" s="26">
        <f>-1831+3121</f>
        <v>1290</v>
      </c>
      <c r="AC75" s="26">
        <f>-1718+3083</f>
        <v>1365</v>
      </c>
      <c r="AD75" s="26">
        <v>1365</v>
      </c>
      <c r="AE75" s="26">
        <v>1987</v>
      </c>
      <c r="AF75" s="26">
        <f>8098-AF76</f>
        <v>1987</v>
      </c>
      <c r="AG75" s="27">
        <v>-1345</v>
      </c>
      <c r="AH75" s="27">
        <v>0</v>
      </c>
      <c r="AI75" s="27">
        <v>-11746</v>
      </c>
      <c r="AJ75" s="27">
        <v>-13073</v>
      </c>
      <c r="AK75" s="27">
        <v>-13073</v>
      </c>
      <c r="AL75" s="27">
        <v>-14949</v>
      </c>
      <c r="AM75" s="27">
        <v>-14949</v>
      </c>
      <c r="AN75" s="27">
        <v>-15061</v>
      </c>
      <c r="AO75" s="27">
        <v>-14889</v>
      </c>
      <c r="AP75" s="27">
        <v>-14889</v>
      </c>
      <c r="AQ75" s="27">
        <v>-14889</v>
      </c>
      <c r="AR75" s="27">
        <v>-16076</v>
      </c>
      <c r="AS75" s="27">
        <v>-16076</v>
      </c>
      <c r="AT75" s="27">
        <v>-19689</v>
      </c>
      <c r="AU75" s="27">
        <v>-19591</v>
      </c>
      <c r="AV75" s="27">
        <v>-19591</v>
      </c>
      <c r="AW75" s="11">
        <v>-24906</v>
      </c>
      <c r="AX75" s="11">
        <v>-24906</v>
      </c>
      <c r="AY75" s="27">
        <v>0</v>
      </c>
      <c r="AZ75" s="11"/>
      <c r="BA75" s="11"/>
      <c r="BB75" s="11"/>
      <c r="BC75" s="11">
        <v>-42309</v>
      </c>
      <c r="BD75" s="11">
        <v>-42282</v>
      </c>
      <c r="BE75" s="11">
        <v>-25666</v>
      </c>
      <c r="BF75" s="11">
        <v>-25579</v>
      </c>
      <c r="BG75" s="11">
        <v>-25620</v>
      </c>
      <c r="BH75" s="11">
        <v>-25324</v>
      </c>
      <c r="BI75" s="11">
        <v>-25324</v>
      </c>
    </row>
    <row r="76" spans="1:61" ht="15">
      <c r="A76" s="30"/>
      <c r="B76" s="25" t="s">
        <v>64</v>
      </c>
      <c r="C76" s="3">
        <v>6089</v>
      </c>
      <c r="D76" s="3">
        <v>6111</v>
      </c>
      <c r="E76" s="3">
        <v>6111</v>
      </c>
      <c r="F76" s="3">
        <v>6111</v>
      </c>
      <c r="G76" s="3">
        <v>6111</v>
      </c>
      <c r="H76" s="3">
        <v>6111</v>
      </c>
      <c r="I76" s="3">
        <v>6111</v>
      </c>
      <c r="J76" s="3">
        <v>6111</v>
      </c>
      <c r="K76" s="3">
        <v>6111</v>
      </c>
      <c r="L76" s="3">
        <v>6111</v>
      </c>
      <c r="M76" s="3">
        <v>6670</v>
      </c>
      <c r="N76" s="3">
        <v>6670</v>
      </c>
      <c r="O76" s="3">
        <v>6670</v>
      </c>
      <c r="P76" s="3">
        <v>7902</v>
      </c>
      <c r="Q76" s="3">
        <v>7902</v>
      </c>
      <c r="R76" s="3"/>
      <c r="S76" s="3"/>
      <c r="T76" s="3"/>
      <c r="U76" s="3">
        <v>7902</v>
      </c>
      <c r="V76" s="3">
        <v>6111</v>
      </c>
      <c r="W76" s="3">
        <v>6111</v>
      </c>
      <c r="X76" s="3">
        <v>6111</v>
      </c>
      <c r="Y76" s="3">
        <v>6111</v>
      </c>
      <c r="Z76" s="3">
        <v>6111</v>
      </c>
      <c r="AA76" s="3">
        <v>6111</v>
      </c>
      <c r="AB76" s="26">
        <v>6111</v>
      </c>
      <c r="AC76" s="26">
        <v>6111</v>
      </c>
      <c r="AD76" s="3">
        <v>6111</v>
      </c>
      <c r="AE76" s="23">
        <v>6111</v>
      </c>
      <c r="AF76" s="23">
        <v>6111</v>
      </c>
      <c r="AG76" s="15">
        <v>9443</v>
      </c>
      <c r="AH76" s="15">
        <v>9443</v>
      </c>
      <c r="AI76" s="15">
        <v>9443</v>
      </c>
      <c r="AJ76" s="15">
        <v>10120</v>
      </c>
      <c r="AK76" s="15">
        <v>10799</v>
      </c>
      <c r="AL76" s="15">
        <v>11477</v>
      </c>
      <c r="AM76" s="15">
        <v>12156</v>
      </c>
      <c r="AN76" s="15">
        <v>9833</v>
      </c>
      <c r="AO76" s="15">
        <v>10400</v>
      </c>
      <c r="AP76" s="15">
        <v>11324</v>
      </c>
      <c r="AQ76" s="15">
        <v>12615</v>
      </c>
      <c r="AR76" s="15">
        <v>12615</v>
      </c>
      <c r="AS76" s="15">
        <v>12615</v>
      </c>
      <c r="AT76" s="15">
        <v>12615</v>
      </c>
      <c r="AU76" s="15">
        <v>12517</v>
      </c>
      <c r="AV76" s="27">
        <v>12517</v>
      </c>
      <c r="AW76" s="11">
        <v>12615</v>
      </c>
      <c r="AX76" s="27">
        <v>0</v>
      </c>
      <c r="AY76" s="11">
        <v>-9017</v>
      </c>
      <c r="AZ76" s="11">
        <v>-4753.999999999998</v>
      </c>
      <c r="BA76" s="11">
        <v>-10837</v>
      </c>
      <c r="BB76" s="11">
        <v>-18113</v>
      </c>
      <c r="BC76" s="11">
        <v>22452</v>
      </c>
      <c r="BD76" s="11">
        <v>22877</v>
      </c>
      <c r="BE76" s="11">
        <v>24640</v>
      </c>
      <c r="BF76" s="11">
        <v>25058</v>
      </c>
      <c r="BG76" s="11">
        <v>25186</v>
      </c>
      <c r="BH76" s="11">
        <v>27098</v>
      </c>
      <c r="BI76" s="11">
        <v>27936</v>
      </c>
    </row>
    <row r="77" spans="1:61" ht="15">
      <c r="A77" s="30"/>
      <c r="B77" s="19" t="s">
        <v>36</v>
      </c>
      <c r="C77" s="3">
        <v>122849</v>
      </c>
      <c r="D77" s="3">
        <v>122848</v>
      </c>
      <c r="E77" s="3">
        <v>122848</v>
      </c>
      <c r="F77" s="3">
        <v>184946</v>
      </c>
      <c r="G77" s="3">
        <v>184946</v>
      </c>
      <c r="H77" s="3">
        <v>84946</v>
      </c>
      <c r="I77" s="3">
        <v>84946</v>
      </c>
      <c r="J77" s="3">
        <v>79277</v>
      </c>
      <c r="K77" s="3">
        <v>79277</v>
      </c>
      <c r="L77" s="3">
        <v>79277</v>
      </c>
      <c r="M77" s="3">
        <v>79277</v>
      </c>
      <c r="N77" s="3">
        <v>130611</v>
      </c>
      <c r="O77" s="3">
        <v>130611</v>
      </c>
      <c r="P77" s="3">
        <v>130611</v>
      </c>
      <c r="Q77" s="3">
        <v>130611</v>
      </c>
      <c r="R77" s="3"/>
      <c r="S77" s="3"/>
      <c r="T77" s="3"/>
      <c r="U77" s="3">
        <v>157568</v>
      </c>
      <c r="V77" s="3">
        <v>157568</v>
      </c>
      <c r="W77" s="3">
        <v>157568</v>
      </c>
      <c r="X77" s="3">
        <v>157568</v>
      </c>
      <c r="Y77" s="3">
        <v>201197</v>
      </c>
      <c r="Z77" s="3">
        <v>201197</v>
      </c>
      <c r="AA77" s="3">
        <v>201197</v>
      </c>
      <c r="AB77" s="3">
        <v>201197</v>
      </c>
      <c r="AC77" s="3">
        <v>266417</v>
      </c>
      <c r="AD77" s="3">
        <v>266417</v>
      </c>
      <c r="AE77" s="3">
        <v>266417</v>
      </c>
      <c r="AF77" s="3">
        <v>266417</v>
      </c>
      <c r="AG77" s="15">
        <v>298188</v>
      </c>
      <c r="AH77" s="3">
        <v>303961</v>
      </c>
      <c r="AI77" s="3">
        <v>134500</v>
      </c>
      <c r="AJ77" s="3">
        <v>134500</v>
      </c>
      <c r="AK77" s="15">
        <v>137507</v>
      </c>
      <c r="AL77" s="23">
        <v>127176</v>
      </c>
      <c r="AM77" s="23">
        <v>127176</v>
      </c>
      <c r="AN77" s="23">
        <v>136355</v>
      </c>
      <c r="AO77" s="23">
        <v>180697</v>
      </c>
      <c r="AP77" s="23">
        <v>182536</v>
      </c>
      <c r="AQ77" s="23">
        <v>184691</v>
      </c>
      <c r="AR77" s="23">
        <v>186753</v>
      </c>
      <c r="AS77" s="23">
        <v>193777</v>
      </c>
      <c r="AT77" s="23">
        <v>195241</v>
      </c>
      <c r="AU77" s="23">
        <v>196557</v>
      </c>
      <c r="AV77" s="23">
        <v>197642</v>
      </c>
      <c r="AW77" s="11">
        <v>199614</v>
      </c>
      <c r="AX77" s="27">
        <v>14388</v>
      </c>
      <c r="AY77" s="27">
        <v>5070</v>
      </c>
      <c r="AZ77" s="11">
        <v>6892</v>
      </c>
      <c r="BA77" s="11">
        <v>45774</v>
      </c>
      <c r="BB77" s="11">
        <v>48477</v>
      </c>
      <c r="BC77" s="11">
        <v>51638</v>
      </c>
      <c r="BD77" s="11">
        <v>56033</v>
      </c>
      <c r="BE77" s="11">
        <v>38713</v>
      </c>
      <c r="BF77" s="11">
        <v>41164</v>
      </c>
      <c r="BG77" s="11">
        <v>46864</v>
      </c>
      <c r="BH77" s="11">
        <v>52595</v>
      </c>
      <c r="BI77" s="11">
        <v>221770</v>
      </c>
    </row>
    <row r="78" spans="2:61" ht="15">
      <c r="B78" s="19" t="s">
        <v>37</v>
      </c>
      <c r="C78" s="3">
        <v>-1607</v>
      </c>
      <c r="D78" s="3">
        <v>-2547</v>
      </c>
      <c r="E78" s="3">
        <v>-2345</v>
      </c>
      <c r="F78" s="3">
        <v>-3279</v>
      </c>
      <c r="G78" s="3">
        <v>-2713</v>
      </c>
      <c r="H78" s="3">
        <v>-3615</v>
      </c>
      <c r="I78" s="3">
        <v>530</v>
      </c>
      <c r="J78" s="3">
        <v>-504</v>
      </c>
      <c r="K78" s="3">
        <v>-717</v>
      </c>
      <c r="L78" s="3">
        <v>-1287</v>
      </c>
      <c r="M78" s="3">
        <v>-647</v>
      </c>
      <c r="N78" s="3">
        <v>1028</v>
      </c>
      <c r="O78" s="3">
        <v>-2066</v>
      </c>
      <c r="P78" s="3">
        <v>5602</v>
      </c>
      <c r="Q78" s="3">
        <v>9243</v>
      </c>
      <c r="R78" s="3"/>
      <c r="S78" s="3"/>
      <c r="T78" s="3"/>
      <c r="U78" s="3">
        <v>13039</v>
      </c>
      <c r="V78" s="3">
        <v>6263</v>
      </c>
      <c r="W78" s="3">
        <v>3299</v>
      </c>
      <c r="X78" s="3">
        <v>7455</v>
      </c>
      <c r="Y78" s="3">
        <v>13644</v>
      </c>
      <c r="Z78" s="3">
        <v>26827</v>
      </c>
      <c r="AA78" s="3">
        <v>24488</v>
      </c>
      <c r="AB78" s="3">
        <v>65578</v>
      </c>
      <c r="AC78" s="3">
        <v>34949</v>
      </c>
      <c r="AD78" s="3">
        <v>-9606</v>
      </c>
      <c r="AE78" s="3">
        <v>-73521</v>
      </c>
      <c r="AF78" s="3">
        <v>-65658</v>
      </c>
      <c r="AG78" s="15">
        <v>-77227</v>
      </c>
      <c r="AH78" s="3">
        <v>-89137</v>
      </c>
      <c r="AI78" s="3">
        <v>-62402</v>
      </c>
      <c r="AJ78" s="3">
        <v>-89792</v>
      </c>
      <c r="AK78" s="23">
        <v>-71317</v>
      </c>
      <c r="AL78" s="23">
        <v>-72828</v>
      </c>
      <c r="AM78" s="23">
        <v>-3569</v>
      </c>
      <c r="AN78" s="23">
        <v>10213</v>
      </c>
      <c r="AO78" s="23">
        <v>-8808</v>
      </c>
      <c r="AP78" s="23">
        <v>-10740</v>
      </c>
      <c r="AQ78" s="23">
        <v>-18787</v>
      </c>
      <c r="AR78" s="23">
        <v>21309</v>
      </c>
      <c r="AS78" s="23">
        <v>4041</v>
      </c>
      <c r="AT78" s="23">
        <v>146680</v>
      </c>
      <c r="AU78" s="23">
        <v>203104</v>
      </c>
      <c r="AV78" s="23">
        <v>225035</v>
      </c>
      <c r="AW78" s="11">
        <v>173502</v>
      </c>
      <c r="AX78" s="23">
        <v>223165</v>
      </c>
      <c r="AY78" s="23">
        <v>150276</v>
      </c>
      <c r="AZ78" s="11">
        <v>202483</v>
      </c>
      <c r="BA78" s="11">
        <v>220340</v>
      </c>
      <c r="BB78" s="11">
        <v>124545</v>
      </c>
      <c r="BC78" s="11">
        <v>187446</v>
      </c>
      <c r="BD78" s="11">
        <v>214751</v>
      </c>
      <c r="BE78" s="11">
        <v>175310</v>
      </c>
      <c r="BF78" s="11">
        <v>156501</v>
      </c>
      <c r="BG78" s="11">
        <v>120530</v>
      </c>
      <c r="BH78" s="11">
        <v>134762</v>
      </c>
      <c r="BI78" s="11">
        <v>27065</v>
      </c>
    </row>
    <row r="79" spans="1:61" ht="15">
      <c r="A79" s="30"/>
      <c r="B79" s="19" t="s">
        <v>38</v>
      </c>
      <c r="C79" s="3">
        <v>0</v>
      </c>
      <c r="D79" s="3">
        <v>0</v>
      </c>
      <c r="E79" s="3">
        <v>0</v>
      </c>
      <c r="F79" s="3">
        <v>8471</v>
      </c>
      <c r="G79" s="3">
        <v>8471</v>
      </c>
      <c r="H79" s="3">
        <v>0</v>
      </c>
      <c r="I79" s="3">
        <v>0</v>
      </c>
      <c r="J79" s="3">
        <v>65911</v>
      </c>
      <c r="K79" s="3">
        <v>65911</v>
      </c>
      <c r="L79" s="3">
        <v>12771</v>
      </c>
      <c r="M79" s="3">
        <v>0</v>
      </c>
      <c r="N79" s="3">
        <v>18486</v>
      </c>
      <c r="O79" s="3">
        <v>18486</v>
      </c>
      <c r="P79" s="3">
        <v>0</v>
      </c>
      <c r="Q79" s="3">
        <v>0</v>
      </c>
      <c r="R79" s="3"/>
      <c r="S79" s="3"/>
      <c r="T79" s="3"/>
      <c r="U79" s="3">
        <v>7952</v>
      </c>
      <c r="V79" s="3">
        <v>7952</v>
      </c>
      <c r="W79" s="3">
        <v>0</v>
      </c>
      <c r="X79" s="3">
        <v>0</v>
      </c>
      <c r="Y79" s="3">
        <v>10238</v>
      </c>
      <c r="Z79" s="3">
        <v>10238</v>
      </c>
      <c r="AA79" s="3">
        <v>0</v>
      </c>
      <c r="AB79" s="3">
        <v>0</v>
      </c>
      <c r="AC79" s="3">
        <v>16094</v>
      </c>
      <c r="AD79" s="3">
        <v>16094</v>
      </c>
      <c r="AE79" s="3">
        <v>0</v>
      </c>
      <c r="AF79" s="3">
        <v>0</v>
      </c>
      <c r="AG79" s="15">
        <v>10842</v>
      </c>
      <c r="AH79" s="3">
        <v>0</v>
      </c>
      <c r="AI79" s="3">
        <v>0</v>
      </c>
      <c r="AJ79" s="3">
        <v>0</v>
      </c>
      <c r="AK79" s="23">
        <v>10577</v>
      </c>
      <c r="AL79" s="23">
        <v>10577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  <c r="AT79" s="23">
        <v>0</v>
      </c>
      <c r="AU79" s="23">
        <v>0</v>
      </c>
      <c r="AV79" s="23">
        <v>0</v>
      </c>
      <c r="AW79" s="11">
        <v>0</v>
      </c>
      <c r="AX79" s="23">
        <v>0</v>
      </c>
      <c r="AY79" s="23">
        <v>0</v>
      </c>
      <c r="AZ79" s="11"/>
      <c r="BA79" s="11"/>
      <c r="BB79" s="11"/>
      <c r="BD79" s="11"/>
      <c r="BE79" s="11"/>
      <c r="BF79" s="11"/>
      <c r="BG79" s="11"/>
      <c r="BH79" s="11"/>
      <c r="BI79" s="11">
        <v>24646</v>
      </c>
    </row>
    <row r="80" spans="1:61" ht="15">
      <c r="A80" s="30"/>
      <c r="B80" s="19" t="s">
        <v>51</v>
      </c>
      <c r="C80" s="3">
        <v>17042</v>
      </c>
      <c r="D80" s="3">
        <v>30911</v>
      </c>
      <c r="E80" s="3">
        <v>47463</v>
      </c>
      <c r="F80" s="3">
        <v>0</v>
      </c>
      <c r="G80" s="3">
        <v>21243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34280</v>
      </c>
      <c r="Q80" s="3">
        <v>37905</v>
      </c>
      <c r="R80" s="3"/>
      <c r="S80" s="3"/>
      <c r="T80" s="3"/>
      <c r="U80" s="3">
        <v>0</v>
      </c>
      <c r="V80" s="3">
        <v>0</v>
      </c>
      <c r="W80" s="3">
        <v>30366</v>
      </c>
      <c r="X80" s="3">
        <v>60042</v>
      </c>
      <c r="Y80" s="3">
        <v>0</v>
      </c>
      <c r="Z80" s="3">
        <v>35643</v>
      </c>
      <c r="AA80" s="3">
        <v>50948</v>
      </c>
      <c r="AB80" s="3">
        <v>91681</v>
      </c>
      <c r="AC80" s="3">
        <v>0</v>
      </c>
      <c r="AD80" s="3">
        <v>11830</v>
      </c>
      <c r="AE80" s="3">
        <v>10423</v>
      </c>
      <c r="AF80" s="3">
        <v>45136</v>
      </c>
      <c r="AG80" s="15">
        <v>0</v>
      </c>
      <c r="AH80" s="3">
        <v>7641</v>
      </c>
      <c r="AI80" s="3">
        <v>0</v>
      </c>
      <c r="AJ80" s="3">
        <v>0</v>
      </c>
      <c r="AK80" s="23">
        <v>0</v>
      </c>
      <c r="AL80" s="23">
        <v>19722</v>
      </c>
      <c r="AM80" s="23">
        <v>33199</v>
      </c>
      <c r="AN80" s="23">
        <v>40414</v>
      </c>
      <c r="AO80" s="23">
        <v>0</v>
      </c>
      <c r="AP80" s="23">
        <v>0</v>
      </c>
      <c r="AQ80" s="23">
        <v>20033</v>
      </c>
      <c r="AR80" s="23">
        <v>51675</v>
      </c>
      <c r="AS80" s="23">
        <v>0</v>
      </c>
      <c r="AT80" s="23">
        <v>2102</v>
      </c>
      <c r="AU80" s="23">
        <v>-145956</v>
      </c>
      <c r="AV80" s="23">
        <v>-148430</v>
      </c>
      <c r="AW80" s="11">
        <v>-202455</v>
      </c>
      <c r="AX80" s="23">
        <v>-7800</v>
      </c>
      <c r="AY80" s="23">
        <v>-25403</v>
      </c>
      <c r="AZ80" s="11">
        <v>26855</v>
      </c>
      <c r="BA80" s="11">
        <v>0</v>
      </c>
      <c r="BB80" s="11">
        <v>-18083</v>
      </c>
      <c r="BC80" s="11">
        <v>-22385</v>
      </c>
      <c r="BD80" s="11">
        <v>-307</v>
      </c>
      <c r="BE80" s="11">
        <v>0</v>
      </c>
      <c r="BF80" s="11">
        <v>59457</v>
      </c>
      <c r="BG80" s="11">
        <v>102564</v>
      </c>
      <c r="BH80" s="11">
        <v>147259</v>
      </c>
      <c r="BI80" s="11">
        <v>0</v>
      </c>
    </row>
    <row r="81" spans="1:54" ht="15">
      <c r="A81" s="30"/>
      <c r="B81" s="19" t="s">
        <v>39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39842</v>
      </c>
      <c r="I81" s="3">
        <v>59254</v>
      </c>
      <c r="J81" s="3">
        <v>0</v>
      </c>
      <c r="K81" s="3">
        <v>23289</v>
      </c>
      <c r="L81" s="3">
        <v>50806</v>
      </c>
      <c r="M81" s="3">
        <v>73551</v>
      </c>
      <c r="N81" s="3">
        <v>0</v>
      </c>
      <c r="O81" s="3">
        <v>13928</v>
      </c>
      <c r="P81" s="3">
        <v>0</v>
      </c>
      <c r="Q81" s="3">
        <v>0</v>
      </c>
      <c r="R81" s="3"/>
      <c r="S81" s="3"/>
      <c r="T81" s="3"/>
      <c r="U81" s="3">
        <v>0</v>
      </c>
      <c r="V81" s="3">
        <v>17541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15">
        <v>0</v>
      </c>
      <c r="AH81" s="3">
        <v>0</v>
      </c>
      <c r="AI81" s="3">
        <v>10805</v>
      </c>
      <c r="AJ81" s="3">
        <v>26622.999999999996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13722</v>
      </c>
      <c r="AQ81" s="23">
        <v>0</v>
      </c>
      <c r="AR81" s="23">
        <v>0</v>
      </c>
      <c r="AS81" s="23">
        <v>0</v>
      </c>
      <c r="AT81" s="23">
        <v>0</v>
      </c>
      <c r="AU81" s="23">
        <v>0</v>
      </c>
      <c r="AV81" s="23">
        <v>0</v>
      </c>
      <c r="AW81" s="11">
        <v>0</v>
      </c>
      <c r="AX81" s="23">
        <v>0</v>
      </c>
      <c r="AY81" s="23">
        <v>0</v>
      </c>
      <c r="AZ81" s="11"/>
      <c r="BA81" s="11"/>
      <c r="BB81" s="11"/>
    </row>
    <row r="82" spans="1:61" ht="15">
      <c r="A82" s="30"/>
      <c r="B82" s="17" t="s">
        <v>66</v>
      </c>
      <c r="C82" s="18">
        <f aca="true" t="shared" si="25" ref="C82:Q82">SUM(C73:C81)</f>
        <v>401072</v>
      </c>
      <c r="D82" s="18">
        <f t="shared" si="25"/>
        <v>410292</v>
      </c>
      <c r="E82" s="18">
        <f t="shared" si="25"/>
        <v>425712</v>
      </c>
      <c r="F82" s="18">
        <f t="shared" si="25"/>
        <v>455050</v>
      </c>
      <c r="G82" s="18">
        <f t="shared" si="25"/>
        <v>473515</v>
      </c>
      <c r="H82" s="18">
        <f t="shared" si="25"/>
        <v>479248</v>
      </c>
      <c r="I82" s="18">
        <f t="shared" si="25"/>
        <v>485749</v>
      </c>
      <c r="J82" s="18">
        <f t="shared" si="25"/>
        <v>503310</v>
      </c>
      <c r="K82" s="18">
        <f t="shared" si="25"/>
        <v>529903</v>
      </c>
      <c r="L82" s="18">
        <f t="shared" si="25"/>
        <v>503891</v>
      </c>
      <c r="M82" s="18">
        <f t="shared" si="25"/>
        <v>514505</v>
      </c>
      <c r="N82" s="18">
        <f t="shared" si="25"/>
        <v>512449</v>
      </c>
      <c r="O82" s="18">
        <f t="shared" si="25"/>
        <v>523283</v>
      </c>
      <c r="P82" s="18">
        <f t="shared" si="25"/>
        <v>535404</v>
      </c>
      <c r="Q82" s="18">
        <f t="shared" si="25"/>
        <v>542670</v>
      </c>
      <c r="R82" s="28"/>
      <c r="S82" s="28"/>
      <c r="T82" s="28"/>
      <c r="U82" s="18">
        <f aca="true" t="shared" si="26" ref="U82:AB82">SUM(U73:U81)</f>
        <v>543470</v>
      </c>
      <c r="V82" s="18">
        <f t="shared" si="26"/>
        <v>554235</v>
      </c>
      <c r="W82" s="18">
        <f t="shared" si="26"/>
        <v>556715</v>
      </c>
      <c r="X82" s="18">
        <f t="shared" si="26"/>
        <v>590547</v>
      </c>
      <c r="Y82" s="18">
        <f t="shared" si="26"/>
        <v>590561</v>
      </c>
      <c r="Z82" s="18">
        <f t="shared" si="26"/>
        <v>640780</v>
      </c>
      <c r="AA82" s="18">
        <f t="shared" si="26"/>
        <v>643508</v>
      </c>
      <c r="AB82" s="18">
        <f t="shared" si="26"/>
        <v>1106677</v>
      </c>
      <c r="AC82" s="18">
        <f aca="true" t="shared" si="27" ref="AC82:AK82">SUM(AC73:AC81)</f>
        <v>1065756</v>
      </c>
      <c r="AD82" s="18">
        <f t="shared" si="27"/>
        <v>1033031</v>
      </c>
      <c r="AE82" s="18">
        <f t="shared" si="27"/>
        <v>952237</v>
      </c>
      <c r="AF82" s="18">
        <f t="shared" si="27"/>
        <v>994813</v>
      </c>
      <c r="AG82" s="18">
        <f t="shared" si="27"/>
        <v>980721</v>
      </c>
      <c r="AH82" s="18">
        <f t="shared" si="27"/>
        <v>972728</v>
      </c>
      <c r="AI82" s="18">
        <f t="shared" si="27"/>
        <v>985108</v>
      </c>
      <c r="AJ82" s="18">
        <f t="shared" si="27"/>
        <v>972886</v>
      </c>
      <c r="AK82" s="18">
        <f t="shared" si="27"/>
        <v>979001</v>
      </c>
      <c r="AL82" s="18">
        <f aca="true" t="shared" si="28" ref="AL82:AQ82">SUM(AL73:AL81)</f>
        <v>985683</v>
      </c>
      <c r="AM82" s="18">
        <f t="shared" si="28"/>
        <v>1058521</v>
      </c>
      <c r="AN82" s="18">
        <f t="shared" si="28"/>
        <v>1086262</v>
      </c>
      <c r="AO82" s="18">
        <f t="shared" si="28"/>
        <v>1071908</v>
      </c>
      <c r="AP82" s="18">
        <f t="shared" si="28"/>
        <v>1086461</v>
      </c>
      <c r="AQ82" s="18">
        <f t="shared" si="28"/>
        <v>1088171</v>
      </c>
      <c r="AR82" s="18">
        <f aca="true" t="shared" si="29" ref="AR82:BD82">SUM(AR73:AR81)</f>
        <v>1160784</v>
      </c>
      <c r="AS82" s="18">
        <f t="shared" si="29"/>
        <v>1098865</v>
      </c>
      <c r="AT82" s="18">
        <f t="shared" si="29"/>
        <v>1241457</v>
      </c>
      <c r="AU82" s="18">
        <f t="shared" si="29"/>
        <v>1151139</v>
      </c>
      <c r="AV82" s="18">
        <f t="shared" si="29"/>
        <v>1171681</v>
      </c>
      <c r="AW82" s="18">
        <f t="shared" si="29"/>
        <v>1062878</v>
      </c>
      <c r="AX82" s="18">
        <f t="shared" si="29"/>
        <v>1208360</v>
      </c>
      <c r="AY82" s="18">
        <f t="shared" si="29"/>
        <v>1124439</v>
      </c>
      <c r="AZ82" s="18">
        <f t="shared" si="29"/>
        <v>1235003</v>
      </c>
      <c r="BA82" s="18">
        <f t="shared" si="29"/>
        <v>1258804</v>
      </c>
      <c r="BB82" s="18">
        <f t="shared" si="29"/>
        <v>1144675</v>
      </c>
      <c r="BC82" s="18">
        <f t="shared" si="29"/>
        <v>1204691</v>
      </c>
      <c r="BD82" s="18">
        <f t="shared" si="29"/>
        <v>1273442</v>
      </c>
      <c r="BE82" s="18">
        <f>SUM(BE73:BE81)</f>
        <v>1235367</v>
      </c>
      <c r="BF82" s="18">
        <v>1278971</v>
      </c>
      <c r="BG82" s="18">
        <v>1291894</v>
      </c>
      <c r="BH82" s="18">
        <v>1358760</v>
      </c>
      <c r="BI82" s="18">
        <v>1298463</v>
      </c>
    </row>
    <row r="83" spans="1:61" ht="15">
      <c r="A83" s="30"/>
      <c r="B83" s="17" t="s">
        <v>67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12470</v>
      </c>
      <c r="AD83" s="18">
        <v>12349</v>
      </c>
      <c r="AE83" s="18">
        <v>10395</v>
      </c>
      <c r="AF83" s="18">
        <v>11151</v>
      </c>
      <c r="AG83" s="18">
        <v>11429</v>
      </c>
      <c r="AH83" s="18">
        <v>11523</v>
      </c>
      <c r="AI83" s="18">
        <v>12330.57</v>
      </c>
      <c r="AJ83" s="18">
        <v>11289.689999999999</v>
      </c>
      <c r="AK83" s="18">
        <v>11694</v>
      </c>
      <c r="AL83" s="18">
        <v>12275</v>
      </c>
      <c r="AM83" s="18">
        <v>13959</v>
      </c>
      <c r="AN83" s="18">
        <v>14456</v>
      </c>
      <c r="AO83" s="18">
        <v>16535</v>
      </c>
      <c r="AP83" s="18">
        <v>15341</v>
      </c>
      <c r="AQ83" s="18">
        <v>15757</v>
      </c>
      <c r="AR83" s="18">
        <v>19779</v>
      </c>
      <c r="AS83" s="18">
        <v>18242</v>
      </c>
      <c r="AT83" s="18">
        <v>17537</v>
      </c>
      <c r="AU83" s="18">
        <v>20253</v>
      </c>
      <c r="AV83" s="18">
        <v>24064</v>
      </c>
      <c r="AW83" s="18">
        <v>49778</v>
      </c>
      <c r="AX83" s="18">
        <v>52166</v>
      </c>
      <c r="AY83" s="18">
        <v>47347</v>
      </c>
      <c r="AZ83" s="18">
        <v>49323</v>
      </c>
      <c r="BA83" s="18">
        <v>47722</v>
      </c>
      <c r="BB83" s="18">
        <v>46923</v>
      </c>
      <c r="BC83" s="18">
        <v>48452</v>
      </c>
      <c r="BD83" s="18">
        <v>48265</v>
      </c>
      <c r="BE83" s="18">
        <v>37308</v>
      </c>
      <c r="BF83" s="18">
        <v>37120</v>
      </c>
      <c r="BG83" s="18">
        <v>33630</v>
      </c>
      <c r="BH83" s="18">
        <v>34375</v>
      </c>
      <c r="BI83" s="18">
        <v>32806</v>
      </c>
    </row>
    <row r="84" spans="1:61" ht="15">
      <c r="A84" s="30"/>
      <c r="B84" s="17" t="s">
        <v>68</v>
      </c>
      <c r="C84" s="18">
        <f>SUM(C82:C83)</f>
        <v>401072</v>
      </c>
      <c r="D84" s="18">
        <f aca="true" t="shared" si="30" ref="D84:AD84">SUM(D82:D83)</f>
        <v>410292</v>
      </c>
      <c r="E84" s="18">
        <f t="shared" si="30"/>
        <v>425712</v>
      </c>
      <c r="F84" s="18">
        <f t="shared" si="30"/>
        <v>455050</v>
      </c>
      <c r="G84" s="18">
        <f t="shared" si="30"/>
        <v>473515</v>
      </c>
      <c r="H84" s="18">
        <f t="shared" si="30"/>
        <v>479248</v>
      </c>
      <c r="I84" s="18">
        <f t="shared" si="30"/>
        <v>485749</v>
      </c>
      <c r="J84" s="18">
        <f t="shared" si="30"/>
        <v>503310</v>
      </c>
      <c r="K84" s="18">
        <f t="shared" si="30"/>
        <v>529903</v>
      </c>
      <c r="L84" s="18">
        <f t="shared" si="30"/>
        <v>503891</v>
      </c>
      <c r="M84" s="18">
        <f t="shared" si="30"/>
        <v>514505</v>
      </c>
      <c r="N84" s="18">
        <f t="shared" si="30"/>
        <v>512449</v>
      </c>
      <c r="O84" s="18">
        <f t="shared" si="30"/>
        <v>523283</v>
      </c>
      <c r="P84" s="18">
        <f t="shared" si="30"/>
        <v>535404</v>
      </c>
      <c r="Q84" s="18">
        <f t="shared" si="30"/>
        <v>542670</v>
      </c>
      <c r="R84" s="28">
        <f t="shared" si="30"/>
        <v>0</v>
      </c>
      <c r="S84" s="28">
        <f t="shared" si="30"/>
        <v>0</v>
      </c>
      <c r="T84" s="28">
        <f t="shared" si="30"/>
        <v>0</v>
      </c>
      <c r="U84" s="18">
        <f t="shared" si="30"/>
        <v>543470</v>
      </c>
      <c r="V84" s="18">
        <f t="shared" si="30"/>
        <v>554235</v>
      </c>
      <c r="W84" s="18">
        <f t="shared" si="30"/>
        <v>556715</v>
      </c>
      <c r="X84" s="18">
        <f t="shared" si="30"/>
        <v>590547</v>
      </c>
      <c r="Y84" s="18">
        <f t="shared" si="30"/>
        <v>590561</v>
      </c>
      <c r="Z84" s="18">
        <f t="shared" si="30"/>
        <v>640780</v>
      </c>
      <c r="AA84" s="18">
        <f t="shared" si="30"/>
        <v>643508</v>
      </c>
      <c r="AB84" s="18">
        <f t="shared" si="30"/>
        <v>1106677</v>
      </c>
      <c r="AC84" s="18">
        <f t="shared" si="30"/>
        <v>1078226</v>
      </c>
      <c r="AD84" s="18">
        <f t="shared" si="30"/>
        <v>1045380</v>
      </c>
      <c r="AE84" s="18">
        <f aca="true" t="shared" si="31" ref="AE84:AK84">SUM(AE82:AE83)</f>
        <v>962632</v>
      </c>
      <c r="AF84" s="18">
        <f t="shared" si="31"/>
        <v>1005964</v>
      </c>
      <c r="AG84" s="18">
        <f t="shared" si="31"/>
        <v>992150</v>
      </c>
      <c r="AH84" s="18">
        <f t="shared" si="31"/>
        <v>984251</v>
      </c>
      <c r="AI84" s="18">
        <f t="shared" si="31"/>
        <v>997438.57</v>
      </c>
      <c r="AJ84" s="18">
        <f t="shared" si="31"/>
        <v>984175.69</v>
      </c>
      <c r="AK84" s="18">
        <f t="shared" si="31"/>
        <v>990695</v>
      </c>
      <c r="AL84" s="18">
        <f aca="true" t="shared" si="32" ref="AL84:AQ84">SUM(AL82:AL83)</f>
        <v>997958</v>
      </c>
      <c r="AM84" s="18">
        <f t="shared" si="32"/>
        <v>1072480</v>
      </c>
      <c r="AN84" s="18">
        <f t="shared" si="32"/>
        <v>1100718</v>
      </c>
      <c r="AO84" s="18">
        <f t="shared" si="32"/>
        <v>1088443</v>
      </c>
      <c r="AP84" s="18">
        <f t="shared" si="32"/>
        <v>1101802</v>
      </c>
      <c r="AQ84" s="18">
        <f t="shared" si="32"/>
        <v>1103928</v>
      </c>
      <c r="AR84" s="18">
        <f aca="true" t="shared" si="33" ref="AR84:BD84">SUM(AR82:AR83)</f>
        <v>1180563</v>
      </c>
      <c r="AS84" s="18">
        <f t="shared" si="33"/>
        <v>1117107</v>
      </c>
      <c r="AT84" s="18">
        <f t="shared" si="33"/>
        <v>1258994</v>
      </c>
      <c r="AU84" s="18">
        <f t="shared" si="33"/>
        <v>1171392</v>
      </c>
      <c r="AV84" s="18">
        <f t="shared" si="33"/>
        <v>1195745</v>
      </c>
      <c r="AW84" s="18">
        <f t="shared" si="33"/>
        <v>1112656</v>
      </c>
      <c r="AX84" s="18">
        <f t="shared" si="33"/>
        <v>1260526</v>
      </c>
      <c r="AY84" s="18">
        <f t="shared" si="33"/>
        <v>1171786</v>
      </c>
      <c r="AZ84" s="18">
        <f t="shared" si="33"/>
        <v>1284326</v>
      </c>
      <c r="BA84" s="18">
        <f t="shared" si="33"/>
        <v>1306526</v>
      </c>
      <c r="BB84" s="18">
        <f t="shared" si="33"/>
        <v>1191598</v>
      </c>
      <c r="BC84" s="18">
        <f t="shared" si="33"/>
        <v>1253143</v>
      </c>
      <c r="BD84" s="18">
        <f t="shared" si="33"/>
        <v>1321707</v>
      </c>
      <c r="BE84" s="18">
        <f>SUM(BE82:BE83)</f>
        <v>1272675</v>
      </c>
      <c r="BF84" s="18">
        <v>1316091</v>
      </c>
      <c r="BG84" s="18">
        <v>1325524</v>
      </c>
      <c r="BH84" s="18">
        <v>1393135</v>
      </c>
      <c r="BI84" s="18">
        <v>1331269</v>
      </c>
    </row>
    <row r="85" spans="1:52" ht="15">
      <c r="A85" s="30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Z85" s="11"/>
    </row>
    <row r="86" spans="1:61" ht="20.25" customHeight="1">
      <c r="A86" s="30"/>
      <c r="B86" s="17" t="s">
        <v>85</v>
      </c>
      <c r="C86" s="18">
        <f aca="true" t="shared" si="34" ref="C86:AB86">C59+C71+C82</f>
        <v>745543</v>
      </c>
      <c r="D86" s="18">
        <f t="shared" si="34"/>
        <v>735997</v>
      </c>
      <c r="E86" s="18">
        <f t="shared" si="34"/>
        <v>771491</v>
      </c>
      <c r="F86" s="18">
        <f t="shared" si="34"/>
        <v>801104</v>
      </c>
      <c r="G86" s="18">
        <f t="shared" si="34"/>
        <v>825937</v>
      </c>
      <c r="H86" s="18">
        <f t="shared" si="34"/>
        <v>807020</v>
      </c>
      <c r="I86" s="18">
        <f t="shared" si="34"/>
        <v>832998</v>
      </c>
      <c r="J86" s="18">
        <f t="shared" si="34"/>
        <v>915601</v>
      </c>
      <c r="K86" s="18">
        <f t="shared" si="34"/>
        <v>937133</v>
      </c>
      <c r="L86" s="18">
        <f t="shared" si="34"/>
        <v>883708</v>
      </c>
      <c r="M86" s="18">
        <f t="shared" si="34"/>
        <v>883966</v>
      </c>
      <c r="N86" s="18">
        <f t="shared" si="34"/>
        <v>1095868</v>
      </c>
      <c r="O86" s="18">
        <f t="shared" si="34"/>
        <v>1123303</v>
      </c>
      <c r="P86" s="18">
        <f t="shared" si="34"/>
        <v>1229857</v>
      </c>
      <c r="Q86" s="18">
        <f t="shared" si="34"/>
        <v>1263552</v>
      </c>
      <c r="R86" s="18">
        <f t="shared" si="34"/>
        <v>0</v>
      </c>
      <c r="S86" s="18">
        <f t="shared" si="34"/>
        <v>0</v>
      </c>
      <c r="T86" s="18">
        <f t="shared" si="34"/>
        <v>0</v>
      </c>
      <c r="U86" s="18">
        <f t="shared" si="34"/>
        <v>1172956</v>
      </c>
      <c r="V86" s="18">
        <f t="shared" si="34"/>
        <v>1193613</v>
      </c>
      <c r="W86" s="18">
        <f t="shared" si="34"/>
        <v>1213631</v>
      </c>
      <c r="X86" s="18">
        <f t="shared" si="34"/>
        <v>1284565</v>
      </c>
      <c r="Y86" s="18">
        <f t="shared" si="34"/>
        <v>1296214</v>
      </c>
      <c r="Z86" s="18">
        <f t="shared" si="34"/>
        <v>1432230</v>
      </c>
      <c r="AA86" s="18">
        <f t="shared" si="34"/>
        <v>1584048.8052</v>
      </c>
      <c r="AB86" s="18">
        <f t="shared" si="34"/>
        <v>2190423</v>
      </c>
      <c r="AC86" s="18">
        <f aca="true" t="shared" si="35" ref="AC86:BD86">AC59+AC71+AC84</f>
        <v>2156239</v>
      </c>
      <c r="AD86" s="18">
        <f t="shared" si="35"/>
        <v>2053616</v>
      </c>
      <c r="AE86" s="18">
        <f t="shared" si="35"/>
        <v>1878155</v>
      </c>
      <c r="AF86" s="18">
        <f t="shared" si="35"/>
        <v>2161365</v>
      </c>
      <c r="AG86" s="18">
        <f t="shared" si="35"/>
        <v>2074697</v>
      </c>
      <c r="AH86" s="18">
        <f t="shared" si="35"/>
        <v>2018552</v>
      </c>
      <c r="AI86" s="18">
        <f t="shared" si="35"/>
        <v>2091919.5699999998</v>
      </c>
      <c r="AJ86" s="18">
        <f t="shared" si="35"/>
        <v>2075911.69</v>
      </c>
      <c r="AK86" s="18">
        <f t="shared" si="35"/>
        <v>2059765</v>
      </c>
      <c r="AL86" s="18">
        <f t="shared" si="35"/>
        <v>2053485</v>
      </c>
      <c r="AM86" s="18">
        <f t="shared" si="35"/>
        <v>2422281</v>
      </c>
      <c r="AN86" s="18">
        <f t="shared" si="35"/>
        <v>2301208</v>
      </c>
      <c r="AO86" s="18">
        <f t="shared" si="35"/>
        <v>2247239</v>
      </c>
      <c r="AP86" s="18">
        <f t="shared" si="35"/>
        <v>2368989</v>
      </c>
      <c r="AQ86" s="18">
        <f t="shared" si="35"/>
        <v>2425497</v>
      </c>
      <c r="AR86" s="18">
        <f t="shared" si="35"/>
        <v>2610684</v>
      </c>
      <c r="AS86" s="18">
        <f t="shared" si="35"/>
        <v>2518442</v>
      </c>
      <c r="AT86" s="18">
        <f t="shared" si="35"/>
        <v>2834472</v>
      </c>
      <c r="AU86" s="18">
        <f t="shared" si="35"/>
        <v>3021778</v>
      </c>
      <c r="AV86" s="18">
        <f t="shared" si="35"/>
        <v>3096698</v>
      </c>
      <c r="AW86" s="18">
        <f t="shared" si="35"/>
        <v>2869159</v>
      </c>
      <c r="AX86" s="18">
        <f t="shared" si="35"/>
        <v>3168877</v>
      </c>
      <c r="AY86" s="18">
        <f t="shared" si="35"/>
        <v>2895945</v>
      </c>
      <c r="AZ86" s="18">
        <f t="shared" si="35"/>
        <v>3048746</v>
      </c>
      <c r="BA86" s="18">
        <f t="shared" si="35"/>
        <v>3097783</v>
      </c>
      <c r="BB86" s="18">
        <f t="shared" si="35"/>
        <v>2959343</v>
      </c>
      <c r="BC86" s="18">
        <f t="shared" si="35"/>
        <v>2984995</v>
      </c>
      <c r="BD86" s="18">
        <f t="shared" si="35"/>
        <v>3111942</v>
      </c>
      <c r="BE86" s="18">
        <f>BE59+BE71+BE84</f>
        <v>2663351</v>
      </c>
      <c r="BF86" s="18">
        <v>2718049</v>
      </c>
      <c r="BG86" s="18">
        <v>2611023</v>
      </c>
      <c r="BH86" s="18">
        <v>2679664</v>
      </c>
      <c r="BI86" s="18">
        <v>2545626</v>
      </c>
    </row>
    <row r="87" spans="1:22" ht="15">
      <c r="A87" s="30"/>
      <c r="N87" s="29"/>
      <c r="O87" s="29"/>
      <c r="P87" s="29"/>
      <c r="Q87" s="29"/>
      <c r="U87" s="29"/>
      <c r="V87" s="29"/>
    </row>
    <row r="88" ht="15">
      <c r="A88" s="30"/>
    </row>
    <row r="89" spans="1:2" ht="15" customHeight="1">
      <c r="A89" s="30"/>
      <c r="B89" s="174" t="s">
        <v>65</v>
      </c>
    </row>
    <row r="90" spans="1:39" ht="15">
      <c r="A90" s="30"/>
      <c r="B90" s="174"/>
      <c r="AM90" s="33"/>
    </row>
    <row r="91" spans="1:2" ht="15">
      <c r="A91" s="30"/>
      <c r="B91" s="174"/>
    </row>
    <row r="92" spans="1:2" ht="15">
      <c r="A92" s="30"/>
      <c r="B92" s="174"/>
    </row>
    <row r="93" ht="15">
      <c r="A93" s="30"/>
    </row>
    <row r="94" ht="15">
      <c r="A94" s="30"/>
    </row>
    <row r="95" ht="15">
      <c r="A95" s="30"/>
    </row>
    <row r="99" ht="15">
      <c r="A99" s="30"/>
    </row>
    <row r="100" ht="15">
      <c r="A100" s="30"/>
    </row>
    <row r="101" ht="15">
      <c r="A101" s="30"/>
    </row>
    <row r="102" ht="15">
      <c r="A102" s="30"/>
    </row>
    <row r="103" ht="15">
      <c r="A103" s="30"/>
    </row>
    <row r="104" ht="15">
      <c r="A104" s="30"/>
    </row>
  </sheetData>
  <sheetProtection/>
  <mergeCells count="1">
    <mergeCell ref="B89:B92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18" r:id="rId2"/>
  <ignoredErrors>
    <ignoredError sqref="AH22" formula="1"/>
    <ignoredError sqref="C22:AG22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8"/>
  <sheetViews>
    <sheetView showGridLines="0" zoomScalePageLayoutView="0" workbookViewId="0" topLeftCell="A1">
      <pane xSplit="2" ySplit="7" topLeftCell="D8" activePane="bottomRight" state="frozen"/>
      <selection pane="topLeft" activeCell="R26" sqref="R26"/>
      <selection pane="topRight" activeCell="R26" sqref="R26"/>
      <selection pane="bottomLeft" activeCell="R26" sqref="R26"/>
      <selection pane="bottomRight" activeCell="L8" sqref="L8"/>
    </sheetView>
  </sheetViews>
  <sheetFormatPr defaultColWidth="8.7109375" defaultRowHeight="15"/>
  <cols>
    <col min="1" max="1" width="1.57421875" style="151" customWidth="1"/>
    <col min="2" max="2" width="50.57421875" style="31" bestFit="1" customWidth="1"/>
    <col min="3" max="3" width="12.421875" style="149" bestFit="1" customWidth="1"/>
    <col min="4" max="7" width="12.8515625" style="149" bestFit="1" customWidth="1"/>
    <col min="8" max="8" width="13.140625" style="149" bestFit="1" customWidth="1"/>
    <col min="9" max="10" width="10.140625" style="149" bestFit="1" customWidth="1"/>
    <col min="11" max="12" width="12.140625" style="149" bestFit="1" customWidth="1"/>
    <col min="13" max="14" width="11.28125" style="149" bestFit="1" customWidth="1"/>
    <col min="15" max="16384" width="8.7109375" style="149" customWidth="1"/>
  </cols>
  <sheetData>
    <row r="1" s="4" customFormat="1" ht="8.25" customHeight="1">
      <c r="B1" s="9"/>
    </row>
    <row r="2" ht="14.25">
      <c r="A2" s="4"/>
    </row>
    <row r="3" ht="14.25">
      <c r="A3" s="4"/>
    </row>
    <row r="4" ht="14.25">
      <c r="A4" s="4"/>
    </row>
    <row r="5" ht="14.25">
      <c r="A5" s="4"/>
    </row>
    <row r="6" ht="15">
      <c r="A6" s="4"/>
    </row>
    <row r="7" spans="1:14" ht="16.5" customHeight="1">
      <c r="A7" s="4"/>
      <c r="B7" s="54" t="s">
        <v>127</v>
      </c>
      <c r="C7" s="35" t="s">
        <v>95</v>
      </c>
      <c r="D7" s="35" t="s">
        <v>96</v>
      </c>
      <c r="E7" s="35" t="s">
        <v>97</v>
      </c>
      <c r="F7" s="35" t="s">
        <v>98</v>
      </c>
      <c r="G7" s="35" t="s">
        <v>99</v>
      </c>
      <c r="H7" s="35" t="s">
        <v>100</v>
      </c>
      <c r="I7" s="35" t="s">
        <v>308</v>
      </c>
      <c r="J7" s="35" t="s">
        <v>311</v>
      </c>
      <c r="K7" s="35" t="s">
        <v>321</v>
      </c>
      <c r="L7" s="35" t="s">
        <v>323</v>
      </c>
      <c r="M7" s="35" t="s">
        <v>327</v>
      </c>
      <c r="N7" s="35" t="s">
        <v>332</v>
      </c>
    </row>
    <row r="8" spans="1:4" ht="15">
      <c r="A8" s="4"/>
      <c r="C8" s="150"/>
      <c r="D8" s="150"/>
    </row>
    <row r="9" spans="1:14" ht="15">
      <c r="A9" s="4"/>
      <c r="B9" s="20" t="s">
        <v>124</v>
      </c>
      <c r="C9" s="47">
        <v>365138</v>
      </c>
      <c r="D9" s="47">
        <v>392746</v>
      </c>
      <c r="E9" s="47">
        <v>421274</v>
      </c>
      <c r="F9" s="47">
        <v>437255</v>
      </c>
      <c r="G9" s="47">
        <v>447543</v>
      </c>
      <c r="H9" s="47">
        <v>456843</v>
      </c>
      <c r="I9" s="47">
        <v>496301</v>
      </c>
      <c r="J9" s="47">
        <v>478750</v>
      </c>
      <c r="K9" s="47">
        <v>529279</v>
      </c>
      <c r="L9" s="47">
        <v>534356</v>
      </c>
      <c r="M9" s="47">
        <v>558409</v>
      </c>
      <c r="N9" s="47">
        <v>633466</v>
      </c>
    </row>
    <row r="10" spans="1:14" ht="15">
      <c r="A10" s="4"/>
      <c r="B10" s="31" t="s">
        <v>123</v>
      </c>
      <c r="C10" s="51">
        <v>-265876</v>
      </c>
      <c r="D10" s="51">
        <v>-264048.73</v>
      </c>
      <c r="E10" s="51">
        <v>-292591.3600000001</v>
      </c>
      <c r="F10" s="51">
        <v>-302500.3699999999</v>
      </c>
      <c r="G10" s="51">
        <v>-296787.36</v>
      </c>
      <c r="H10" s="51">
        <v>-287417.37</v>
      </c>
      <c r="I10" s="51">
        <v>-315932.35999999987</v>
      </c>
      <c r="J10" s="51">
        <v>-309672.4400000002</v>
      </c>
      <c r="K10" s="51">
        <v>-321757.58999999997</v>
      </c>
      <c r="L10" s="51">
        <v>-341036.58999999997</v>
      </c>
      <c r="M10" s="51">
        <v>-362969.5900000001</v>
      </c>
      <c r="N10" s="51">
        <v>-406911.58999999985</v>
      </c>
    </row>
    <row r="11" spans="1:14" ht="15">
      <c r="A11" s="4"/>
      <c r="B11" s="20" t="s">
        <v>122</v>
      </c>
      <c r="C11" s="47">
        <v>99262</v>
      </c>
      <c r="D11" s="47">
        <v>128697.27000000002</v>
      </c>
      <c r="E11" s="47">
        <v>128682.6399999999</v>
      </c>
      <c r="F11" s="47">
        <v>134754.63000000012</v>
      </c>
      <c r="G11" s="47">
        <v>150755.64</v>
      </c>
      <c r="H11" s="47">
        <v>169425.63</v>
      </c>
      <c r="I11" s="47">
        <v>180368.64000000013</v>
      </c>
      <c r="J11" s="47">
        <v>169077.55999999982</v>
      </c>
      <c r="K11" s="47">
        <v>207521.41000000003</v>
      </c>
      <c r="L11" s="47">
        <v>193319.41000000003</v>
      </c>
      <c r="M11" s="47">
        <v>195439.40999999992</v>
      </c>
      <c r="N11" s="47">
        <v>226554.41000000015</v>
      </c>
    </row>
    <row r="12" spans="1:2" ht="15">
      <c r="A12" s="4"/>
      <c r="B12" s="20"/>
    </row>
    <row r="13" spans="1:2" ht="15">
      <c r="A13" s="4"/>
      <c r="B13" s="20" t="s">
        <v>121</v>
      </c>
    </row>
    <row r="14" spans="1:14" ht="15">
      <c r="A14" s="4"/>
      <c r="B14" s="31" t="s">
        <v>120</v>
      </c>
      <c r="C14" s="51">
        <v>-35743</v>
      </c>
      <c r="D14" s="51">
        <v>-60464</v>
      </c>
      <c r="E14" s="51">
        <v>-41985</v>
      </c>
      <c r="F14" s="51">
        <v>-36616</v>
      </c>
      <c r="G14" s="51">
        <v>-43017</v>
      </c>
      <c r="H14" s="51">
        <v>-48489</v>
      </c>
      <c r="I14" s="51">
        <v>-42759</v>
      </c>
      <c r="J14" s="51">
        <v>-41835</v>
      </c>
      <c r="K14" s="51">
        <v>-48999</v>
      </c>
      <c r="L14" s="51">
        <v>-45244</v>
      </c>
      <c r="M14" s="51">
        <v>-33505</v>
      </c>
      <c r="N14" s="51">
        <v>-66294</v>
      </c>
    </row>
    <row r="15" spans="1:14" ht="15">
      <c r="A15" s="4"/>
      <c r="B15" s="31" t="s">
        <v>119</v>
      </c>
      <c r="C15" s="51">
        <v>-18791</v>
      </c>
      <c r="D15" s="51">
        <v>-27396</v>
      </c>
      <c r="E15" s="51">
        <v>-20310</v>
      </c>
      <c r="F15" s="51">
        <v>-21881</v>
      </c>
      <c r="G15" s="51">
        <v>-31248</v>
      </c>
      <c r="H15" s="51">
        <v>-24860</v>
      </c>
      <c r="I15" s="51">
        <v>-38366</v>
      </c>
      <c r="J15" s="51">
        <v>-21229</v>
      </c>
      <c r="K15" s="51">
        <v>-39587</v>
      </c>
      <c r="L15" s="51">
        <v>-37190</v>
      </c>
      <c r="M15" s="53">
        <v>-46692</v>
      </c>
      <c r="N15" s="53">
        <v>-42293</v>
      </c>
    </row>
    <row r="16" spans="1:14" ht="15">
      <c r="A16" s="4"/>
      <c r="B16" s="31" t="s">
        <v>118</v>
      </c>
      <c r="C16" s="51">
        <v>-10430</v>
      </c>
      <c r="D16" s="51">
        <v>-32032</v>
      </c>
      <c r="E16" s="51">
        <v>-5138</v>
      </c>
      <c r="F16" s="51">
        <v>-12621</v>
      </c>
      <c r="G16" s="51">
        <v>-8357</v>
      </c>
      <c r="H16" s="51">
        <v>-3984</v>
      </c>
      <c r="I16" s="51">
        <v>-8533</v>
      </c>
      <c r="J16" s="51">
        <v>-50853</v>
      </c>
      <c r="K16" s="51">
        <v>-16392</v>
      </c>
      <c r="L16" s="51">
        <v>-7036</v>
      </c>
      <c r="M16" s="51">
        <v>-3827</v>
      </c>
      <c r="N16" s="51">
        <v>-43789</v>
      </c>
    </row>
    <row r="17" spans="1:14" ht="15">
      <c r="A17" s="4"/>
      <c r="B17" s="31" t="s">
        <v>117</v>
      </c>
      <c r="C17" s="51">
        <v>36</v>
      </c>
      <c r="D17" s="51">
        <v>-387</v>
      </c>
      <c r="E17" s="51">
        <v>-681</v>
      </c>
      <c r="F17" s="51">
        <v>-1596</v>
      </c>
      <c r="G17" s="51">
        <v>-354</v>
      </c>
      <c r="H17" s="51">
        <v>-876</v>
      </c>
      <c r="I17" s="51">
        <v>-630</v>
      </c>
      <c r="J17" s="51">
        <v>-1586</v>
      </c>
      <c r="K17" s="51">
        <v>-1022</v>
      </c>
      <c r="L17" s="51">
        <v>-534</v>
      </c>
      <c r="M17" s="51">
        <v>671</v>
      </c>
      <c r="N17" s="51">
        <v>658</v>
      </c>
    </row>
    <row r="18" spans="1:14" ht="15">
      <c r="A18" s="4"/>
      <c r="C18" s="47">
        <f aca="true" t="shared" si="0" ref="C18:H18">SUM(C14:C17)</f>
        <v>-64928</v>
      </c>
      <c r="D18" s="47">
        <f t="shared" si="0"/>
        <v>-120279</v>
      </c>
      <c r="E18" s="47">
        <f t="shared" si="0"/>
        <v>-68114</v>
      </c>
      <c r="F18" s="47">
        <f t="shared" si="0"/>
        <v>-72714</v>
      </c>
      <c r="G18" s="47">
        <f t="shared" si="0"/>
        <v>-82976</v>
      </c>
      <c r="H18" s="47">
        <f t="shared" si="0"/>
        <v>-78209</v>
      </c>
      <c r="I18" s="47">
        <f>SUM(I14:I17)</f>
        <v>-90288</v>
      </c>
      <c r="J18" s="47">
        <f>SUM(J14:J17)</f>
        <v>-115503</v>
      </c>
      <c r="K18" s="47">
        <v>-106000</v>
      </c>
      <c r="L18" s="47">
        <v>-90004</v>
      </c>
      <c r="M18" s="47">
        <v>-83353</v>
      </c>
      <c r="N18" s="47">
        <v>-151718</v>
      </c>
    </row>
    <row r="19" ht="15">
      <c r="A19" s="4"/>
    </row>
    <row r="20" spans="1:14" ht="15">
      <c r="A20" s="4"/>
      <c r="B20" s="20" t="s">
        <v>116</v>
      </c>
      <c r="C20" s="47">
        <f aca="true" t="shared" si="1" ref="C20:H20">C11+C18</f>
        <v>34334</v>
      </c>
      <c r="D20" s="47">
        <f t="shared" si="1"/>
        <v>8418.270000000019</v>
      </c>
      <c r="E20" s="47">
        <f t="shared" si="1"/>
        <v>60568.6399999999</v>
      </c>
      <c r="F20" s="47">
        <f t="shared" si="1"/>
        <v>62040.63000000012</v>
      </c>
      <c r="G20" s="47">
        <f t="shared" si="1"/>
        <v>67779.64000000001</v>
      </c>
      <c r="H20" s="47">
        <f t="shared" si="1"/>
        <v>91216.63</v>
      </c>
      <c r="I20" s="47">
        <f>I11+I18</f>
        <v>90080.64000000013</v>
      </c>
      <c r="J20" s="47">
        <f>J11+J18</f>
        <v>53574.55999999982</v>
      </c>
      <c r="K20" s="47">
        <v>101521.41000000003</v>
      </c>
      <c r="L20" s="47">
        <v>103315.41000000003</v>
      </c>
      <c r="M20" s="47">
        <v>112086.40999999992</v>
      </c>
      <c r="N20" s="47">
        <v>74836.41000000015</v>
      </c>
    </row>
    <row r="21" spans="1:2" ht="15">
      <c r="A21" s="4"/>
      <c r="B21" s="20"/>
    </row>
    <row r="22" spans="1:2" ht="15">
      <c r="A22" s="4"/>
      <c r="B22" s="20" t="s">
        <v>115</v>
      </c>
    </row>
    <row r="23" spans="1:14" ht="15">
      <c r="A23" s="4"/>
      <c r="B23" s="31" t="s">
        <v>114</v>
      </c>
      <c r="C23" s="53">
        <v>17308</v>
      </c>
      <c r="D23" s="53">
        <v>52414</v>
      </c>
      <c r="E23" s="53">
        <v>46156</v>
      </c>
      <c r="F23" s="53">
        <v>45926</v>
      </c>
      <c r="G23" s="53">
        <v>33437</v>
      </c>
      <c r="H23" s="53">
        <v>73243</v>
      </c>
      <c r="I23" s="53">
        <v>53598</v>
      </c>
      <c r="J23" s="53">
        <v>59984</v>
      </c>
      <c r="K23" s="53">
        <v>46488</v>
      </c>
      <c r="L23" s="53">
        <v>47749.451296024476</v>
      </c>
      <c r="M23" s="53">
        <v>65390.5125209769</v>
      </c>
      <c r="N23" s="53">
        <v>117478.03618299862</v>
      </c>
    </row>
    <row r="24" spans="1:14" ht="15">
      <c r="A24" s="4"/>
      <c r="B24" s="31" t="s">
        <v>113</v>
      </c>
      <c r="C24" s="53">
        <v>-35899</v>
      </c>
      <c r="D24" s="53">
        <v>-84055</v>
      </c>
      <c r="E24" s="53">
        <v>-45066</v>
      </c>
      <c r="F24" s="53">
        <v>-65039</v>
      </c>
      <c r="G24" s="53">
        <v>-118189</v>
      </c>
      <c r="H24" s="53">
        <v>-89957</v>
      </c>
      <c r="I24" s="53">
        <v>-104634</v>
      </c>
      <c r="J24" s="53">
        <v>-94059</v>
      </c>
      <c r="K24" s="53">
        <v>-65428</v>
      </c>
      <c r="L24" s="53">
        <v>-80421.20309354423</v>
      </c>
      <c r="M24" s="53">
        <v>-89613.22016645578</v>
      </c>
      <c r="N24" s="53">
        <v>-160240.57674</v>
      </c>
    </row>
    <row r="25" spans="1:14" ht="15">
      <c r="A25" s="4"/>
      <c r="C25" s="47">
        <f aca="true" t="shared" si="2" ref="C25:H25">SUM(C23:C24)</f>
        <v>-18591</v>
      </c>
      <c r="D25" s="47">
        <f t="shared" si="2"/>
        <v>-31641</v>
      </c>
      <c r="E25" s="47">
        <f t="shared" si="2"/>
        <v>1090</v>
      </c>
      <c r="F25" s="47">
        <f t="shared" si="2"/>
        <v>-19113</v>
      </c>
      <c r="G25" s="47">
        <f t="shared" si="2"/>
        <v>-84752</v>
      </c>
      <c r="H25" s="47">
        <f t="shared" si="2"/>
        <v>-16714</v>
      </c>
      <c r="I25" s="47">
        <f>SUM(I23:I24)</f>
        <v>-51036</v>
      </c>
      <c r="J25" s="47">
        <f>SUM(J23:J24)</f>
        <v>-34075</v>
      </c>
      <c r="K25" s="47">
        <v>-18940</v>
      </c>
      <c r="L25" s="47">
        <v>-32671.751797519755</v>
      </c>
      <c r="M25" s="47">
        <v>-24222.707645478877</v>
      </c>
      <c r="N25" s="47">
        <v>-42762.54055700137</v>
      </c>
    </row>
    <row r="26" ht="15">
      <c r="A26" s="4"/>
    </row>
    <row r="27" spans="1:14" ht="15">
      <c r="A27" s="4"/>
      <c r="B27" s="20" t="s">
        <v>112</v>
      </c>
      <c r="C27" s="47">
        <f aca="true" t="shared" si="3" ref="C27:H27">C20+C25</f>
        <v>15743</v>
      </c>
      <c r="D27" s="47">
        <f t="shared" si="3"/>
        <v>-23222.72999999998</v>
      </c>
      <c r="E27" s="47">
        <f t="shared" si="3"/>
        <v>61658.6399999999</v>
      </c>
      <c r="F27" s="47">
        <f t="shared" si="3"/>
        <v>42927.63000000012</v>
      </c>
      <c r="G27" s="47">
        <f t="shared" si="3"/>
        <v>-16972.359999999986</v>
      </c>
      <c r="H27" s="47">
        <f t="shared" si="3"/>
        <v>74502.63</v>
      </c>
      <c r="I27" s="47">
        <f>I20+I25</f>
        <v>39044.64000000013</v>
      </c>
      <c r="J27" s="47">
        <f>J20+J25</f>
        <v>19499.559999999823</v>
      </c>
      <c r="K27" s="47">
        <v>82581.41000000003</v>
      </c>
      <c r="L27" s="47">
        <v>70643.65820248028</v>
      </c>
      <c r="M27" s="47">
        <v>87863.70235452104</v>
      </c>
      <c r="N27" s="47">
        <v>32073.86944299878</v>
      </c>
    </row>
    <row r="28" spans="1:2" ht="15">
      <c r="A28" s="4"/>
      <c r="B28" s="20"/>
    </row>
    <row r="29" spans="1:2" ht="15">
      <c r="A29" s="4"/>
      <c r="B29" s="20" t="s">
        <v>111</v>
      </c>
    </row>
    <row r="30" spans="1:14" ht="15">
      <c r="A30" s="4"/>
      <c r="B30" s="31" t="s">
        <v>110</v>
      </c>
      <c r="C30" s="53">
        <v>-8996</v>
      </c>
      <c r="D30" s="53">
        <v>-1661</v>
      </c>
      <c r="E30" s="53">
        <v>-5015</v>
      </c>
      <c r="F30" s="53">
        <v>-7538</v>
      </c>
      <c r="G30" s="53">
        <v>-7010</v>
      </c>
      <c r="H30" s="53">
        <v>-18875</v>
      </c>
      <c r="I30" s="53">
        <v>-10602</v>
      </c>
      <c r="J30" s="53">
        <v>-8315</v>
      </c>
      <c r="K30" s="53">
        <v>-17396</v>
      </c>
      <c r="L30" s="53">
        <v>-8324</v>
      </c>
      <c r="M30" s="53">
        <v>-11945</v>
      </c>
      <c r="N30" s="53">
        <v>-5632</v>
      </c>
    </row>
    <row r="31" spans="1:14" ht="15">
      <c r="A31" s="4"/>
      <c r="B31" s="31" t="s">
        <v>109</v>
      </c>
      <c r="C31" s="53">
        <v>4741</v>
      </c>
      <c r="D31" s="53">
        <v>6119</v>
      </c>
      <c r="E31" s="53">
        <v>-1030</v>
      </c>
      <c r="F31" s="53">
        <v>3765</v>
      </c>
      <c r="G31" s="53">
        <v>14944</v>
      </c>
      <c r="H31" s="53">
        <v>-7203</v>
      </c>
      <c r="I31" s="53">
        <v>10274</v>
      </c>
      <c r="J31" s="53">
        <v>8071</v>
      </c>
      <c r="K31" s="53">
        <v>-5546</v>
      </c>
      <c r="L31" s="53">
        <v>-7125</v>
      </c>
      <c r="M31" s="53">
        <v>-14918</v>
      </c>
      <c r="N31" s="53">
        <v>8344</v>
      </c>
    </row>
    <row r="32" spans="1:14" ht="15">
      <c r="A32" s="4"/>
      <c r="C32" s="47">
        <f aca="true" t="shared" si="4" ref="C32:H32">SUM(C30:C31)</f>
        <v>-4255</v>
      </c>
      <c r="D32" s="47">
        <f t="shared" si="4"/>
        <v>4458</v>
      </c>
      <c r="E32" s="47">
        <f t="shared" si="4"/>
        <v>-6045</v>
      </c>
      <c r="F32" s="47">
        <f t="shared" si="4"/>
        <v>-3773</v>
      </c>
      <c r="G32" s="47">
        <f t="shared" si="4"/>
        <v>7934</v>
      </c>
      <c r="H32" s="47">
        <f t="shared" si="4"/>
        <v>-26078</v>
      </c>
      <c r="I32" s="47">
        <f>SUM(I30:I31)</f>
        <v>-328</v>
      </c>
      <c r="J32" s="47">
        <f>SUM(J30:J31)</f>
        <v>-244</v>
      </c>
      <c r="K32" s="47">
        <v>-22942</v>
      </c>
      <c r="L32" s="47">
        <v>-15449</v>
      </c>
      <c r="M32" s="47">
        <v>-26863</v>
      </c>
      <c r="N32" s="47">
        <v>2712</v>
      </c>
    </row>
    <row r="34" spans="1:14" ht="15">
      <c r="A34" s="4"/>
      <c r="B34" s="20" t="s">
        <v>108</v>
      </c>
      <c r="C34" s="47">
        <f aca="true" t="shared" si="5" ref="C34:H34">C27+C32</f>
        <v>11488</v>
      </c>
      <c r="D34" s="47">
        <f t="shared" si="5"/>
        <v>-18764.72999999998</v>
      </c>
      <c r="E34" s="47">
        <f t="shared" si="5"/>
        <v>55613.6399999999</v>
      </c>
      <c r="F34" s="47">
        <f t="shared" si="5"/>
        <v>39154.63000000012</v>
      </c>
      <c r="G34" s="47">
        <f t="shared" si="5"/>
        <v>-9038.359999999986</v>
      </c>
      <c r="H34" s="47">
        <f t="shared" si="5"/>
        <v>48424.630000000005</v>
      </c>
      <c r="I34" s="47">
        <f>I27+I32</f>
        <v>38716.64000000013</v>
      </c>
      <c r="J34" s="47">
        <f>J27+J32</f>
        <v>19255.559999999823</v>
      </c>
      <c r="K34" s="47">
        <v>59639.41000000003</v>
      </c>
      <c r="L34" s="47">
        <v>55194.65820248028</v>
      </c>
      <c r="M34" s="47">
        <v>61000.70235452104</v>
      </c>
      <c r="N34" s="47">
        <v>34785.86944299878</v>
      </c>
    </row>
    <row r="35" spans="1:2" ht="15">
      <c r="A35" s="4"/>
      <c r="B35" s="20"/>
    </row>
    <row r="36" spans="1:14" ht="15">
      <c r="A36" s="4"/>
      <c r="B36" s="20" t="s">
        <v>107</v>
      </c>
      <c r="C36" s="53">
        <v>-14264</v>
      </c>
      <c r="D36" s="53">
        <v>493</v>
      </c>
      <c r="E36" s="53">
        <v>-2794</v>
      </c>
      <c r="F36" s="53">
        <v>-13010</v>
      </c>
      <c r="G36" s="53">
        <v>-7436</v>
      </c>
      <c r="H36" s="53">
        <v>-52689</v>
      </c>
      <c r="I36" s="53">
        <v>-17314</v>
      </c>
      <c r="J36" s="53">
        <v>-4416</v>
      </c>
      <c r="K36" s="53">
        <v>0</v>
      </c>
      <c r="L36" s="53">
        <v>0</v>
      </c>
      <c r="M36" s="53">
        <v>0</v>
      </c>
      <c r="N36" s="53">
        <v>0</v>
      </c>
    </row>
    <row r="37" spans="1:2" ht="15">
      <c r="A37" s="4"/>
      <c r="B37" s="31" t="s">
        <v>106</v>
      </c>
    </row>
    <row r="38" ht="15">
      <c r="A38" s="4"/>
    </row>
    <row r="39" spans="1:14" ht="15">
      <c r="A39" s="4"/>
      <c r="B39" s="20" t="s">
        <v>105</v>
      </c>
      <c r="C39" s="47">
        <f aca="true" t="shared" si="6" ref="C39:H39">C34+C36</f>
        <v>-2776</v>
      </c>
      <c r="D39" s="47">
        <f t="shared" si="6"/>
        <v>-18271.72999999998</v>
      </c>
      <c r="E39" s="47">
        <f t="shared" si="6"/>
        <v>52819.6399999999</v>
      </c>
      <c r="F39" s="47">
        <f t="shared" si="6"/>
        <v>26144.63000000012</v>
      </c>
      <c r="G39" s="47">
        <f t="shared" si="6"/>
        <v>-16474.359999999986</v>
      </c>
      <c r="H39" s="47">
        <f t="shared" si="6"/>
        <v>-4264.369999999995</v>
      </c>
      <c r="I39" s="47">
        <f>I34+I36</f>
        <v>21402.64000000013</v>
      </c>
      <c r="J39" s="47">
        <f>J34+J36</f>
        <v>14839.559999999823</v>
      </c>
      <c r="K39" s="47">
        <v>59639.41000000003</v>
      </c>
      <c r="L39" s="47">
        <v>55194.65820248028</v>
      </c>
      <c r="M39" s="47">
        <v>61000.70235452104</v>
      </c>
      <c r="N39" s="47">
        <v>34785.86944299878</v>
      </c>
    </row>
    <row r="40" spans="1:2" ht="15">
      <c r="A40" s="4"/>
      <c r="B40" s="20"/>
    </row>
    <row r="41" spans="1:2" ht="15">
      <c r="A41" s="4"/>
      <c r="B41" s="20" t="s">
        <v>104</v>
      </c>
    </row>
    <row r="42" spans="1:14" ht="15">
      <c r="A42" s="4"/>
      <c r="B42" s="31" t="s">
        <v>103</v>
      </c>
      <c r="C42" s="46">
        <v>-4959</v>
      </c>
      <c r="D42" s="46">
        <v>-17603</v>
      </c>
      <c r="E42" s="46">
        <v>52258</v>
      </c>
      <c r="F42" s="46">
        <v>29991</v>
      </c>
      <c r="G42" s="46">
        <v>-18083</v>
      </c>
      <c r="H42" s="46">
        <v>-4302</v>
      </c>
      <c r="I42" s="46">
        <v>22078</v>
      </c>
      <c r="J42" s="158">
        <v>24786</v>
      </c>
      <c r="K42" s="158">
        <v>59457</v>
      </c>
      <c r="L42" s="158">
        <v>57521</v>
      </c>
      <c r="M42" s="46">
        <v>60712</v>
      </c>
      <c r="N42" s="46">
        <v>35596</v>
      </c>
    </row>
    <row r="43" spans="1:14" ht="15">
      <c r="A43" s="4"/>
      <c r="B43" s="31" t="s">
        <v>67</v>
      </c>
      <c r="C43" s="46">
        <v>2183</v>
      </c>
      <c r="D43" s="46">
        <v>-668.7299999999814</v>
      </c>
      <c r="E43" s="46">
        <v>561.6400000001304</v>
      </c>
      <c r="F43" s="46">
        <v>-3846.3700000001118</v>
      </c>
      <c r="G43" s="46">
        <v>1608.640000000014</v>
      </c>
      <c r="H43" s="46">
        <v>37.63000000000466</v>
      </c>
      <c r="I43" s="46">
        <v>-675.3599999998696</v>
      </c>
      <c r="J43" s="158">
        <v>-9946.440000000177</v>
      </c>
      <c r="K43" s="158">
        <v>182.4100000000326</v>
      </c>
      <c r="L43" s="158">
        <v>-2326.341797519708</v>
      </c>
      <c r="M43" s="46">
        <v>288.702354521025</v>
      </c>
      <c r="N43" s="46">
        <v>-810.1305570012191</v>
      </c>
    </row>
    <row r="44" ht="15">
      <c r="A44" s="4"/>
    </row>
    <row r="45" ht="15">
      <c r="A45" s="4"/>
    </row>
    <row r="46" ht="15">
      <c r="A46" s="4"/>
    </row>
    <row r="47" ht="15">
      <c r="A47" s="4"/>
    </row>
    <row r="49" ht="15">
      <c r="A49" s="4"/>
    </row>
    <row r="50" ht="15">
      <c r="A50" s="4"/>
    </row>
    <row r="52" ht="15">
      <c r="A52" s="4"/>
    </row>
    <row r="53" ht="15">
      <c r="A53" s="4"/>
    </row>
    <row r="54" ht="15">
      <c r="A54" s="4"/>
    </row>
    <row r="55" ht="15">
      <c r="A55" s="4"/>
    </row>
    <row r="56" ht="15">
      <c r="A56" s="4"/>
    </row>
    <row r="57" ht="15">
      <c r="A57" s="4"/>
    </row>
    <row r="58" ht="15">
      <c r="A58" s="4"/>
    </row>
    <row r="59" ht="15">
      <c r="A59" s="4"/>
    </row>
    <row r="60" ht="15">
      <c r="A60" s="4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ht="15">
      <c r="A66" s="4"/>
    </row>
    <row r="67" ht="15">
      <c r="A67" s="4"/>
    </row>
    <row r="68" ht="15">
      <c r="A68" s="4"/>
    </row>
    <row r="69" ht="15">
      <c r="A69" s="4"/>
    </row>
    <row r="70" ht="15">
      <c r="A70" s="4"/>
    </row>
    <row r="71" ht="15">
      <c r="A71" s="4"/>
    </row>
    <row r="73" ht="15">
      <c r="A73" s="4"/>
    </row>
    <row r="74" ht="15">
      <c r="A74" s="4"/>
    </row>
    <row r="76" ht="15">
      <c r="A76" s="4"/>
    </row>
    <row r="77" ht="15">
      <c r="A77" s="4"/>
    </row>
    <row r="80" ht="15">
      <c r="A80" s="4"/>
    </row>
    <row r="81" ht="15">
      <c r="A81" s="4"/>
    </row>
    <row r="82" ht="15">
      <c r="A82" s="4"/>
    </row>
    <row r="83" ht="15">
      <c r="A83" s="4"/>
    </row>
    <row r="84" ht="15">
      <c r="A84" s="4"/>
    </row>
    <row r="85" ht="15">
      <c r="A85" s="4"/>
    </row>
    <row r="86" ht="15">
      <c r="A86" s="4"/>
    </row>
    <row r="87" ht="15">
      <c r="A87" s="4"/>
    </row>
    <row r="88" ht="15">
      <c r="A88" s="4"/>
    </row>
    <row r="89" ht="15">
      <c r="A89" s="4"/>
    </row>
    <row r="96" ht="15">
      <c r="A96" s="4"/>
    </row>
    <row r="97" ht="15">
      <c r="A97" s="4"/>
    </row>
    <row r="98" ht="15">
      <c r="A98" s="4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07"/>
  <sheetViews>
    <sheetView showGridLines="0" zoomScale="60" zoomScaleNormal="60" zoomScalePageLayoutView="0" workbookViewId="0" topLeftCell="A1">
      <pane xSplit="2" ySplit="7" topLeftCell="G8" activePane="bottomRight" state="frozen"/>
      <selection pane="topLeft" activeCell="R26" sqref="R26"/>
      <selection pane="topRight" activeCell="R26" sqref="R26"/>
      <selection pane="bottomLeft" activeCell="R26" sqref="R26"/>
      <selection pane="bottomRight" activeCell="AE35" sqref="AE35"/>
    </sheetView>
  </sheetViews>
  <sheetFormatPr defaultColWidth="9.140625" defaultRowHeight="15" outlineLevelCol="1"/>
  <cols>
    <col min="1" max="1" width="1.57421875" style="1" customWidth="1"/>
    <col min="2" max="2" width="60.140625" style="31" customWidth="1"/>
    <col min="3" max="6" width="9.8515625" style="31" hidden="1" customWidth="1" outlineLevel="1"/>
    <col min="7" max="7" width="9.8515625" style="31" customWidth="1" collapsed="1"/>
    <col min="8" max="11" width="9.8515625" style="31" hidden="1" customWidth="1" outlineLevel="1"/>
    <col min="12" max="12" width="9.8515625" style="31" customWidth="1" collapsed="1"/>
    <col min="13" max="16" width="9.8515625" style="31" hidden="1" customWidth="1" outlineLevel="1"/>
    <col min="17" max="17" width="9.8515625" style="31" customWidth="1" collapsed="1"/>
    <col min="18" max="18" width="9.8515625" style="31" hidden="1" customWidth="1" outlineLevel="1"/>
    <col min="19" max="21" width="9.140625" style="31" hidden="1" customWidth="1" outlineLevel="1"/>
    <col min="22" max="22" width="10.00390625" style="31" bestFit="1" customWidth="1" collapsed="1"/>
    <col min="23" max="26" width="9.140625" style="31" hidden="1" customWidth="1" outlineLevel="1"/>
    <col min="27" max="27" width="10.00390625" style="31" bestFit="1" customWidth="1" collapsed="1"/>
  </cols>
  <sheetData>
    <row r="1" spans="1:27" s="30" customFormat="1" ht="8.25" customHeight="1">
      <c r="A1" s="30" t="s">
        <v>328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ht="15">
      <c r="A2" s="30"/>
    </row>
    <row r="3" ht="15">
      <c r="A3" s="30"/>
    </row>
    <row r="4" ht="15">
      <c r="A4" s="30"/>
    </row>
    <row r="5" ht="15">
      <c r="A5" s="30"/>
    </row>
    <row r="6" ht="15">
      <c r="A6" s="30"/>
    </row>
    <row r="7" spans="1:27" ht="16.5" customHeight="1">
      <c r="A7" s="30"/>
      <c r="B7" s="143"/>
      <c r="C7" s="144" t="s">
        <v>22</v>
      </c>
      <c r="D7" s="144" t="s">
        <v>21</v>
      </c>
      <c r="E7" s="144" t="s">
        <v>20</v>
      </c>
      <c r="F7" s="144" t="s">
        <v>17</v>
      </c>
      <c r="G7" s="144">
        <v>2010</v>
      </c>
      <c r="H7" s="144" t="s">
        <v>19</v>
      </c>
      <c r="I7" s="144" t="s">
        <v>18</v>
      </c>
      <c r="J7" s="144" t="s">
        <v>16</v>
      </c>
      <c r="K7" s="144" t="s">
        <v>15</v>
      </c>
      <c r="L7" s="144">
        <v>2011</v>
      </c>
      <c r="M7" s="144" t="s">
        <v>14</v>
      </c>
      <c r="N7" s="144" t="s">
        <v>12</v>
      </c>
      <c r="O7" s="144" t="s">
        <v>10</v>
      </c>
      <c r="P7" s="144" t="s">
        <v>9</v>
      </c>
      <c r="Q7" s="144">
        <v>2012</v>
      </c>
      <c r="R7" s="144" t="s">
        <v>13</v>
      </c>
      <c r="S7" s="144" t="s">
        <v>11</v>
      </c>
      <c r="T7" s="144" t="s">
        <v>8</v>
      </c>
      <c r="U7" s="144" t="s">
        <v>25</v>
      </c>
      <c r="V7" s="144">
        <v>2013</v>
      </c>
      <c r="W7" s="144" t="s">
        <v>26</v>
      </c>
      <c r="X7" s="144" t="s">
        <v>55</v>
      </c>
      <c r="Y7" s="144" t="s">
        <v>56</v>
      </c>
      <c r="Z7" s="144" t="s">
        <v>57</v>
      </c>
      <c r="AA7" s="144">
        <v>2014</v>
      </c>
    </row>
    <row r="8" spans="1:2" ht="15">
      <c r="A8" s="30"/>
      <c r="B8" s="90"/>
    </row>
    <row r="9" spans="1:27" ht="15">
      <c r="A9" s="30"/>
      <c r="B9" s="91" t="s">
        <v>245</v>
      </c>
      <c r="C9" s="92">
        <v>17042</v>
      </c>
      <c r="D9" s="92">
        <v>21075</v>
      </c>
      <c r="E9" s="92">
        <v>23397</v>
      </c>
      <c r="F9" s="92">
        <v>32406</v>
      </c>
      <c r="G9" s="92">
        <v>93920</v>
      </c>
      <c r="H9" s="92">
        <v>21243</v>
      </c>
      <c r="I9" s="92">
        <v>30511</v>
      </c>
      <c r="J9" s="92">
        <v>30822</v>
      </c>
      <c r="K9" s="92">
        <v>29244</v>
      </c>
      <c r="L9" s="92">
        <v>111820</v>
      </c>
      <c r="M9" s="92">
        <v>23289</v>
      </c>
      <c r="N9" s="92">
        <v>40288</v>
      </c>
      <c r="O9" s="92">
        <v>27437</v>
      </c>
      <c r="P9" s="92">
        <v>11815</v>
      </c>
      <c r="Q9" s="92">
        <v>102829</v>
      </c>
      <c r="R9" s="92">
        <v>26366</v>
      </c>
      <c r="S9" s="92">
        <v>20352</v>
      </c>
      <c r="T9" s="92">
        <v>20957</v>
      </c>
      <c r="U9" s="92">
        <v>24052</v>
      </c>
      <c r="V9" s="92">
        <v>91727</v>
      </c>
      <c r="W9" s="92">
        <v>23428</v>
      </c>
      <c r="X9" s="92">
        <v>23478</v>
      </c>
      <c r="Y9" s="92">
        <v>36192</v>
      </c>
      <c r="Z9" s="92">
        <v>27044</v>
      </c>
      <c r="AA9" s="92">
        <v>110142</v>
      </c>
    </row>
    <row r="10" spans="1:14" ht="30">
      <c r="A10" s="30"/>
      <c r="B10" s="21" t="s">
        <v>146</v>
      </c>
      <c r="F10" s="29"/>
      <c r="N10" s="29"/>
    </row>
    <row r="11" spans="1:27" ht="15">
      <c r="A11" s="30"/>
      <c r="B11" s="21" t="s">
        <v>147</v>
      </c>
      <c r="C11" s="23">
        <v>6951</v>
      </c>
      <c r="D11" s="23">
        <v>8667</v>
      </c>
      <c r="E11" s="23">
        <v>8261</v>
      </c>
      <c r="F11" s="23">
        <v>3560</v>
      </c>
      <c r="G11" s="23">
        <v>27439</v>
      </c>
      <c r="H11" s="23">
        <v>5800</v>
      </c>
      <c r="I11" s="23">
        <v>5898</v>
      </c>
      <c r="J11" s="23">
        <v>6128</v>
      </c>
      <c r="K11" s="23">
        <v>6017</v>
      </c>
      <c r="L11" s="23">
        <v>23843</v>
      </c>
      <c r="M11" s="23">
        <v>6206</v>
      </c>
      <c r="N11" s="23">
        <v>7739</v>
      </c>
      <c r="O11" s="23">
        <v>7970</v>
      </c>
      <c r="P11" s="23">
        <v>7597</v>
      </c>
      <c r="Q11" s="23">
        <v>29512</v>
      </c>
      <c r="R11" s="23">
        <v>8215</v>
      </c>
      <c r="S11" s="23">
        <v>13922</v>
      </c>
      <c r="T11" s="23">
        <v>13357</v>
      </c>
      <c r="U11" s="23">
        <v>11422</v>
      </c>
      <c r="V11" s="23">
        <v>46916</v>
      </c>
      <c r="W11" s="23">
        <v>12702</v>
      </c>
      <c r="X11" s="23">
        <v>14593</v>
      </c>
      <c r="Y11" s="23">
        <v>14431</v>
      </c>
      <c r="Z11" s="23">
        <v>17119</v>
      </c>
      <c r="AA11" s="23">
        <v>58845</v>
      </c>
    </row>
    <row r="12" spans="1:27" ht="15">
      <c r="A12" s="30"/>
      <c r="B12" s="21" t="s">
        <v>148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8212</v>
      </c>
      <c r="V12" s="23">
        <v>8212</v>
      </c>
      <c r="W12" s="23">
        <v>2449</v>
      </c>
      <c r="X12" s="23">
        <v>167</v>
      </c>
      <c r="Y12" s="23">
        <v>325</v>
      </c>
      <c r="Z12" s="23">
        <v>7712</v>
      </c>
      <c r="AA12" s="23">
        <v>10653</v>
      </c>
    </row>
    <row r="13" spans="1:27" ht="15">
      <c r="A13" s="30"/>
      <c r="B13" s="21" t="s">
        <v>149</v>
      </c>
      <c r="C13" s="23">
        <v>773</v>
      </c>
      <c r="D13" s="23">
        <v>776</v>
      </c>
      <c r="E13" s="23">
        <v>792</v>
      </c>
      <c r="F13" s="23">
        <v>798</v>
      </c>
      <c r="G13" s="23">
        <v>3139</v>
      </c>
      <c r="H13" s="23">
        <v>808</v>
      </c>
      <c r="I13" s="23">
        <v>806</v>
      </c>
      <c r="J13" s="23">
        <v>852</v>
      </c>
      <c r="K13" s="23">
        <v>894</v>
      </c>
      <c r="L13" s="23">
        <v>3360</v>
      </c>
      <c r="M13" s="23">
        <v>657</v>
      </c>
      <c r="N13" s="23">
        <v>745</v>
      </c>
      <c r="O13" s="23">
        <v>806</v>
      </c>
      <c r="P13" s="23">
        <v>843</v>
      </c>
      <c r="Q13" s="23">
        <v>3051</v>
      </c>
      <c r="R13" s="23">
        <v>886</v>
      </c>
      <c r="S13" s="23">
        <v>737</v>
      </c>
      <c r="T13" s="23">
        <v>696</v>
      </c>
      <c r="U13" s="23">
        <v>1781</v>
      </c>
      <c r="V13" s="23">
        <v>4100</v>
      </c>
      <c r="W13" s="23">
        <v>959</v>
      </c>
      <c r="X13" s="23">
        <v>996</v>
      </c>
      <c r="Y13" s="23">
        <v>1035</v>
      </c>
      <c r="Z13" s="23">
        <v>2132</v>
      </c>
      <c r="AA13" s="23">
        <v>5122</v>
      </c>
    </row>
    <row r="14" spans="1:28" ht="15">
      <c r="A14" s="30"/>
      <c r="B14" s="93" t="s">
        <v>217</v>
      </c>
      <c r="C14" s="23">
        <v>-378</v>
      </c>
      <c r="D14" s="23">
        <v>-389</v>
      </c>
      <c r="E14" s="23">
        <v>-106</v>
      </c>
      <c r="F14" s="23">
        <v>-675</v>
      </c>
      <c r="G14" s="23">
        <v>-1548</v>
      </c>
      <c r="H14" s="23">
        <v>-2157</v>
      </c>
      <c r="I14" s="23">
        <v>-556</v>
      </c>
      <c r="J14" s="23">
        <v>51</v>
      </c>
      <c r="K14" s="23">
        <v>-1320</v>
      </c>
      <c r="L14" s="23">
        <v>-3982</v>
      </c>
      <c r="M14" s="23">
        <v>-1392</v>
      </c>
      <c r="N14" s="23">
        <v>686</v>
      </c>
      <c r="O14" s="23">
        <v>-1272</v>
      </c>
      <c r="P14" s="23">
        <v>-7687</v>
      </c>
      <c r="Q14" s="23">
        <v>-9665</v>
      </c>
      <c r="R14" s="23">
        <v>-537</v>
      </c>
      <c r="S14" s="23">
        <v>2209</v>
      </c>
      <c r="T14" s="23">
        <v>408</v>
      </c>
      <c r="U14" s="23">
        <v>-2026</v>
      </c>
      <c r="V14" s="23">
        <v>54</v>
      </c>
      <c r="W14" s="23">
        <v>143</v>
      </c>
      <c r="X14" s="23">
        <v>-552</v>
      </c>
      <c r="Y14" s="23">
        <v>429</v>
      </c>
      <c r="Z14" s="23">
        <v>6570</v>
      </c>
      <c r="AA14" s="23">
        <v>6590</v>
      </c>
      <c r="AB14" s="77"/>
    </row>
    <row r="15" spans="1:27" ht="15">
      <c r="A15" s="30"/>
      <c r="B15" s="21" t="s">
        <v>151</v>
      </c>
      <c r="C15" s="23">
        <v>-3</v>
      </c>
      <c r="D15" s="23">
        <v>744</v>
      </c>
      <c r="E15" s="23">
        <v>-977</v>
      </c>
      <c r="F15" s="23">
        <v>605</v>
      </c>
      <c r="G15" s="23">
        <v>369</v>
      </c>
      <c r="H15" s="23">
        <v>3</v>
      </c>
      <c r="I15" s="23">
        <v>3</v>
      </c>
      <c r="J15" s="23">
        <v>0</v>
      </c>
      <c r="K15" s="23">
        <v>-60</v>
      </c>
      <c r="L15" s="23">
        <v>-54</v>
      </c>
      <c r="M15" s="23">
        <v>185</v>
      </c>
      <c r="N15" s="23">
        <v>-377</v>
      </c>
      <c r="O15" s="23">
        <v>325</v>
      </c>
      <c r="P15" s="23">
        <v>-62</v>
      </c>
      <c r="Q15" s="23">
        <v>71</v>
      </c>
      <c r="R15" s="23">
        <v>-48</v>
      </c>
      <c r="S15" s="23">
        <v>-61</v>
      </c>
      <c r="T15" s="23">
        <v>-65</v>
      </c>
      <c r="U15" s="23">
        <v>418</v>
      </c>
      <c r="V15" s="23">
        <v>244</v>
      </c>
      <c r="W15" s="23">
        <v>198</v>
      </c>
      <c r="X15" s="23">
        <v>-1</v>
      </c>
      <c r="Y15" s="23">
        <v>382</v>
      </c>
      <c r="Z15" s="23">
        <v>1927</v>
      </c>
      <c r="AA15" s="23">
        <v>2506</v>
      </c>
    </row>
    <row r="16" spans="2:27" ht="15">
      <c r="B16" s="21" t="s">
        <v>218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4174</v>
      </c>
      <c r="P16" s="23">
        <v>0</v>
      </c>
      <c r="Q16" s="23">
        <v>4174</v>
      </c>
      <c r="R16" s="23"/>
      <c r="S16" s="23">
        <v>0</v>
      </c>
      <c r="T16" s="23">
        <v>0</v>
      </c>
      <c r="U16" s="23">
        <v>2167</v>
      </c>
      <c r="V16" s="23">
        <v>2167</v>
      </c>
      <c r="W16" s="23"/>
      <c r="X16" s="23">
        <v>0</v>
      </c>
      <c r="Y16" s="23">
        <v>0</v>
      </c>
      <c r="Z16" s="23">
        <v>6849</v>
      </c>
      <c r="AA16" s="23">
        <v>6849</v>
      </c>
    </row>
    <row r="17" spans="1:27" ht="15">
      <c r="A17" s="30"/>
      <c r="B17" s="21" t="s">
        <v>2</v>
      </c>
      <c r="C17" s="23">
        <v>2436</v>
      </c>
      <c r="D17" s="23">
        <v>2315</v>
      </c>
      <c r="E17" s="23">
        <v>1529</v>
      </c>
      <c r="F17" s="23">
        <v>5660</v>
      </c>
      <c r="G17" s="23">
        <v>11940</v>
      </c>
      <c r="H17" s="23">
        <v>1919</v>
      </c>
      <c r="I17" s="23">
        <v>-895</v>
      </c>
      <c r="J17" s="23">
        <v>1499</v>
      </c>
      <c r="K17" s="23">
        <v>1925</v>
      </c>
      <c r="L17" s="23">
        <v>4448</v>
      </c>
      <c r="M17" s="23">
        <v>4984</v>
      </c>
      <c r="N17" s="23">
        <v>-2476</v>
      </c>
      <c r="O17" s="23">
        <v>2682</v>
      </c>
      <c r="P17" s="23">
        <v>3166</v>
      </c>
      <c r="Q17" s="23">
        <v>8356</v>
      </c>
      <c r="R17" s="23">
        <v>-1880</v>
      </c>
      <c r="S17" s="23">
        <v>298</v>
      </c>
      <c r="T17" s="23">
        <v>-9788</v>
      </c>
      <c r="U17" s="23">
        <v>-3482</v>
      </c>
      <c r="V17" s="23">
        <v>-14852</v>
      </c>
      <c r="W17" s="23">
        <v>407</v>
      </c>
      <c r="X17" s="23">
        <v>-3862</v>
      </c>
      <c r="Y17" s="23">
        <v>5641</v>
      </c>
      <c r="Z17" s="23">
        <v>-2472</v>
      </c>
      <c r="AA17" s="23">
        <v>-286</v>
      </c>
    </row>
    <row r="18" spans="1:27" ht="15">
      <c r="A18" s="30"/>
      <c r="B18" s="21" t="s">
        <v>219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-965</v>
      </c>
      <c r="Q18" s="23">
        <v>-965</v>
      </c>
      <c r="R18" s="23"/>
      <c r="S18" s="23">
        <v>0</v>
      </c>
      <c r="T18" s="23">
        <v>0</v>
      </c>
      <c r="U18" s="23">
        <v>0</v>
      </c>
      <c r="V18" s="23">
        <v>0</v>
      </c>
      <c r="W18" s="23"/>
      <c r="X18" s="23">
        <v>0</v>
      </c>
      <c r="Y18" s="23">
        <v>0</v>
      </c>
      <c r="Z18" s="23">
        <v>0</v>
      </c>
      <c r="AA18" s="23">
        <v>0</v>
      </c>
    </row>
    <row r="19" spans="1:27" ht="15">
      <c r="A19" s="30"/>
      <c r="B19" s="21" t="s">
        <v>155</v>
      </c>
      <c r="C19" s="23">
        <v>0</v>
      </c>
      <c r="D19" s="23">
        <v>0</v>
      </c>
      <c r="E19" s="23">
        <v>-499</v>
      </c>
      <c r="F19" s="23">
        <v>-406</v>
      </c>
      <c r="G19" s="23">
        <v>-905</v>
      </c>
      <c r="H19" s="23">
        <v>-719</v>
      </c>
      <c r="I19" s="23">
        <v>-843</v>
      </c>
      <c r="J19" s="23">
        <v>-812</v>
      </c>
      <c r="K19" s="23">
        <v>-1473</v>
      </c>
      <c r="L19" s="23">
        <v>-3847</v>
      </c>
      <c r="M19" s="23">
        <v>-1795</v>
      </c>
      <c r="N19" s="23">
        <v>-1027</v>
      </c>
      <c r="O19" s="23">
        <v>-1468</v>
      </c>
      <c r="P19" s="23">
        <v>1150</v>
      </c>
      <c r="Q19" s="23">
        <v>-3140</v>
      </c>
      <c r="R19" s="23">
        <v>-854</v>
      </c>
      <c r="S19" s="23">
        <v>-182</v>
      </c>
      <c r="T19" s="23">
        <v>-2279</v>
      </c>
      <c r="U19" s="23">
        <v>972</v>
      </c>
      <c r="V19" s="23">
        <v>-2343</v>
      </c>
      <c r="W19" s="23">
        <v>-1333</v>
      </c>
      <c r="X19" s="23">
        <v>711</v>
      </c>
      <c r="Y19" s="23">
        <v>6117</v>
      </c>
      <c r="Z19" s="23">
        <v>6398</v>
      </c>
      <c r="AA19" s="23">
        <v>11893</v>
      </c>
    </row>
    <row r="20" spans="1:27" ht="15">
      <c r="A20" s="30"/>
      <c r="B20" s="21" t="s">
        <v>221</v>
      </c>
      <c r="C20" s="23">
        <v>4455</v>
      </c>
      <c r="D20" s="23">
        <v>4684</v>
      </c>
      <c r="E20" s="23">
        <v>5522</v>
      </c>
      <c r="F20" s="23">
        <v>5327</v>
      </c>
      <c r="G20" s="23">
        <v>19988</v>
      </c>
      <c r="H20" s="23">
        <v>5558</v>
      </c>
      <c r="I20" s="23">
        <v>4162</v>
      </c>
      <c r="J20" s="23">
        <v>5735</v>
      </c>
      <c r="K20" s="23">
        <v>5977</v>
      </c>
      <c r="L20" s="23">
        <v>21432</v>
      </c>
      <c r="M20" s="23">
        <v>5905</v>
      </c>
      <c r="N20" s="23">
        <v>4310</v>
      </c>
      <c r="O20" s="23">
        <v>3882</v>
      </c>
      <c r="P20" s="23">
        <v>3416</v>
      </c>
      <c r="Q20" s="23">
        <v>17513</v>
      </c>
      <c r="R20" s="23">
        <v>5968</v>
      </c>
      <c r="S20" s="23">
        <v>7706</v>
      </c>
      <c r="T20" s="23">
        <v>9399</v>
      </c>
      <c r="U20" s="23">
        <v>9021</v>
      </c>
      <c r="V20" s="23">
        <v>32094</v>
      </c>
      <c r="W20" s="23">
        <v>7669</v>
      </c>
      <c r="X20" s="23">
        <v>8506</v>
      </c>
      <c r="Y20" s="23">
        <v>9453</v>
      </c>
      <c r="Z20" s="23">
        <v>9730</v>
      </c>
      <c r="AA20" s="23">
        <v>35358</v>
      </c>
    </row>
    <row r="21" spans="1:27" ht="15">
      <c r="A21" s="30"/>
      <c r="B21" s="21" t="s">
        <v>161</v>
      </c>
      <c r="C21" s="23">
        <v>71</v>
      </c>
      <c r="D21" s="23">
        <v>22</v>
      </c>
      <c r="E21" s="23">
        <v>0</v>
      </c>
      <c r="F21" s="23">
        <v>0</v>
      </c>
      <c r="G21" s="23">
        <v>93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</row>
    <row r="22" spans="1:27" ht="15">
      <c r="A22" s="30"/>
      <c r="B22" s="21" t="s">
        <v>50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596</v>
      </c>
      <c r="Q22" s="23">
        <v>596</v>
      </c>
      <c r="R22" s="23">
        <v>3317</v>
      </c>
      <c r="S22" s="23">
        <v>-8819</v>
      </c>
      <c r="T22" s="23">
        <v>4906</v>
      </c>
      <c r="U22" s="23">
        <v>-5320</v>
      </c>
      <c r="V22" s="23">
        <v>-5916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</row>
    <row r="23" spans="1:27" ht="15">
      <c r="A23" s="30"/>
      <c r="B23" s="21" t="s">
        <v>222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-234</v>
      </c>
      <c r="S23" s="23">
        <v>-515</v>
      </c>
      <c r="T23" s="23">
        <v>783</v>
      </c>
      <c r="U23" s="23">
        <v>71</v>
      </c>
      <c r="V23" s="23">
        <v>105</v>
      </c>
      <c r="W23" s="23">
        <v>1321</v>
      </c>
      <c r="X23" s="23">
        <v>1024</v>
      </c>
      <c r="Y23" s="23">
        <v>1103</v>
      </c>
      <c r="Z23" s="23">
        <v>811</v>
      </c>
      <c r="AA23" s="23">
        <v>4259</v>
      </c>
    </row>
    <row r="24" spans="1:27" ht="15">
      <c r="A24" s="30"/>
      <c r="B24" s="21" t="s">
        <v>160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</row>
    <row r="25" spans="1:27" ht="15.75" thickBot="1">
      <c r="A25" s="30"/>
      <c r="B25" s="21" t="s">
        <v>223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-1662</v>
      </c>
      <c r="S25" s="23">
        <v>-1859</v>
      </c>
      <c r="T25" s="23">
        <v>3521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</row>
    <row r="26" spans="1:27" ht="15.75" thickBot="1">
      <c r="A26" s="30"/>
      <c r="B26" s="145" t="s">
        <v>168</v>
      </c>
      <c r="C26" s="146">
        <f aca="true" t="shared" si="0" ref="C26:AA26">SUM(C9:C25)</f>
        <v>31347</v>
      </c>
      <c r="D26" s="146">
        <f t="shared" si="0"/>
        <v>37894</v>
      </c>
      <c r="E26" s="146">
        <f t="shared" si="0"/>
        <v>37919</v>
      </c>
      <c r="F26" s="146">
        <f t="shared" si="0"/>
        <v>47275</v>
      </c>
      <c r="G26" s="147">
        <f t="shared" si="0"/>
        <v>154435</v>
      </c>
      <c r="H26" s="147">
        <f t="shared" si="0"/>
        <v>32455</v>
      </c>
      <c r="I26" s="147">
        <f t="shared" si="0"/>
        <v>39086</v>
      </c>
      <c r="J26" s="147">
        <f t="shared" si="0"/>
        <v>44275</v>
      </c>
      <c r="K26" s="147">
        <f t="shared" si="0"/>
        <v>41204</v>
      </c>
      <c r="L26" s="147">
        <f t="shared" si="0"/>
        <v>157020</v>
      </c>
      <c r="M26" s="147">
        <f t="shared" si="0"/>
        <v>38039</v>
      </c>
      <c r="N26" s="147">
        <f t="shared" si="0"/>
        <v>49888</v>
      </c>
      <c r="O26" s="147">
        <f t="shared" si="0"/>
        <v>44536</v>
      </c>
      <c r="P26" s="147">
        <f t="shared" si="0"/>
        <v>19869</v>
      </c>
      <c r="Q26" s="147">
        <f t="shared" si="0"/>
        <v>152332</v>
      </c>
      <c r="R26" s="147">
        <f t="shared" si="0"/>
        <v>39537</v>
      </c>
      <c r="S26" s="147">
        <f t="shared" si="0"/>
        <v>33788</v>
      </c>
      <c r="T26" s="147">
        <f t="shared" si="0"/>
        <v>41895</v>
      </c>
      <c r="U26" s="147">
        <f t="shared" si="0"/>
        <v>47288</v>
      </c>
      <c r="V26" s="147">
        <f t="shared" si="0"/>
        <v>162508</v>
      </c>
      <c r="W26" s="147">
        <f t="shared" si="0"/>
        <v>47943</v>
      </c>
      <c r="X26" s="147">
        <f t="shared" si="0"/>
        <v>45060</v>
      </c>
      <c r="Y26" s="147">
        <f t="shared" si="0"/>
        <v>75108</v>
      </c>
      <c r="Z26" s="147">
        <f t="shared" si="0"/>
        <v>83820</v>
      </c>
      <c r="AA26" s="147">
        <f t="shared" si="0"/>
        <v>251931</v>
      </c>
    </row>
    <row r="27" spans="1:2" ht="15">
      <c r="A27" s="30"/>
      <c r="B27" s="21"/>
    </row>
    <row r="28" spans="1:27" ht="15">
      <c r="A28" s="30"/>
      <c r="B28" s="21" t="s">
        <v>45</v>
      </c>
      <c r="C28" s="23">
        <v>-16446</v>
      </c>
      <c r="D28" s="23">
        <v>-29967</v>
      </c>
      <c r="E28" s="23">
        <v>16417</v>
      </c>
      <c r="F28" s="23">
        <v>-635</v>
      </c>
      <c r="G28" s="23">
        <v>-30631</v>
      </c>
      <c r="H28" s="23">
        <v>-21227</v>
      </c>
      <c r="I28" s="23">
        <v>8753</v>
      </c>
      <c r="J28" s="23">
        <v>-12029</v>
      </c>
      <c r="K28" s="23">
        <v>-3187</v>
      </c>
      <c r="L28" s="23">
        <v>-27690</v>
      </c>
      <c r="M28" s="23">
        <v>-7559</v>
      </c>
      <c r="N28" s="23">
        <v>-16590</v>
      </c>
      <c r="O28" s="23">
        <v>427</v>
      </c>
      <c r="P28" s="23">
        <v>25877</v>
      </c>
      <c r="Q28" s="23">
        <v>2155</v>
      </c>
      <c r="R28" s="23">
        <v>-34524</v>
      </c>
      <c r="S28" s="23">
        <v>-14728</v>
      </c>
      <c r="T28" s="23">
        <v>-7123</v>
      </c>
      <c r="U28" s="23">
        <v>4350</v>
      </c>
      <c r="V28" s="23">
        <v>-52025</v>
      </c>
      <c r="W28" s="23">
        <v>4351</v>
      </c>
      <c r="X28" s="23">
        <v>-14820</v>
      </c>
      <c r="Y28" s="23">
        <v>-19938</v>
      </c>
      <c r="Z28" s="23">
        <v>-1837</v>
      </c>
      <c r="AA28" s="23">
        <v>-32244</v>
      </c>
    </row>
    <row r="29" spans="1:27" ht="15">
      <c r="A29" s="30"/>
      <c r="B29" s="21" t="s">
        <v>28</v>
      </c>
      <c r="C29" s="23">
        <v>-3569</v>
      </c>
      <c r="D29" s="23">
        <v>1335</v>
      </c>
      <c r="E29" s="23">
        <v>3984</v>
      </c>
      <c r="F29" s="23">
        <v>3752</v>
      </c>
      <c r="G29" s="23">
        <v>5502</v>
      </c>
      <c r="H29" s="23">
        <v>-10710</v>
      </c>
      <c r="I29" s="23">
        <v>-10506</v>
      </c>
      <c r="J29" s="23">
        <v>17177</v>
      </c>
      <c r="K29" s="23">
        <v>-3253</v>
      </c>
      <c r="L29" s="23">
        <v>-7292</v>
      </c>
      <c r="M29" s="23">
        <v>-6180</v>
      </c>
      <c r="N29" s="23">
        <v>-5111</v>
      </c>
      <c r="O29" s="23">
        <v>23133</v>
      </c>
      <c r="P29" s="23">
        <v>3074</v>
      </c>
      <c r="Q29" s="23">
        <v>14916</v>
      </c>
      <c r="R29" s="23">
        <v>-2281</v>
      </c>
      <c r="S29" s="23">
        <v>-1570</v>
      </c>
      <c r="T29" s="23">
        <v>-5986</v>
      </c>
      <c r="U29" s="23">
        <v>-1786</v>
      </c>
      <c r="V29" s="23">
        <v>-11623</v>
      </c>
      <c r="W29" s="23">
        <v>-4892</v>
      </c>
      <c r="X29" s="23">
        <v>-1503</v>
      </c>
      <c r="Y29" s="23">
        <v>-2362</v>
      </c>
      <c r="Z29" s="23">
        <v>5128</v>
      </c>
      <c r="AA29" s="23">
        <v>-3629</v>
      </c>
    </row>
    <row r="30" spans="1:27" ht="15">
      <c r="A30" s="30"/>
      <c r="B30" s="21" t="s">
        <v>1</v>
      </c>
      <c r="C30" s="23">
        <v>-91</v>
      </c>
      <c r="D30" s="23">
        <v>703</v>
      </c>
      <c r="E30" s="23">
        <v>1845</v>
      </c>
      <c r="F30" s="23">
        <v>-6384</v>
      </c>
      <c r="G30" s="23">
        <v>-3927</v>
      </c>
      <c r="H30" s="23">
        <v>-5382</v>
      </c>
      <c r="I30" s="23">
        <v>-4736</v>
      </c>
      <c r="J30" s="23">
        <v>2918</v>
      </c>
      <c r="K30" s="23">
        <v>-8084</v>
      </c>
      <c r="L30" s="23">
        <v>-15284</v>
      </c>
      <c r="M30" s="23">
        <v>3459</v>
      </c>
      <c r="N30" s="23">
        <v>-1011</v>
      </c>
      <c r="O30" s="23">
        <v>6485</v>
      </c>
      <c r="P30" s="23">
        <v>-2973</v>
      </c>
      <c r="Q30" s="23">
        <v>5960</v>
      </c>
      <c r="R30" s="23">
        <v>662</v>
      </c>
      <c r="S30" s="23">
        <v>-21788</v>
      </c>
      <c r="T30" s="23">
        <v>613</v>
      </c>
      <c r="U30" s="23">
        <v>8212</v>
      </c>
      <c r="V30" s="23">
        <v>-12301</v>
      </c>
      <c r="W30" s="23">
        <v>-1770</v>
      </c>
      <c r="X30" s="23">
        <v>-4037</v>
      </c>
      <c r="Y30" s="23">
        <v>-1071</v>
      </c>
      <c r="Z30" s="23">
        <v>236</v>
      </c>
      <c r="AA30" s="23">
        <v>-6642</v>
      </c>
    </row>
    <row r="31" spans="1:27" ht="15">
      <c r="A31" s="30"/>
      <c r="B31" s="21" t="s">
        <v>3</v>
      </c>
      <c r="C31" s="23">
        <v>-268</v>
      </c>
      <c r="D31" s="23">
        <v>-250</v>
      </c>
      <c r="E31" s="23">
        <v>-403</v>
      </c>
      <c r="F31" s="23">
        <v>-633</v>
      </c>
      <c r="G31" s="23">
        <v>-1554</v>
      </c>
      <c r="H31" s="23">
        <v>-227</v>
      </c>
      <c r="I31" s="23">
        <v>-578</v>
      </c>
      <c r="J31" s="23">
        <v>-750</v>
      </c>
      <c r="K31" s="23">
        <v>-2897</v>
      </c>
      <c r="L31" s="23">
        <v>-4452</v>
      </c>
      <c r="M31" s="23">
        <v>-784</v>
      </c>
      <c r="N31" s="23">
        <v>-7954</v>
      </c>
      <c r="O31" s="23">
        <v>-487</v>
      </c>
      <c r="P31" s="23">
        <v>1658</v>
      </c>
      <c r="Q31" s="23">
        <v>-7567</v>
      </c>
      <c r="R31" s="23">
        <v>-7387</v>
      </c>
      <c r="S31" s="23">
        <v>-410</v>
      </c>
      <c r="T31" s="23">
        <v>-224</v>
      </c>
      <c r="U31" s="23">
        <v>-669</v>
      </c>
      <c r="V31" s="23">
        <v>-8690</v>
      </c>
      <c r="W31" s="23">
        <v>-277</v>
      </c>
      <c r="X31" s="23">
        <v>-980</v>
      </c>
      <c r="Y31" s="23">
        <v>-1034</v>
      </c>
      <c r="Z31" s="23">
        <v>1499</v>
      </c>
      <c r="AA31" s="23">
        <v>-792</v>
      </c>
    </row>
    <row r="32" spans="1:27" ht="15">
      <c r="A32" s="30"/>
      <c r="B32" s="21" t="s">
        <v>27</v>
      </c>
      <c r="C32" s="23">
        <v>-1653</v>
      </c>
      <c r="D32" s="23">
        <v>-6783</v>
      </c>
      <c r="E32" s="23">
        <v>322</v>
      </c>
      <c r="F32" s="23">
        <v>6626</v>
      </c>
      <c r="G32" s="23">
        <v>-1488</v>
      </c>
      <c r="H32" s="23">
        <v>-3103</v>
      </c>
      <c r="I32" s="23">
        <v>-3693</v>
      </c>
      <c r="J32" s="23">
        <v>120</v>
      </c>
      <c r="K32" s="23">
        <v>-440</v>
      </c>
      <c r="L32" s="23">
        <v>-7116</v>
      </c>
      <c r="M32" s="23">
        <v>1410</v>
      </c>
      <c r="N32" s="23">
        <v>-3288</v>
      </c>
      <c r="O32" s="23">
        <v>-13504</v>
      </c>
      <c r="P32" s="23">
        <v>-3111</v>
      </c>
      <c r="Q32" s="23">
        <v>-18493</v>
      </c>
      <c r="R32" s="23">
        <v>163</v>
      </c>
      <c r="S32" s="23">
        <v>-2574</v>
      </c>
      <c r="T32" s="23">
        <v>1829</v>
      </c>
      <c r="U32" s="23">
        <v>620</v>
      </c>
      <c r="V32" s="23">
        <v>38</v>
      </c>
      <c r="W32" s="23">
        <v>-2867</v>
      </c>
      <c r="X32" s="23">
        <v>-358</v>
      </c>
      <c r="Y32" s="23">
        <v>2884</v>
      </c>
      <c r="Z32" s="23">
        <v>11615</v>
      </c>
      <c r="AA32" s="23">
        <v>11274</v>
      </c>
    </row>
    <row r="33" spans="1:27" ht="15">
      <c r="A33" s="30"/>
      <c r="B33" s="21" t="s">
        <v>31</v>
      </c>
      <c r="C33" s="23">
        <v>5603</v>
      </c>
      <c r="D33" s="23">
        <v>6053</v>
      </c>
      <c r="E33" s="23">
        <v>-899</v>
      </c>
      <c r="F33" s="23">
        <v>-262</v>
      </c>
      <c r="G33" s="23">
        <v>10495</v>
      </c>
      <c r="H33" s="23">
        <v>4109</v>
      </c>
      <c r="I33" s="23">
        <v>-3176</v>
      </c>
      <c r="J33" s="23">
        <v>10059</v>
      </c>
      <c r="K33" s="23">
        <v>15116</v>
      </c>
      <c r="L33" s="23">
        <v>26108</v>
      </c>
      <c r="M33" s="23">
        <v>-5446</v>
      </c>
      <c r="N33" s="23">
        <v>3188</v>
      </c>
      <c r="O33" s="23">
        <v>-6624</v>
      </c>
      <c r="P33" s="23">
        <v>8223</v>
      </c>
      <c r="Q33" s="23">
        <v>-659</v>
      </c>
      <c r="R33" s="23">
        <v>-3800</v>
      </c>
      <c r="S33" s="23">
        <v>900</v>
      </c>
      <c r="T33" s="23">
        <v>4219</v>
      </c>
      <c r="U33" s="23">
        <v>4014</v>
      </c>
      <c r="V33" s="23">
        <v>5333</v>
      </c>
      <c r="W33" s="23">
        <v>7479</v>
      </c>
      <c r="X33" s="23">
        <v>-6524</v>
      </c>
      <c r="Y33" s="23">
        <v>11220</v>
      </c>
      <c r="Z33" s="23">
        <v>-18876</v>
      </c>
      <c r="AA33" s="23">
        <v>-6701</v>
      </c>
    </row>
    <row r="34" spans="1:27" ht="15">
      <c r="A34" s="30"/>
      <c r="B34" s="21" t="s">
        <v>32</v>
      </c>
      <c r="C34" s="23">
        <v>720</v>
      </c>
      <c r="D34" s="23">
        <v>4164</v>
      </c>
      <c r="E34" s="23">
        <v>6640</v>
      </c>
      <c r="F34" s="23">
        <v>-1817</v>
      </c>
      <c r="G34" s="23">
        <v>9707</v>
      </c>
      <c r="H34" s="23">
        <v>-5074</v>
      </c>
      <c r="I34" s="23">
        <v>6279</v>
      </c>
      <c r="J34" s="23">
        <v>8088</v>
      </c>
      <c r="K34" s="23">
        <v>-2420</v>
      </c>
      <c r="L34" s="23">
        <v>6873</v>
      </c>
      <c r="M34" s="23">
        <v>-5056</v>
      </c>
      <c r="N34" s="23">
        <v>9585</v>
      </c>
      <c r="O34" s="23">
        <v>8187</v>
      </c>
      <c r="P34" s="23">
        <v>-2110</v>
      </c>
      <c r="Q34" s="23">
        <v>10606</v>
      </c>
      <c r="R34" s="23">
        <v>263</v>
      </c>
      <c r="S34" s="23">
        <v>4552</v>
      </c>
      <c r="T34" s="23">
        <v>3024</v>
      </c>
      <c r="U34" s="23">
        <v>-6074</v>
      </c>
      <c r="V34" s="23">
        <v>1765</v>
      </c>
      <c r="W34" s="23">
        <v>-974</v>
      </c>
      <c r="X34" s="23">
        <v>8411</v>
      </c>
      <c r="Y34" s="23">
        <v>8827</v>
      </c>
      <c r="Z34" s="23">
        <v>-2231</v>
      </c>
      <c r="AA34" s="23">
        <v>14033</v>
      </c>
    </row>
    <row r="35" spans="1:27" ht="15">
      <c r="A35" s="30"/>
      <c r="B35" s="21" t="s">
        <v>41</v>
      </c>
      <c r="C35" s="23">
        <v>7668</v>
      </c>
      <c r="D35" s="23">
        <v>3558</v>
      </c>
      <c r="E35" s="23">
        <v>-1476</v>
      </c>
      <c r="F35" s="23">
        <v>-7195</v>
      </c>
      <c r="G35" s="23">
        <v>2555</v>
      </c>
      <c r="H35" s="23">
        <v>46</v>
      </c>
      <c r="I35" s="23">
        <v>31659</v>
      </c>
      <c r="J35" s="23">
        <v>-5620</v>
      </c>
      <c r="K35" s="23">
        <v>5774</v>
      </c>
      <c r="L35" s="23">
        <v>31859</v>
      </c>
      <c r="M35" s="23">
        <v>13998</v>
      </c>
      <c r="N35" s="23">
        <v>16198</v>
      </c>
      <c r="O35" s="23">
        <v>-9931</v>
      </c>
      <c r="P35" s="23">
        <v>5578</v>
      </c>
      <c r="Q35" s="23">
        <v>25843</v>
      </c>
      <c r="R35" s="23">
        <v>7922</v>
      </c>
      <c r="S35" s="23">
        <v>6924</v>
      </c>
      <c r="T35" s="23">
        <v>13800</v>
      </c>
      <c r="U35" s="23">
        <v>11643</v>
      </c>
      <c r="V35" s="23">
        <v>40289</v>
      </c>
      <c r="W35" s="23">
        <v>14177</v>
      </c>
      <c r="X35" s="23">
        <v>5539</v>
      </c>
      <c r="Y35" s="23">
        <v>14592</v>
      </c>
      <c r="Z35" s="23">
        <v>5096</v>
      </c>
      <c r="AA35" s="23">
        <v>39404</v>
      </c>
    </row>
    <row r="36" spans="1:27" ht="15">
      <c r="A36" s="30"/>
      <c r="B36" s="21" t="s">
        <v>169</v>
      </c>
      <c r="C36" s="23">
        <v>-315</v>
      </c>
      <c r="D36" s="23">
        <v>-321</v>
      </c>
      <c r="E36" s="23">
        <v>-330</v>
      </c>
      <c r="F36" s="23">
        <v>966</v>
      </c>
      <c r="G36" s="23">
        <v>0</v>
      </c>
      <c r="H36" s="23">
        <v>9623</v>
      </c>
      <c r="I36" s="23">
        <v>-24907</v>
      </c>
      <c r="J36" s="23">
        <v>-7921</v>
      </c>
      <c r="K36" s="23">
        <v>-8963</v>
      </c>
      <c r="L36" s="23">
        <v>-32168</v>
      </c>
      <c r="M36" s="23">
        <v>-4794</v>
      </c>
      <c r="N36" s="23">
        <v>-11469</v>
      </c>
      <c r="O36" s="23">
        <v>-11775</v>
      </c>
      <c r="P36" s="23">
        <v>-9632</v>
      </c>
      <c r="Q36" s="23">
        <v>-37670</v>
      </c>
      <c r="R36" s="23">
        <v>-5758</v>
      </c>
      <c r="S36" s="23">
        <v>-7244</v>
      </c>
      <c r="T36" s="23">
        <v>-11297</v>
      </c>
      <c r="U36" s="23">
        <v>-11448</v>
      </c>
      <c r="V36" s="23">
        <v>-35747</v>
      </c>
      <c r="W36" s="23">
        <v>-8866</v>
      </c>
      <c r="X36" s="23">
        <v>-8757</v>
      </c>
      <c r="Y36" s="23">
        <v>-10151</v>
      </c>
      <c r="Z36" s="23">
        <v>-7451</v>
      </c>
      <c r="AA36" s="23">
        <v>-35225</v>
      </c>
    </row>
    <row r="37" spans="1:27" ht="15.75" thickBot="1">
      <c r="A37" s="30"/>
      <c r="B37" s="21" t="s">
        <v>34</v>
      </c>
      <c r="C37" s="23">
        <v>1554</v>
      </c>
      <c r="D37" s="23">
        <v>-397</v>
      </c>
      <c r="E37" s="23">
        <v>1470</v>
      </c>
      <c r="F37" s="23">
        <v>-5627</v>
      </c>
      <c r="G37" s="23">
        <v>-3000</v>
      </c>
      <c r="H37" s="23">
        <v>-558</v>
      </c>
      <c r="I37" s="23">
        <v>-2121</v>
      </c>
      <c r="J37" s="23">
        <v>596</v>
      </c>
      <c r="K37" s="23">
        <v>-1811</v>
      </c>
      <c r="L37" s="23">
        <v>-3894</v>
      </c>
      <c r="M37" s="23">
        <v>-51</v>
      </c>
      <c r="N37" s="23">
        <v>1871</v>
      </c>
      <c r="O37" s="23">
        <v>-2503</v>
      </c>
      <c r="P37" s="23">
        <v>8991</v>
      </c>
      <c r="Q37" s="23">
        <v>8308</v>
      </c>
      <c r="R37" s="23">
        <v>-1798</v>
      </c>
      <c r="S37" s="23">
        <v>2855</v>
      </c>
      <c r="T37" s="23">
        <v>1298</v>
      </c>
      <c r="U37" s="23">
        <v>1289</v>
      </c>
      <c r="V37" s="23">
        <v>3644</v>
      </c>
      <c r="W37" s="23">
        <v>-3147</v>
      </c>
      <c r="X37" s="23">
        <v>-94</v>
      </c>
      <c r="Y37" s="23">
        <v>-845</v>
      </c>
      <c r="Z37" s="23">
        <v>-3326</v>
      </c>
      <c r="AA37" s="23">
        <v>-7412</v>
      </c>
    </row>
    <row r="38" spans="1:27" ht="15.75" thickBot="1">
      <c r="A38" s="30"/>
      <c r="B38" s="145" t="s">
        <v>174</v>
      </c>
      <c r="C38" s="146">
        <f>SUM(C28:C37)</f>
        <v>-6797</v>
      </c>
      <c r="D38" s="146">
        <f aca="true" t="shared" si="1" ref="D38:AA38">SUM(D28:D37)</f>
        <v>-21905</v>
      </c>
      <c r="E38" s="146">
        <f t="shared" si="1"/>
        <v>27570</v>
      </c>
      <c r="F38" s="146">
        <f t="shared" si="1"/>
        <v>-11209</v>
      </c>
      <c r="G38" s="147">
        <f t="shared" si="1"/>
        <v>-12341</v>
      </c>
      <c r="H38" s="147">
        <f t="shared" si="1"/>
        <v>-32503</v>
      </c>
      <c r="I38" s="147">
        <f t="shared" si="1"/>
        <v>-3026</v>
      </c>
      <c r="J38" s="147">
        <f t="shared" si="1"/>
        <v>12638</v>
      </c>
      <c r="K38" s="147">
        <f t="shared" si="1"/>
        <v>-10165</v>
      </c>
      <c r="L38" s="147">
        <f t="shared" si="1"/>
        <v>-33056</v>
      </c>
      <c r="M38" s="147">
        <f t="shared" si="1"/>
        <v>-11003</v>
      </c>
      <c r="N38" s="147">
        <f t="shared" si="1"/>
        <v>-14581</v>
      </c>
      <c r="O38" s="147">
        <f t="shared" si="1"/>
        <v>-6592</v>
      </c>
      <c r="P38" s="147">
        <f t="shared" si="1"/>
        <v>35575</v>
      </c>
      <c r="Q38" s="147">
        <f t="shared" si="1"/>
        <v>3399</v>
      </c>
      <c r="R38" s="147">
        <f t="shared" si="1"/>
        <v>-46538</v>
      </c>
      <c r="S38" s="147">
        <f t="shared" si="1"/>
        <v>-33083</v>
      </c>
      <c r="T38" s="147">
        <f t="shared" si="1"/>
        <v>153</v>
      </c>
      <c r="U38" s="147">
        <f t="shared" si="1"/>
        <v>10151</v>
      </c>
      <c r="V38" s="147">
        <f t="shared" si="1"/>
        <v>-69317</v>
      </c>
      <c r="W38" s="147">
        <f t="shared" si="1"/>
        <v>3214</v>
      </c>
      <c r="X38" s="147">
        <f t="shared" si="1"/>
        <v>-23123</v>
      </c>
      <c r="Y38" s="147">
        <f t="shared" si="1"/>
        <v>2122</v>
      </c>
      <c r="Z38" s="147">
        <f t="shared" si="1"/>
        <v>-10147</v>
      </c>
      <c r="AA38" s="147">
        <f t="shared" si="1"/>
        <v>-27934</v>
      </c>
    </row>
    <row r="39" spans="1:2" ht="15.75" thickBot="1">
      <c r="A39" s="30"/>
      <c r="B39" s="21"/>
    </row>
    <row r="40" spans="1:27" ht="15.75" thickBot="1">
      <c r="A40" s="30"/>
      <c r="B40" s="145" t="s">
        <v>175</v>
      </c>
      <c r="C40" s="146">
        <f aca="true" t="shared" si="2" ref="C40:AA40">C26+C38</f>
        <v>24550</v>
      </c>
      <c r="D40" s="146">
        <f t="shared" si="2"/>
        <v>15989</v>
      </c>
      <c r="E40" s="146">
        <f t="shared" si="2"/>
        <v>65489</v>
      </c>
      <c r="F40" s="146">
        <f t="shared" si="2"/>
        <v>36066</v>
      </c>
      <c r="G40" s="147">
        <f t="shared" si="2"/>
        <v>142094</v>
      </c>
      <c r="H40" s="147">
        <f t="shared" si="2"/>
        <v>-48</v>
      </c>
      <c r="I40" s="147">
        <f t="shared" si="2"/>
        <v>36060</v>
      </c>
      <c r="J40" s="147">
        <f t="shared" si="2"/>
        <v>56913</v>
      </c>
      <c r="K40" s="147">
        <f t="shared" si="2"/>
        <v>31039</v>
      </c>
      <c r="L40" s="147">
        <f t="shared" si="2"/>
        <v>123964</v>
      </c>
      <c r="M40" s="147">
        <f t="shared" si="2"/>
        <v>27036</v>
      </c>
      <c r="N40" s="147">
        <f t="shared" si="2"/>
        <v>35307</v>
      </c>
      <c r="O40" s="147">
        <f t="shared" si="2"/>
        <v>37944</v>
      </c>
      <c r="P40" s="147">
        <f t="shared" si="2"/>
        <v>55444</v>
      </c>
      <c r="Q40" s="147">
        <f>Q26+Q38</f>
        <v>155731</v>
      </c>
      <c r="R40" s="147">
        <f t="shared" si="2"/>
        <v>-7001</v>
      </c>
      <c r="S40" s="147">
        <f>S26+S38</f>
        <v>705</v>
      </c>
      <c r="T40" s="147">
        <f t="shared" si="2"/>
        <v>42048</v>
      </c>
      <c r="U40" s="147">
        <f t="shared" si="2"/>
        <v>57439</v>
      </c>
      <c r="V40" s="147">
        <f t="shared" si="2"/>
        <v>93191</v>
      </c>
      <c r="W40" s="147">
        <f t="shared" si="2"/>
        <v>51157</v>
      </c>
      <c r="X40" s="147">
        <f t="shared" si="2"/>
        <v>21937</v>
      </c>
      <c r="Y40" s="147">
        <f t="shared" si="2"/>
        <v>77230</v>
      </c>
      <c r="Z40" s="147">
        <f t="shared" si="2"/>
        <v>73673</v>
      </c>
      <c r="AA40" s="147">
        <f t="shared" si="2"/>
        <v>223997</v>
      </c>
    </row>
    <row r="41" spans="1:2" ht="15">
      <c r="A41" s="30"/>
      <c r="B41" s="21"/>
    </row>
    <row r="42" ht="15">
      <c r="B42" s="90" t="s">
        <v>176</v>
      </c>
    </row>
    <row r="43" spans="1:27" ht="15">
      <c r="A43" s="30"/>
      <c r="B43" s="21" t="s">
        <v>177</v>
      </c>
      <c r="C43" s="23">
        <v>-10914</v>
      </c>
      <c r="D43" s="23">
        <v>-7079</v>
      </c>
      <c r="E43" s="23">
        <v>-207</v>
      </c>
      <c r="F43" s="23">
        <v>-2069</v>
      </c>
      <c r="G43" s="23">
        <v>-20269</v>
      </c>
      <c r="H43" s="23">
        <v>-5167</v>
      </c>
      <c r="I43" s="23">
        <v>-5209</v>
      </c>
      <c r="J43" s="23">
        <v>-14568</v>
      </c>
      <c r="K43" s="23">
        <v>-13620</v>
      </c>
      <c r="L43" s="23">
        <v>-38564</v>
      </c>
      <c r="M43" s="23">
        <v>-10872</v>
      </c>
      <c r="N43" s="23">
        <v>-10741</v>
      </c>
      <c r="O43" s="23">
        <v>-6596</v>
      </c>
      <c r="P43" s="23">
        <v>-6898</v>
      </c>
      <c r="Q43" s="23">
        <v>-35107</v>
      </c>
      <c r="R43" s="23">
        <v>-6811</v>
      </c>
      <c r="S43" s="23">
        <v>-8436</v>
      </c>
      <c r="T43" s="23">
        <v>-6916</v>
      </c>
      <c r="U43" s="23">
        <v>-29071</v>
      </c>
      <c r="V43" s="23">
        <v>-51234</v>
      </c>
      <c r="W43" s="23">
        <v>-34547</v>
      </c>
      <c r="X43" s="23">
        <v>-22006</v>
      </c>
      <c r="Y43" s="23">
        <v>-25301</v>
      </c>
      <c r="Z43" s="23">
        <v>3831</v>
      </c>
      <c r="AA43" s="23">
        <v>-78023</v>
      </c>
    </row>
    <row r="44" spans="1:27" ht="15">
      <c r="A44" s="30"/>
      <c r="B44" s="21" t="s">
        <v>178</v>
      </c>
      <c r="C44" s="23">
        <v>-31630</v>
      </c>
      <c r="D44" s="23">
        <v>-238</v>
      </c>
      <c r="E44" s="23">
        <v>-15617</v>
      </c>
      <c r="F44" s="23">
        <v>-356</v>
      </c>
      <c r="G44" s="23">
        <v>-47841</v>
      </c>
      <c r="H44" s="23">
        <v>-16</v>
      </c>
      <c r="I44" s="23">
        <v>-70</v>
      </c>
      <c r="J44" s="23">
        <v>-1962</v>
      </c>
      <c r="K44" s="23">
        <v>-322</v>
      </c>
      <c r="L44" s="23">
        <v>-2370</v>
      </c>
      <c r="M44" s="23">
        <v>-1478</v>
      </c>
      <c r="N44" s="23">
        <v>-2063</v>
      </c>
      <c r="O44" s="23">
        <v>-702</v>
      </c>
      <c r="P44" s="23">
        <v>-1444</v>
      </c>
      <c r="Q44" s="23">
        <v>-5687</v>
      </c>
      <c r="R44" s="23">
        <v>-1620</v>
      </c>
      <c r="S44" s="23">
        <v>-2608</v>
      </c>
      <c r="T44" s="23">
        <v>-2088</v>
      </c>
      <c r="U44" s="23">
        <v>-30</v>
      </c>
      <c r="V44" s="23">
        <v>-6346</v>
      </c>
      <c r="W44" s="23">
        <v>-1739</v>
      </c>
      <c r="X44" s="23">
        <v>-1356</v>
      </c>
      <c r="Y44" s="23">
        <v>-1090</v>
      </c>
      <c r="Z44" s="23">
        <v>-41398</v>
      </c>
      <c r="AA44" s="23">
        <v>-45583</v>
      </c>
    </row>
    <row r="45" spans="1:27" ht="15">
      <c r="A45" s="30"/>
      <c r="B45" s="21" t="s">
        <v>228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899</v>
      </c>
      <c r="J45" s="23">
        <v>0</v>
      </c>
      <c r="K45" s="23">
        <v>1801</v>
      </c>
      <c r="L45" s="23">
        <v>2700</v>
      </c>
      <c r="M45" s="23">
        <v>900</v>
      </c>
      <c r="N45" s="23">
        <v>900</v>
      </c>
      <c r="O45" s="23">
        <v>0</v>
      </c>
      <c r="P45" s="23">
        <v>0</v>
      </c>
      <c r="Q45" s="23">
        <v>1800</v>
      </c>
      <c r="R45" s="23">
        <v>1500</v>
      </c>
      <c r="S45" s="23">
        <v>900</v>
      </c>
      <c r="T45" s="23">
        <v>1</v>
      </c>
      <c r="U45" s="23">
        <v>-1</v>
      </c>
      <c r="V45" s="23">
        <v>2400</v>
      </c>
      <c r="W45" s="23">
        <v>0</v>
      </c>
      <c r="X45" s="23">
        <v>1913</v>
      </c>
      <c r="Y45" s="23">
        <v>1539</v>
      </c>
      <c r="Z45" s="23">
        <v>0</v>
      </c>
      <c r="AA45" s="23">
        <v>3452</v>
      </c>
    </row>
    <row r="46" spans="1:27" ht="15">
      <c r="A46" s="30"/>
      <c r="B46" s="21" t="s">
        <v>229</v>
      </c>
      <c r="C46" s="23">
        <v>3852</v>
      </c>
      <c r="D46" s="23">
        <v>-3731</v>
      </c>
      <c r="E46" s="23">
        <v>-1333</v>
      </c>
      <c r="F46" s="23">
        <v>1212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</row>
    <row r="47" spans="1:27" ht="15">
      <c r="A47" s="30"/>
      <c r="B47" s="21" t="s">
        <v>230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-102924</v>
      </c>
      <c r="Q47" s="23">
        <v>-102924</v>
      </c>
      <c r="R47" s="23">
        <v>0</v>
      </c>
      <c r="S47" s="23">
        <v>1319</v>
      </c>
      <c r="T47" s="23">
        <v>101605</v>
      </c>
      <c r="U47" s="23">
        <v>0</v>
      </c>
      <c r="V47" s="23">
        <v>102924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</row>
    <row r="48" spans="1:27" ht="15">
      <c r="A48" s="30"/>
      <c r="B48" s="21" t="s">
        <v>231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5320</v>
      </c>
      <c r="V48" s="23">
        <v>5320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</row>
    <row r="49" spans="1:27" ht="15">
      <c r="A49" s="30"/>
      <c r="B49" s="21" t="s">
        <v>235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-104216</v>
      </c>
      <c r="Q49" s="23">
        <v>-104216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</row>
    <row r="50" spans="1:27" ht="15">
      <c r="A50" s="30"/>
      <c r="B50" s="21" t="s">
        <v>236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-1546</v>
      </c>
      <c r="O50" s="23">
        <v>-493</v>
      </c>
      <c r="P50" s="23">
        <v>-67</v>
      </c>
      <c r="Q50" s="23">
        <v>-2106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</row>
    <row r="51" spans="1:27" ht="15">
      <c r="A51" s="30"/>
      <c r="B51" s="21" t="s">
        <v>237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</row>
    <row r="52" spans="1:27" ht="15">
      <c r="A52" s="30"/>
      <c r="B52" s="21" t="s">
        <v>238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-6394</v>
      </c>
      <c r="Z52" s="23">
        <v>0</v>
      </c>
      <c r="AA52" s="23">
        <v>-6394</v>
      </c>
    </row>
    <row r="53" spans="1:27" ht="15">
      <c r="A53" s="30"/>
      <c r="B53" s="21" t="s">
        <v>239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-10268</v>
      </c>
      <c r="U53" s="23">
        <v>0</v>
      </c>
      <c r="V53" s="23">
        <v>-10268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</row>
    <row r="54" spans="1:27" ht="15.75" thickBot="1">
      <c r="A54" s="30"/>
      <c r="B54" s="42" t="s">
        <v>240</v>
      </c>
      <c r="C54" s="23"/>
      <c r="D54" s="23"/>
      <c r="E54" s="23"/>
      <c r="F54" s="23"/>
      <c r="G54" s="23">
        <v>0</v>
      </c>
      <c r="H54" s="23"/>
      <c r="I54" s="23"/>
      <c r="J54" s="23"/>
      <c r="K54" s="23"/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</row>
    <row r="55" spans="1:27" ht="15.75" thickBot="1">
      <c r="A55" s="30"/>
      <c r="B55" s="145" t="s">
        <v>192</v>
      </c>
      <c r="C55" s="146">
        <f aca="true" t="shared" si="3" ref="C55:AA55">SUM(C43:C54)</f>
        <v>-38692</v>
      </c>
      <c r="D55" s="146">
        <f t="shared" si="3"/>
        <v>-11048</v>
      </c>
      <c r="E55" s="146">
        <f t="shared" si="3"/>
        <v>-17157</v>
      </c>
      <c r="F55" s="146">
        <f t="shared" si="3"/>
        <v>-1213</v>
      </c>
      <c r="G55" s="147">
        <f t="shared" si="3"/>
        <v>-68110</v>
      </c>
      <c r="H55" s="147">
        <f t="shared" si="3"/>
        <v>-5183</v>
      </c>
      <c r="I55" s="147">
        <f t="shared" si="3"/>
        <v>-4380</v>
      </c>
      <c r="J55" s="147">
        <f t="shared" si="3"/>
        <v>-16530</v>
      </c>
      <c r="K55" s="147">
        <f t="shared" si="3"/>
        <v>-12141</v>
      </c>
      <c r="L55" s="147">
        <f t="shared" si="3"/>
        <v>-38234</v>
      </c>
      <c r="M55" s="147">
        <f t="shared" si="3"/>
        <v>-11450</v>
      </c>
      <c r="N55" s="147">
        <f t="shared" si="3"/>
        <v>-13450</v>
      </c>
      <c r="O55" s="147">
        <f t="shared" si="3"/>
        <v>-7791</v>
      </c>
      <c r="P55" s="147">
        <f t="shared" si="3"/>
        <v>-215549</v>
      </c>
      <c r="Q55" s="147">
        <f t="shared" si="3"/>
        <v>-248240</v>
      </c>
      <c r="R55" s="147">
        <f t="shared" si="3"/>
        <v>-6931</v>
      </c>
      <c r="S55" s="147">
        <f t="shared" si="3"/>
        <v>-8825</v>
      </c>
      <c r="T55" s="147">
        <f t="shared" si="3"/>
        <v>82334</v>
      </c>
      <c r="U55" s="147">
        <f t="shared" si="3"/>
        <v>-23782</v>
      </c>
      <c r="V55" s="147">
        <f t="shared" si="3"/>
        <v>42796</v>
      </c>
      <c r="W55" s="147">
        <f t="shared" si="3"/>
        <v>-36286</v>
      </c>
      <c r="X55" s="147">
        <f t="shared" si="3"/>
        <v>-21449</v>
      </c>
      <c r="Y55" s="147">
        <f t="shared" si="3"/>
        <v>-31246</v>
      </c>
      <c r="Z55" s="147">
        <f t="shared" si="3"/>
        <v>-37567</v>
      </c>
      <c r="AA55" s="147">
        <f t="shared" si="3"/>
        <v>-126548</v>
      </c>
    </row>
    <row r="56" spans="1:27" ht="15">
      <c r="A56" s="30"/>
      <c r="B56" s="21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</row>
    <row r="57" spans="2:11" ht="15">
      <c r="B57" s="90" t="s">
        <v>193</v>
      </c>
      <c r="K57" s="29"/>
    </row>
    <row r="58" spans="1:27" ht="15">
      <c r="A58" s="30"/>
      <c r="B58" s="21" t="s">
        <v>194</v>
      </c>
      <c r="C58" s="23">
        <v>-5614</v>
      </c>
      <c r="D58" s="23">
        <v>-1648</v>
      </c>
      <c r="E58" s="23">
        <v>0</v>
      </c>
      <c r="F58" s="23">
        <v>0</v>
      </c>
      <c r="G58" s="23">
        <v>-7262</v>
      </c>
      <c r="H58" s="23">
        <v>-6969</v>
      </c>
      <c r="I58" s="23">
        <v>-2260</v>
      </c>
      <c r="J58" s="23">
        <v>0</v>
      </c>
      <c r="K58" s="23">
        <v>-2781</v>
      </c>
      <c r="L58" s="23">
        <v>-12010</v>
      </c>
      <c r="M58" s="23">
        <v>-3061</v>
      </c>
      <c r="N58" s="23">
        <v>-65911</v>
      </c>
      <c r="O58" s="23">
        <v>-4692</v>
      </c>
      <c r="P58" s="23">
        <v>-15547</v>
      </c>
      <c r="Q58" s="23">
        <v>-89211</v>
      </c>
      <c r="R58" s="23">
        <v>0</v>
      </c>
      <c r="S58" s="23">
        <v>-18486</v>
      </c>
      <c r="T58" s="23">
        <v>-5559</v>
      </c>
      <c r="U58" s="23">
        <v>-10369</v>
      </c>
      <c r="V58" s="23">
        <v>-34414</v>
      </c>
      <c r="W58" s="23">
        <v>-10563</v>
      </c>
      <c r="X58" s="23">
        <v>-7952</v>
      </c>
      <c r="Y58" s="23">
        <v>-6516</v>
      </c>
      <c r="Z58" s="23">
        <v>-8482</v>
      </c>
      <c r="AA58" s="23">
        <v>-33513</v>
      </c>
    </row>
    <row r="59" spans="1:27" ht="15">
      <c r="A59" s="30"/>
      <c r="B59" s="21" t="s">
        <v>196</v>
      </c>
      <c r="C59" s="23">
        <v>0</v>
      </c>
      <c r="D59" s="23">
        <v>-5878</v>
      </c>
      <c r="E59" s="23">
        <v>-7050</v>
      </c>
      <c r="F59" s="23">
        <v>-7082</v>
      </c>
      <c r="G59" s="23">
        <v>-20010</v>
      </c>
      <c r="H59" s="23">
        <v>0</v>
      </c>
      <c r="I59" s="23">
        <v>-8469</v>
      </c>
      <c r="J59" s="23">
        <v>-11873</v>
      </c>
      <c r="K59" s="23">
        <v>-8392</v>
      </c>
      <c r="L59" s="23">
        <v>-28734</v>
      </c>
      <c r="M59" s="23">
        <v>-7740</v>
      </c>
      <c r="N59" s="23">
        <v>0</v>
      </c>
      <c r="O59" s="23">
        <v>-12770</v>
      </c>
      <c r="P59" s="23">
        <v>0</v>
      </c>
      <c r="Q59" s="23">
        <v>-20510</v>
      </c>
      <c r="R59" s="23">
        <v>-12438</v>
      </c>
      <c r="S59" s="23">
        <v>0</v>
      </c>
      <c r="T59" s="23">
        <v>-11773</v>
      </c>
      <c r="U59" s="23">
        <v>-6116</v>
      </c>
      <c r="V59" s="23">
        <v>-30327</v>
      </c>
      <c r="W59" s="23">
        <v>-5887</v>
      </c>
      <c r="X59" s="23">
        <v>-1188</v>
      </c>
      <c r="Y59" s="23">
        <v>-9465</v>
      </c>
      <c r="Z59" s="23">
        <v>-9007</v>
      </c>
      <c r="AA59" s="23">
        <v>-25547</v>
      </c>
    </row>
    <row r="60" spans="1:27" ht="15">
      <c r="A60" s="30"/>
      <c r="B60" s="21" t="s">
        <v>197</v>
      </c>
      <c r="C60" s="23">
        <v>0</v>
      </c>
      <c r="D60" s="23">
        <v>0</v>
      </c>
      <c r="E60" s="23">
        <v>0</v>
      </c>
      <c r="F60" s="23">
        <v>5954</v>
      </c>
      <c r="G60" s="23">
        <v>5954</v>
      </c>
      <c r="H60" s="23">
        <v>-3344</v>
      </c>
      <c r="I60" s="23">
        <v>-3493</v>
      </c>
      <c r="J60" s="23">
        <v>-17056</v>
      </c>
      <c r="K60" s="23">
        <v>817</v>
      </c>
      <c r="L60" s="23">
        <v>-23076</v>
      </c>
      <c r="M60" s="23">
        <v>1163</v>
      </c>
      <c r="N60" s="23">
        <v>181</v>
      </c>
      <c r="O60" s="23">
        <v>0</v>
      </c>
      <c r="P60" s="23">
        <v>0</v>
      </c>
      <c r="Q60" s="23">
        <v>1344</v>
      </c>
      <c r="R60" s="23"/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</row>
    <row r="61" spans="1:27" ht="15">
      <c r="A61" s="30"/>
      <c r="B61" s="21" t="s">
        <v>243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-5281</v>
      </c>
      <c r="Q61" s="23">
        <v>-5281</v>
      </c>
      <c r="R61" s="23">
        <v>-84</v>
      </c>
      <c r="S61" s="23">
        <v>-338</v>
      </c>
      <c r="T61" s="23">
        <v>-1027</v>
      </c>
      <c r="U61" s="23">
        <v>-734</v>
      </c>
      <c r="V61" s="23">
        <v>-2183</v>
      </c>
      <c r="W61" s="23">
        <v>-948</v>
      </c>
      <c r="X61" s="23">
        <v>-2204</v>
      </c>
      <c r="Y61" s="23">
        <v>-1760</v>
      </c>
      <c r="Z61" s="23">
        <v>-2480</v>
      </c>
      <c r="AA61" s="23">
        <v>-7392</v>
      </c>
    </row>
    <row r="62" spans="1:27" ht="15">
      <c r="A62" s="30"/>
      <c r="B62" s="21" t="s">
        <v>200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100000</v>
      </c>
      <c r="L62" s="23">
        <v>100000</v>
      </c>
      <c r="M62" s="23">
        <v>0</v>
      </c>
      <c r="N62" s="23">
        <v>0</v>
      </c>
      <c r="O62" s="23">
        <v>0</v>
      </c>
      <c r="P62" s="23">
        <v>130000</v>
      </c>
      <c r="Q62" s="23">
        <v>130000</v>
      </c>
      <c r="R62" s="23">
        <v>0</v>
      </c>
      <c r="S62" s="23">
        <v>250000</v>
      </c>
      <c r="T62" s="23">
        <v>0</v>
      </c>
      <c r="U62" s="23">
        <v>0</v>
      </c>
      <c r="V62" s="23">
        <v>250000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</row>
    <row r="63" spans="1:27" ht="15">
      <c r="A63" s="30"/>
      <c r="B63" s="21" t="s">
        <v>201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-36000</v>
      </c>
      <c r="J63" s="23">
        <v>0</v>
      </c>
      <c r="K63" s="23">
        <v>-36000</v>
      </c>
      <c r="L63" s="23">
        <v>-72000</v>
      </c>
      <c r="M63" s="23">
        <v>0</v>
      </c>
      <c r="N63" s="23">
        <v>-36000</v>
      </c>
      <c r="O63" s="23">
        <v>0</v>
      </c>
      <c r="P63" s="23">
        <v>-36000</v>
      </c>
      <c r="Q63" s="23">
        <v>-72000</v>
      </c>
      <c r="R63" s="23">
        <v>0</v>
      </c>
      <c r="S63" s="23">
        <v>-166000</v>
      </c>
      <c r="T63" s="23">
        <v>0</v>
      </c>
      <c r="U63" s="23">
        <v>-100000</v>
      </c>
      <c r="V63" s="23">
        <v>-266000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</row>
    <row r="64" spans="1:27" ht="15">
      <c r="A64" s="30"/>
      <c r="B64" s="21" t="s">
        <v>202</v>
      </c>
      <c r="C64" s="23">
        <v>0</v>
      </c>
      <c r="D64" s="23">
        <v>-8852</v>
      </c>
      <c r="E64" s="23">
        <v>0</v>
      </c>
      <c r="F64" s="23">
        <v>-10394</v>
      </c>
      <c r="G64" s="23">
        <v>-19246</v>
      </c>
      <c r="H64" s="23">
        <v>0</v>
      </c>
      <c r="I64" s="23">
        <v>-11074</v>
      </c>
      <c r="J64" s="23">
        <v>0</v>
      </c>
      <c r="K64" s="23">
        <v>-9575</v>
      </c>
      <c r="L64" s="23">
        <v>-20649</v>
      </c>
      <c r="M64" s="23">
        <v>0</v>
      </c>
      <c r="N64" s="23">
        <v>-12004</v>
      </c>
      <c r="O64" s="23">
        <v>0</v>
      </c>
      <c r="P64" s="23">
        <v>-7879</v>
      </c>
      <c r="Q64" s="23">
        <v>-19883</v>
      </c>
      <c r="R64" s="23">
        <v>0</v>
      </c>
      <c r="S64" s="23">
        <v>-9009</v>
      </c>
      <c r="T64" s="23">
        <v>0</v>
      </c>
      <c r="U64" s="23">
        <v>-15747</v>
      </c>
      <c r="V64" s="23">
        <v>-24756</v>
      </c>
      <c r="W64" s="23">
        <v>0</v>
      </c>
      <c r="X64" s="23">
        <v>-12938</v>
      </c>
      <c r="Y64" s="23">
        <v>0</v>
      </c>
      <c r="Z64" s="23">
        <v>-14444</v>
      </c>
      <c r="AA64" s="23">
        <v>-27382</v>
      </c>
    </row>
    <row r="65" spans="1:27" ht="15">
      <c r="A65" s="30"/>
      <c r="B65" s="21" t="s">
        <v>244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12000</v>
      </c>
      <c r="Q65" s="23">
        <v>12000</v>
      </c>
      <c r="R65" s="23">
        <v>9500</v>
      </c>
      <c r="S65" s="23">
        <v>0</v>
      </c>
      <c r="T65" s="23">
        <v>0</v>
      </c>
      <c r="U65" s="23">
        <v>0</v>
      </c>
      <c r="V65" s="23">
        <v>9500</v>
      </c>
      <c r="W65" s="23">
        <v>5000</v>
      </c>
      <c r="X65" s="23">
        <v>0</v>
      </c>
      <c r="Y65" s="23">
        <v>0</v>
      </c>
      <c r="Z65" s="23">
        <v>0</v>
      </c>
      <c r="AA65" s="23">
        <v>5000</v>
      </c>
    </row>
    <row r="66" spans="1:27" ht="15">
      <c r="A66" s="30"/>
      <c r="B66" s="21" t="s">
        <v>204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-143</v>
      </c>
      <c r="Q66" s="23">
        <v>-143</v>
      </c>
      <c r="R66" s="23">
        <v>-229</v>
      </c>
      <c r="S66" s="23">
        <v>-356</v>
      </c>
      <c r="T66" s="23">
        <v>-345</v>
      </c>
      <c r="U66" s="23">
        <v>-345</v>
      </c>
      <c r="V66" s="23">
        <v>-1275</v>
      </c>
      <c r="W66" s="23">
        <v>-393</v>
      </c>
      <c r="X66" s="23">
        <v>-425</v>
      </c>
      <c r="Y66" s="23">
        <v>-425</v>
      </c>
      <c r="Z66" s="23">
        <v>-413</v>
      </c>
      <c r="AA66" s="23">
        <v>-1656</v>
      </c>
    </row>
    <row r="67" spans="1:27" ht="15">
      <c r="A67" s="30"/>
      <c r="B67" s="21" t="s">
        <v>205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-1656</v>
      </c>
      <c r="AA67" s="23">
        <v>-1656</v>
      </c>
    </row>
    <row r="68" spans="1:27" ht="15">
      <c r="A68" s="30"/>
      <c r="B68" s="21" t="s">
        <v>206</v>
      </c>
      <c r="C68" s="23">
        <v>0</v>
      </c>
      <c r="D68" s="23">
        <v>0</v>
      </c>
      <c r="E68" s="23">
        <v>0</v>
      </c>
      <c r="F68" s="23">
        <v>202</v>
      </c>
      <c r="G68" s="23">
        <v>202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100132</v>
      </c>
      <c r="Q68" s="23">
        <v>100132</v>
      </c>
      <c r="R68" s="23">
        <v>0</v>
      </c>
      <c r="S68" s="23">
        <v>0</v>
      </c>
      <c r="T68" s="23">
        <v>243</v>
      </c>
      <c r="U68" s="23">
        <v>-243</v>
      </c>
      <c r="V68" s="23">
        <v>0</v>
      </c>
      <c r="W68" s="23">
        <v>0</v>
      </c>
      <c r="X68" s="23">
        <v>22360</v>
      </c>
      <c r="Y68" s="23">
        <v>0</v>
      </c>
      <c r="Z68" s="23">
        <v>24442</v>
      </c>
      <c r="AA68" s="23">
        <v>46802</v>
      </c>
    </row>
    <row r="69" spans="1:27" ht="15">
      <c r="A69" s="30"/>
      <c r="B69" s="21" t="s">
        <v>207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-16851</v>
      </c>
      <c r="AA69" s="23">
        <v>-16851</v>
      </c>
    </row>
    <row r="70" spans="1:27" ht="15.75" thickBot="1">
      <c r="A70" s="30"/>
      <c r="B70" s="21" t="s">
        <v>208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-1394</v>
      </c>
      <c r="T70" s="23">
        <v>0</v>
      </c>
      <c r="U70" s="23">
        <v>-1617</v>
      </c>
      <c r="V70" s="23">
        <v>-3011</v>
      </c>
      <c r="W70" s="23">
        <v>-634</v>
      </c>
      <c r="X70" s="23">
        <v>-905</v>
      </c>
      <c r="Y70" s="23">
        <v>0</v>
      </c>
      <c r="Z70" s="23">
        <v>-2330</v>
      </c>
      <c r="AA70" s="23">
        <v>-3869</v>
      </c>
    </row>
    <row r="71" spans="1:27" ht="15.75" thickBot="1">
      <c r="A71" s="30"/>
      <c r="B71" s="145" t="s">
        <v>209</v>
      </c>
      <c r="C71" s="146">
        <f aca="true" t="shared" si="4" ref="C71:AA71">SUM(C58:C70)</f>
        <v>-5614</v>
      </c>
      <c r="D71" s="146">
        <f t="shared" si="4"/>
        <v>-16378</v>
      </c>
      <c r="E71" s="146">
        <f t="shared" si="4"/>
        <v>-7050</v>
      </c>
      <c r="F71" s="146">
        <f t="shared" si="4"/>
        <v>-11320</v>
      </c>
      <c r="G71" s="147">
        <f t="shared" si="4"/>
        <v>-40362</v>
      </c>
      <c r="H71" s="147">
        <f t="shared" si="4"/>
        <v>-10313</v>
      </c>
      <c r="I71" s="147">
        <f t="shared" si="4"/>
        <v>-61296</v>
      </c>
      <c r="J71" s="147">
        <f t="shared" si="4"/>
        <v>-28929</v>
      </c>
      <c r="K71" s="147">
        <f t="shared" si="4"/>
        <v>44069</v>
      </c>
      <c r="L71" s="147">
        <f t="shared" si="4"/>
        <v>-56469</v>
      </c>
      <c r="M71" s="147">
        <f t="shared" si="4"/>
        <v>-9638</v>
      </c>
      <c r="N71" s="147">
        <f t="shared" si="4"/>
        <v>-113734</v>
      </c>
      <c r="O71" s="147">
        <f t="shared" si="4"/>
        <v>-17462</v>
      </c>
      <c r="P71" s="147">
        <f t="shared" si="4"/>
        <v>177282</v>
      </c>
      <c r="Q71" s="147">
        <f t="shared" si="4"/>
        <v>36448</v>
      </c>
      <c r="R71" s="147">
        <f t="shared" si="4"/>
        <v>-3251</v>
      </c>
      <c r="S71" s="147">
        <f t="shared" si="4"/>
        <v>54417</v>
      </c>
      <c r="T71" s="147">
        <f t="shared" si="4"/>
        <v>-18461</v>
      </c>
      <c r="U71" s="147">
        <f t="shared" si="4"/>
        <v>-135171</v>
      </c>
      <c r="V71" s="147">
        <f t="shared" si="4"/>
        <v>-102466</v>
      </c>
      <c r="W71" s="147">
        <f t="shared" si="4"/>
        <v>-13425</v>
      </c>
      <c r="X71" s="147">
        <f t="shared" si="4"/>
        <v>-3252</v>
      </c>
      <c r="Y71" s="147">
        <f t="shared" si="4"/>
        <v>-18166</v>
      </c>
      <c r="Z71" s="147">
        <f t="shared" si="4"/>
        <v>-31221</v>
      </c>
      <c r="AA71" s="147">
        <f t="shared" si="4"/>
        <v>-66064</v>
      </c>
    </row>
    <row r="72" spans="1:2" ht="15">
      <c r="A72" s="30"/>
      <c r="B72" s="21"/>
    </row>
    <row r="73" spans="1:27" ht="15">
      <c r="A73" s="30"/>
      <c r="B73" s="21" t="s">
        <v>213</v>
      </c>
      <c r="C73" s="23">
        <v>-296</v>
      </c>
      <c r="D73" s="23">
        <v>-940</v>
      </c>
      <c r="E73" s="23">
        <v>202</v>
      </c>
      <c r="F73" s="23">
        <v>-934</v>
      </c>
      <c r="G73" s="23">
        <v>-1968</v>
      </c>
      <c r="H73" s="23">
        <v>566</v>
      </c>
      <c r="I73" s="23">
        <v>-902</v>
      </c>
      <c r="J73" s="23">
        <v>4145</v>
      </c>
      <c r="K73" s="23">
        <v>-1034</v>
      </c>
      <c r="L73" s="23">
        <v>2775</v>
      </c>
      <c r="M73" s="23">
        <v>-213</v>
      </c>
      <c r="N73" s="23">
        <v>835</v>
      </c>
      <c r="O73" s="23">
        <v>1075</v>
      </c>
      <c r="P73" s="23">
        <v>2594</v>
      </c>
      <c r="Q73" s="23">
        <v>4291</v>
      </c>
      <c r="R73" s="23">
        <v>1006</v>
      </c>
      <c r="S73" s="23">
        <v>7100</v>
      </c>
      <c r="T73" s="23">
        <v>-5528</v>
      </c>
      <c r="U73" s="23">
        <v>325</v>
      </c>
      <c r="V73" s="23">
        <v>2903</v>
      </c>
      <c r="W73" s="23">
        <v>1657</v>
      </c>
      <c r="X73" s="23">
        <v>-1421</v>
      </c>
      <c r="Y73" s="23">
        <v>-415</v>
      </c>
      <c r="Z73" s="23">
        <v>-2343</v>
      </c>
      <c r="AA73" s="23">
        <v>-2522</v>
      </c>
    </row>
    <row r="74" spans="1:27" ht="15.75" thickBot="1">
      <c r="A74" s="30"/>
      <c r="B74" s="21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1:27" ht="15.75" thickBot="1">
      <c r="A75" s="30"/>
      <c r="B75" s="145" t="s">
        <v>210</v>
      </c>
      <c r="C75" s="148">
        <f aca="true" t="shared" si="5" ref="C75:AA75">C40+C55+C71+C73</f>
        <v>-20052</v>
      </c>
      <c r="D75" s="148">
        <f t="shared" si="5"/>
        <v>-12377</v>
      </c>
      <c r="E75" s="148">
        <f t="shared" si="5"/>
        <v>41484</v>
      </c>
      <c r="F75" s="148">
        <f t="shared" si="5"/>
        <v>22599</v>
      </c>
      <c r="G75" s="147">
        <f t="shared" si="5"/>
        <v>31654</v>
      </c>
      <c r="H75" s="147">
        <f t="shared" si="5"/>
        <v>-14978</v>
      </c>
      <c r="I75" s="147">
        <f t="shared" si="5"/>
        <v>-30518</v>
      </c>
      <c r="J75" s="147">
        <f t="shared" si="5"/>
        <v>15599</v>
      </c>
      <c r="K75" s="147">
        <f t="shared" si="5"/>
        <v>61933</v>
      </c>
      <c r="L75" s="147">
        <f t="shared" si="5"/>
        <v>32036</v>
      </c>
      <c r="M75" s="147">
        <f t="shared" si="5"/>
        <v>5735</v>
      </c>
      <c r="N75" s="147">
        <f t="shared" si="5"/>
        <v>-91042</v>
      </c>
      <c r="O75" s="147">
        <f t="shared" si="5"/>
        <v>13766</v>
      </c>
      <c r="P75" s="147">
        <f t="shared" si="5"/>
        <v>19771</v>
      </c>
      <c r="Q75" s="147">
        <f t="shared" si="5"/>
        <v>-51770</v>
      </c>
      <c r="R75" s="147">
        <f t="shared" si="5"/>
        <v>-16177</v>
      </c>
      <c r="S75" s="147">
        <f t="shared" si="5"/>
        <v>53397</v>
      </c>
      <c r="T75" s="147">
        <f t="shared" si="5"/>
        <v>100393</v>
      </c>
      <c r="U75" s="147">
        <f t="shared" si="5"/>
        <v>-101189</v>
      </c>
      <c r="V75" s="147">
        <f t="shared" si="5"/>
        <v>36424</v>
      </c>
      <c r="W75" s="147">
        <f t="shared" si="5"/>
        <v>3103</v>
      </c>
      <c r="X75" s="147">
        <f t="shared" si="5"/>
        <v>-4185</v>
      </c>
      <c r="Y75" s="147">
        <f t="shared" si="5"/>
        <v>27403</v>
      </c>
      <c r="Z75" s="147">
        <f t="shared" si="5"/>
        <v>2542</v>
      </c>
      <c r="AA75" s="147">
        <f t="shared" si="5"/>
        <v>28863</v>
      </c>
    </row>
    <row r="76" spans="1:27" ht="15.75" thickTop="1">
      <c r="A76" s="30"/>
      <c r="B76" s="90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</row>
    <row r="77" spans="1:27" ht="15">
      <c r="A77" s="30"/>
      <c r="B77" s="90" t="s">
        <v>211</v>
      </c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</row>
    <row r="78" spans="1:27" ht="15">
      <c r="A78" s="30"/>
      <c r="B78" s="21" t="s">
        <v>212</v>
      </c>
      <c r="C78" s="23">
        <v>108090</v>
      </c>
      <c r="D78" s="23">
        <v>88038</v>
      </c>
      <c r="E78" s="23">
        <v>75661</v>
      </c>
      <c r="F78" s="23">
        <v>117145</v>
      </c>
      <c r="G78" s="23">
        <v>108090</v>
      </c>
      <c r="H78" s="23">
        <v>139744</v>
      </c>
      <c r="I78" s="23">
        <v>124766</v>
      </c>
      <c r="J78" s="23">
        <v>94248</v>
      </c>
      <c r="K78" s="23">
        <v>109847</v>
      </c>
      <c r="L78" s="23">
        <v>139744</v>
      </c>
      <c r="M78" s="23">
        <v>167549</v>
      </c>
      <c r="N78" s="23">
        <v>173284</v>
      </c>
      <c r="O78" s="23">
        <v>82242</v>
      </c>
      <c r="P78" s="23">
        <v>96008</v>
      </c>
      <c r="Q78" s="23">
        <v>167549</v>
      </c>
      <c r="R78" s="23">
        <v>115779</v>
      </c>
      <c r="S78" s="23">
        <v>99602</v>
      </c>
      <c r="T78" s="23">
        <v>152999</v>
      </c>
      <c r="U78" s="23">
        <v>253392</v>
      </c>
      <c r="V78" s="23">
        <v>115779</v>
      </c>
      <c r="W78" s="23">
        <v>152203</v>
      </c>
      <c r="X78" s="23">
        <v>155306</v>
      </c>
      <c r="Y78" s="23">
        <v>151121</v>
      </c>
      <c r="Z78" s="23">
        <v>178524</v>
      </c>
      <c r="AA78" s="23">
        <v>152203</v>
      </c>
    </row>
    <row r="79" spans="1:27" ht="15.75" thickBot="1">
      <c r="A79" s="30"/>
      <c r="B79" s="21" t="s">
        <v>214</v>
      </c>
      <c r="C79" s="95">
        <v>88038</v>
      </c>
      <c r="D79" s="95">
        <v>75661</v>
      </c>
      <c r="E79" s="95">
        <v>117145</v>
      </c>
      <c r="F79" s="95">
        <v>139744</v>
      </c>
      <c r="G79" s="23">
        <v>139744</v>
      </c>
      <c r="H79" s="23">
        <v>124766</v>
      </c>
      <c r="I79" s="23">
        <v>94248</v>
      </c>
      <c r="J79" s="23">
        <v>109847</v>
      </c>
      <c r="K79" s="23">
        <v>171780</v>
      </c>
      <c r="L79" s="23">
        <v>171780</v>
      </c>
      <c r="M79" s="23">
        <v>173284</v>
      </c>
      <c r="N79" s="23">
        <v>82242</v>
      </c>
      <c r="O79" s="23">
        <v>96008</v>
      </c>
      <c r="P79" s="23">
        <v>115779</v>
      </c>
      <c r="Q79" s="23">
        <f>V78</f>
        <v>115779</v>
      </c>
      <c r="R79" s="23">
        <v>99602</v>
      </c>
      <c r="S79" s="23">
        <v>152999</v>
      </c>
      <c r="T79" s="23">
        <v>253392</v>
      </c>
      <c r="U79" s="23">
        <v>152203</v>
      </c>
      <c r="V79" s="23">
        <f>W78</f>
        <v>152203</v>
      </c>
      <c r="W79" s="23">
        <v>155306</v>
      </c>
      <c r="X79" s="23">
        <v>151121</v>
      </c>
      <c r="Y79" s="23">
        <v>178524</v>
      </c>
      <c r="Z79" s="23">
        <v>181066</v>
      </c>
      <c r="AA79" s="23">
        <v>181066</v>
      </c>
    </row>
    <row r="80" spans="1:27" ht="15.75" thickBot="1">
      <c r="A80" s="30"/>
      <c r="B80" s="21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2:27" ht="15.75" thickBot="1">
      <c r="B81" s="145" t="s">
        <v>210</v>
      </c>
      <c r="C81" s="148">
        <f aca="true" t="shared" si="6" ref="C81:AA81">C79-C78</f>
        <v>-20052</v>
      </c>
      <c r="D81" s="148">
        <f t="shared" si="6"/>
        <v>-12377</v>
      </c>
      <c r="E81" s="148">
        <f t="shared" si="6"/>
        <v>41484</v>
      </c>
      <c r="F81" s="148">
        <f t="shared" si="6"/>
        <v>22599</v>
      </c>
      <c r="G81" s="147">
        <f t="shared" si="6"/>
        <v>31654</v>
      </c>
      <c r="H81" s="147">
        <f t="shared" si="6"/>
        <v>-14978</v>
      </c>
      <c r="I81" s="147">
        <f t="shared" si="6"/>
        <v>-30518</v>
      </c>
      <c r="J81" s="147">
        <f t="shared" si="6"/>
        <v>15599</v>
      </c>
      <c r="K81" s="147">
        <f t="shared" si="6"/>
        <v>61933</v>
      </c>
      <c r="L81" s="147">
        <f t="shared" si="6"/>
        <v>32036</v>
      </c>
      <c r="M81" s="147">
        <f t="shared" si="6"/>
        <v>5735</v>
      </c>
      <c r="N81" s="147">
        <f t="shared" si="6"/>
        <v>-91042</v>
      </c>
      <c r="O81" s="147">
        <f t="shared" si="6"/>
        <v>13766</v>
      </c>
      <c r="P81" s="147">
        <f t="shared" si="6"/>
        <v>19771</v>
      </c>
      <c r="Q81" s="147">
        <f>Q79-Q78</f>
        <v>-51770</v>
      </c>
      <c r="R81" s="147">
        <f t="shared" si="6"/>
        <v>-16177</v>
      </c>
      <c r="S81" s="147">
        <f t="shared" si="6"/>
        <v>53397</v>
      </c>
      <c r="T81" s="147">
        <f t="shared" si="6"/>
        <v>100393</v>
      </c>
      <c r="U81" s="147">
        <f t="shared" si="6"/>
        <v>-101189</v>
      </c>
      <c r="V81" s="147">
        <f t="shared" si="6"/>
        <v>36424</v>
      </c>
      <c r="W81" s="147">
        <f t="shared" si="6"/>
        <v>3103</v>
      </c>
      <c r="X81" s="147">
        <f t="shared" si="6"/>
        <v>-4185</v>
      </c>
      <c r="Y81" s="147">
        <f t="shared" si="6"/>
        <v>27403</v>
      </c>
      <c r="Z81" s="147">
        <f t="shared" si="6"/>
        <v>2542</v>
      </c>
      <c r="AA81" s="147">
        <f t="shared" si="6"/>
        <v>28863</v>
      </c>
    </row>
    <row r="82" spans="1:2" ht="15.75" thickTop="1">
      <c r="A82" s="30"/>
      <c r="B82" s="21"/>
    </row>
    <row r="83" spans="1:13" ht="15">
      <c r="A83" s="30"/>
      <c r="B83" s="87"/>
      <c r="M83" s="96"/>
    </row>
    <row r="84" spans="1:16" ht="15">
      <c r="A84" s="30"/>
      <c r="N84" s="29"/>
      <c r="O84" s="29"/>
      <c r="P84" s="29"/>
    </row>
    <row r="85" ht="15">
      <c r="A85" s="30"/>
    </row>
    <row r="86" spans="1:16" ht="15">
      <c r="A86" s="30"/>
      <c r="N86" s="23"/>
      <c r="P86" s="23"/>
    </row>
    <row r="87" ht="15">
      <c r="A87" s="30"/>
    </row>
    <row r="88" ht="15">
      <c r="A88" s="30"/>
    </row>
    <row r="89" ht="15">
      <c r="A89" s="30"/>
    </row>
    <row r="90" ht="15">
      <c r="A90" s="30"/>
    </row>
    <row r="91" ht="15">
      <c r="A91" s="30"/>
    </row>
    <row r="92" ht="15">
      <c r="A92" s="30"/>
    </row>
    <row r="93" ht="15">
      <c r="A93" s="30"/>
    </row>
    <row r="94" ht="15">
      <c r="A94" s="30"/>
    </row>
    <row r="95" ht="15">
      <c r="A95" s="30"/>
    </row>
    <row r="96" ht="15">
      <c r="A96" s="30"/>
    </row>
    <row r="97" ht="15">
      <c r="A97" s="30"/>
    </row>
    <row r="98" ht="15">
      <c r="A98" s="30"/>
    </row>
    <row r="102" ht="15">
      <c r="A102" s="30"/>
    </row>
    <row r="103" ht="15">
      <c r="A103" s="30"/>
    </row>
    <row r="104" ht="15">
      <c r="A104" s="30"/>
    </row>
    <row r="105" ht="15">
      <c r="A105" s="30"/>
    </row>
    <row r="106" ht="15">
      <c r="A106" s="30"/>
    </row>
    <row r="107" ht="15">
      <c r="A107" s="30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4"/>
  <sheetViews>
    <sheetView showGridLines="0" zoomScale="60" zoomScaleNormal="60" zoomScalePageLayoutView="0" workbookViewId="0" topLeftCell="A1">
      <pane xSplit="2" ySplit="7" topLeftCell="C8" activePane="bottomRight" state="frozen"/>
      <selection pane="topLeft" activeCell="R26" sqref="R26"/>
      <selection pane="topRight" activeCell="R26" sqref="R26"/>
      <selection pane="bottomLeft" activeCell="R26" sqref="R26"/>
      <selection pane="bottomRight" activeCell="A1" sqref="A1"/>
    </sheetView>
  </sheetViews>
  <sheetFormatPr defaultColWidth="9.140625" defaultRowHeight="15"/>
  <cols>
    <col min="1" max="1" width="1.57421875" style="1" customWidth="1"/>
    <col min="2" max="2" width="60.140625" style="31" customWidth="1"/>
    <col min="3" max="3" width="9.28125" style="31" bestFit="1" customWidth="1"/>
    <col min="4" max="5" width="10.00390625" style="31" bestFit="1" customWidth="1"/>
    <col min="6" max="6" width="9.28125" style="31" bestFit="1" customWidth="1"/>
    <col min="7" max="7" width="10.00390625" style="31" bestFit="1" customWidth="1"/>
  </cols>
  <sheetData>
    <row r="1" spans="2:8" s="30" customFormat="1" ht="8.25" customHeight="1">
      <c r="B1" s="9"/>
      <c r="C1" s="9"/>
      <c r="D1" s="9"/>
      <c r="E1" s="9"/>
      <c r="F1" s="9"/>
      <c r="G1" s="9"/>
      <c r="H1" s="9"/>
    </row>
    <row r="2" ht="15">
      <c r="A2" s="30"/>
    </row>
    <row r="3" ht="15">
      <c r="A3" s="30"/>
    </row>
    <row r="4" ht="15">
      <c r="A4" s="30"/>
    </row>
    <row r="5" ht="15">
      <c r="A5" s="30"/>
    </row>
    <row r="6" ht="15">
      <c r="A6" s="30"/>
    </row>
    <row r="7" spans="1:7" ht="16.5" customHeight="1">
      <c r="A7" s="30"/>
      <c r="B7" s="143"/>
      <c r="C7" s="144" t="s">
        <v>58</v>
      </c>
      <c r="D7" s="144" t="s">
        <v>59</v>
      </c>
      <c r="E7" s="144" t="s">
        <v>60</v>
      </c>
      <c r="F7" s="144" t="s">
        <v>62</v>
      </c>
      <c r="G7" s="144">
        <v>2015</v>
      </c>
    </row>
    <row r="8" spans="1:2" ht="15">
      <c r="A8" s="30"/>
      <c r="B8" s="90"/>
    </row>
    <row r="9" spans="1:7" ht="15">
      <c r="A9" s="30"/>
      <c r="B9" s="91" t="s">
        <v>145</v>
      </c>
      <c r="C9" s="92">
        <v>53366</v>
      </c>
      <c r="D9" s="92">
        <v>36385</v>
      </c>
      <c r="E9" s="92">
        <v>67880</v>
      </c>
      <c r="F9" s="92">
        <v>21828</v>
      </c>
      <c r="G9" s="92">
        <f>SUM(C9:F9)</f>
        <v>179459</v>
      </c>
    </row>
    <row r="10" spans="1:6" ht="30">
      <c r="A10" s="30"/>
      <c r="B10" s="21" t="s">
        <v>146</v>
      </c>
      <c r="C10" s="23"/>
      <c r="D10" s="23"/>
      <c r="E10" s="23"/>
      <c r="F10" s="23"/>
    </row>
    <row r="11" spans="1:7" ht="15">
      <c r="A11" s="30"/>
      <c r="B11" s="21" t="s">
        <v>147</v>
      </c>
      <c r="C11" s="23">
        <v>14252</v>
      </c>
      <c r="D11" s="23">
        <v>17365</v>
      </c>
      <c r="E11" s="23">
        <v>16278</v>
      </c>
      <c r="F11" s="23">
        <v>17333</v>
      </c>
      <c r="G11" s="23">
        <f aca="true" t="shared" si="0" ref="G11:G41">SUM(C11:F11)</f>
        <v>65228</v>
      </c>
    </row>
    <row r="12" spans="1:7" ht="15">
      <c r="A12" s="30"/>
      <c r="B12" s="21" t="s">
        <v>148</v>
      </c>
      <c r="C12" s="23">
        <v>433</v>
      </c>
      <c r="D12" s="23">
        <v>1804</v>
      </c>
      <c r="E12" s="23">
        <v>2200</v>
      </c>
      <c r="F12" s="23">
        <v>12160</v>
      </c>
      <c r="G12" s="23">
        <f t="shared" si="0"/>
        <v>16597</v>
      </c>
    </row>
    <row r="13" spans="2:7" ht="15">
      <c r="B13" s="21" t="s">
        <v>149</v>
      </c>
      <c r="C13" s="23">
        <v>3955</v>
      </c>
      <c r="D13" s="23">
        <v>3432</v>
      </c>
      <c r="E13" s="23">
        <v>5279</v>
      </c>
      <c r="F13" s="23">
        <v>9737</v>
      </c>
      <c r="G13" s="23">
        <f t="shared" si="0"/>
        <v>22403</v>
      </c>
    </row>
    <row r="14" spans="1:7" ht="15">
      <c r="A14" s="30"/>
      <c r="B14" s="93" t="s">
        <v>217</v>
      </c>
      <c r="C14" s="23">
        <v>1110</v>
      </c>
      <c r="D14" s="23">
        <v>-1800</v>
      </c>
      <c r="E14" s="23">
        <v>4844</v>
      </c>
      <c r="F14" s="23">
        <v>-471</v>
      </c>
      <c r="G14" s="23">
        <f>SUM(C14:F14)</f>
        <v>3683</v>
      </c>
    </row>
    <row r="15" spans="1:7" ht="15">
      <c r="A15" s="30"/>
      <c r="B15" s="21" t="s">
        <v>151</v>
      </c>
      <c r="C15" s="23">
        <v>-342</v>
      </c>
      <c r="D15" s="23">
        <v>201</v>
      </c>
      <c r="E15" s="23">
        <v>925</v>
      </c>
      <c r="F15" s="23">
        <v>1731</v>
      </c>
      <c r="G15" s="23">
        <f t="shared" si="0"/>
        <v>2515</v>
      </c>
    </row>
    <row r="16" spans="1:7" ht="15">
      <c r="A16" s="30"/>
      <c r="B16" s="21" t="s">
        <v>218</v>
      </c>
      <c r="C16" s="23">
        <v>0</v>
      </c>
      <c r="D16" s="23">
        <v>0</v>
      </c>
      <c r="E16" s="23">
        <v>0</v>
      </c>
      <c r="F16" s="23">
        <v>-9000</v>
      </c>
      <c r="G16" s="23">
        <f t="shared" si="0"/>
        <v>-9000</v>
      </c>
    </row>
    <row r="17" spans="1:7" ht="15">
      <c r="A17" s="30"/>
      <c r="B17" s="21" t="s">
        <v>2</v>
      </c>
      <c r="C17" s="23">
        <v>0</v>
      </c>
      <c r="D17" s="23"/>
      <c r="E17" s="23">
        <v>0</v>
      </c>
      <c r="F17" s="23">
        <v>0</v>
      </c>
      <c r="G17" s="23">
        <f t="shared" si="0"/>
        <v>0</v>
      </c>
    </row>
    <row r="18" spans="1:7" ht="15">
      <c r="A18" s="30"/>
      <c r="B18" s="21" t="s">
        <v>219</v>
      </c>
      <c r="C18" s="23">
        <v>0</v>
      </c>
      <c r="D18" s="23"/>
      <c r="E18" s="23">
        <v>0</v>
      </c>
      <c r="F18" s="23">
        <v>0</v>
      </c>
      <c r="G18" s="23">
        <f t="shared" si="0"/>
        <v>0</v>
      </c>
    </row>
    <row r="19" spans="1:7" ht="15">
      <c r="A19" s="30"/>
      <c r="B19" s="21" t="s">
        <v>155</v>
      </c>
      <c r="C19" s="23">
        <v>-911</v>
      </c>
      <c r="D19" s="23">
        <v>-731</v>
      </c>
      <c r="E19" s="23">
        <v>-585</v>
      </c>
      <c r="F19" s="23">
        <v>-3218</v>
      </c>
      <c r="G19" s="23">
        <f t="shared" si="0"/>
        <v>-5445</v>
      </c>
    </row>
    <row r="20" spans="1:7" ht="15">
      <c r="A20" s="30"/>
      <c r="B20" s="21" t="s">
        <v>221</v>
      </c>
      <c r="C20" s="23">
        <v>8930</v>
      </c>
      <c r="D20" s="23">
        <v>11345</v>
      </c>
      <c r="E20" s="23">
        <v>13118</v>
      </c>
      <c r="F20" s="23">
        <v>14129</v>
      </c>
      <c r="G20" s="23">
        <f t="shared" si="0"/>
        <v>47522</v>
      </c>
    </row>
    <row r="21" spans="1:7" ht="15">
      <c r="A21" s="30"/>
      <c r="B21" s="21" t="s">
        <v>161</v>
      </c>
      <c r="C21" s="23">
        <v>0</v>
      </c>
      <c r="D21" s="23" t="s">
        <v>86</v>
      </c>
      <c r="E21" s="23">
        <v>0</v>
      </c>
      <c r="F21" s="23">
        <v>0</v>
      </c>
      <c r="G21" s="23">
        <f t="shared" si="0"/>
        <v>0</v>
      </c>
    </row>
    <row r="22" spans="1:7" ht="15">
      <c r="A22" s="30"/>
      <c r="B22" s="21" t="s">
        <v>50</v>
      </c>
      <c r="C22" s="23">
        <v>0</v>
      </c>
      <c r="D22" s="23">
        <v>0</v>
      </c>
      <c r="E22" s="23">
        <v>0</v>
      </c>
      <c r="F22" s="23">
        <v>0</v>
      </c>
      <c r="G22" s="23">
        <f t="shared" si="0"/>
        <v>0</v>
      </c>
    </row>
    <row r="23" spans="1:7" ht="15">
      <c r="A23" s="30"/>
      <c r="B23" s="21" t="s">
        <v>222</v>
      </c>
      <c r="C23" s="23">
        <v>1154</v>
      </c>
      <c r="D23" s="23">
        <v>989</v>
      </c>
      <c r="E23" s="23">
        <v>680</v>
      </c>
      <c r="F23" s="23">
        <v>788</v>
      </c>
      <c r="G23" s="23">
        <f t="shared" si="0"/>
        <v>3611</v>
      </c>
    </row>
    <row r="24" spans="1:7" ht="15">
      <c r="A24" s="30"/>
      <c r="B24" s="21" t="s">
        <v>160</v>
      </c>
      <c r="C24" s="23">
        <v>0</v>
      </c>
      <c r="D24" s="23">
        <v>-6804</v>
      </c>
      <c r="E24" s="23">
        <v>-20540</v>
      </c>
      <c r="F24" s="23">
        <v>3204</v>
      </c>
      <c r="G24" s="23">
        <f t="shared" si="0"/>
        <v>-24140</v>
      </c>
    </row>
    <row r="25" spans="1:7" ht="15">
      <c r="A25" s="30"/>
      <c r="B25" s="21" t="s">
        <v>223</v>
      </c>
      <c r="C25" s="23">
        <v>0</v>
      </c>
      <c r="D25" s="23">
        <v>0</v>
      </c>
      <c r="E25" s="23">
        <v>0</v>
      </c>
      <c r="F25" s="23">
        <v>0</v>
      </c>
      <c r="G25" s="23">
        <f t="shared" si="0"/>
        <v>0</v>
      </c>
    </row>
    <row r="26" spans="1:7" ht="15">
      <c r="A26" s="30"/>
      <c r="B26" s="145" t="s">
        <v>168</v>
      </c>
      <c r="C26" s="147">
        <f>SUM(C9:C25)</f>
        <v>81947</v>
      </c>
      <c r="D26" s="147">
        <f>SUM(D9:D25)</f>
        <v>62186</v>
      </c>
      <c r="E26" s="147">
        <f>SUM(E9:E25)</f>
        <v>90079</v>
      </c>
      <c r="F26" s="147">
        <f>SUM(F9:F25)</f>
        <v>68221</v>
      </c>
      <c r="G26" s="147">
        <f t="shared" si="0"/>
        <v>302433</v>
      </c>
    </row>
    <row r="27" spans="1:2" ht="15">
      <c r="A27" s="30"/>
      <c r="B27" s="21"/>
    </row>
    <row r="28" spans="1:7" ht="15">
      <c r="A28" s="30"/>
      <c r="B28" s="21" t="s">
        <v>45</v>
      </c>
      <c r="C28" s="23">
        <v>-12689</v>
      </c>
      <c r="D28" s="23">
        <v>-5665</v>
      </c>
      <c r="E28" s="23">
        <v>-3491</v>
      </c>
      <c r="F28" s="23">
        <v>17682</v>
      </c>
      <c r="G28" s="23">
        <f t="shared" si="0"/>
        <v>-4163</v>
      </c>
    </row>
    <row r="29" spans="1:7" ht="15">
      <c r="A29" s="30"/>
      <c r="B29" s="21" t="s">
        <v>225</v>
      </c>
      <c r="C29" s="23">
        <v>0</v>
      </c>
      <c r="D29" s="23">
        <v>0</v>
      </c>
      <c r="E29" s="23">
        <v>0</v>
      </c>
      <c r="F29" s="23">
        <v>-9314</v>
      </c>
      <c r="G29" s="23">
        <f t="shared" si="0"/>
        <v>-9314</v>
      </c>
    </row>
    <row r="30" spans="1:7" ht="15">
      <c r="A30" s="30"/>
      <c r="B30" s="21" t="s">
        <v>28</v>
      </c>
      <c r="C30" s="23">
        <v>-1263</v>
      </c>
      <c r="D30" s="23">
        <v>-8393</v>
      </c>
      <c r="E30" s="23">
        <v>429</v>
      </c>
      <c r="F30" s="23">
        <v>-4603</v>
      </c>
      <c r="G30" s="23">
        <f t="shared" si="0"/>
        <v>-13830</v>
      </c>
    </row>
    <row r="31" spans="1:7" ht="15">
      <c r="A31" s="30"/>
      <c r="B31" s="21" t="s">
        <v>1</v>
      </c>
      <c r="C31" s="23">
        <v>-15293</v>
      </c>
      <c r="D31" s="23">
        <v>-23303</v>
      </c>
      <c r="E31" s="23">
        <v>19514</v>
      </c>
      <c r="F31" s="23">
        <v>7660</v>
      </c>
      <c r="G31" s="23">
        <f t="shared" si="0"/>
        <v>-11422</v>
      </c>
    </row>
    <row r="32" spans="1:7" ht="15">
      <c r="A32" s="30"/>
      <c r="B32" s="21" t="s">
        <v>3</v>
      </c>
      <c r="C32" s="23">
        <v>-328</v>
      </c>
      <c r="D32" s="23">
        <v>341</v>
      </c>
      <c r="E32" s="23">
        <v>-4720</v>
      </c>
      <c r="F32" s="23">
        <v>2787</v>
      </c>
      <c r="G32" s="23">
        <f t="shared" si="0"/>
        <v>-1920</v>
      </c>
    </row>
    <row r="33" spans="1:7" ht="15">
      <c r="A33" s="30"/>
      <c r="B33" s="21" t="s">
        <v>27</v>
      </c>
      <c r="C33" s="23">
        <v>3059</v>
      </c>
      <c r="D33" s="23">
        <v>1267</v>
      </c>
      <c r="E33" s="23">
        <v>9059</v>
      </c>
      <c r="F33" s="23">
        <v>-13481</v>
      </c>
      <c r="G33" s="23">
        <f t="shared" si="0"/>
        <v>-96</v>
      </c>
    </row>
    <row r="34" spans="1:7" ht="15">
      <c r="A34" s="30"/>
      <c r="B34" s="21" t="s">
        <v>31</v>
      </c>
      <c r="C34" s="23">
        <v>8452</v>
      </c>
      <c r="D34" s="23">
        <v>-1133</v>
      </c>
      <c r="E34" s="23">
        <v>-10207</v>
      </c>
      <c r="F34" s="23">
        <v>37187</v>
      </c>
      <c r="G34" s="23">
        <f t="shared" si="0"/>
        <v>34299</v>
      </c>
    </row>
    <row r="35" spans="1:7" ht="15">
      <c r="A35" s="30"/>
      <c r="B35" s="21" t="s">
        <v>32</v>
      </c>
      <c r="C35" s="23">
        <v>-176</v>
      </c>
      <c r="D35" s="23">
        <v>5585</v>
      </c>
      <c r="E35" s="23">
        <v>13994</v>
      </c>
      <c r="F35" s="23">
        <v>-11877</v>
      </c>
      <c r="G35" s="23">
        <f t="shared" si="0"/>
        <v>7526</v>
      </c>
    </row>
    <row r="36" spans="1:7" ht="15">
      <c r="A36" s="30"/>
      <c r="B36" s="21" t="s">
        <v>41</v>
      </c>
      <c r="C36" s="23">
        <v>-1726</v>
      </c>
      <c r="D36" s="23">
        <v>2156</v>
      </c>
      <c r="E36" s="23">
        <v>-9096</v>
      </c>
      <c r="F36" s="23">
        <v>444</v>
      </c>
      <c r="G36" s="23">
        <f t="shared" si="0"/>
        <v>-8222</v>
      </c>
    </row>
    <row r="37" spans="1:7" ht="15">
      <c r="A37" s="30"/>
      <c r="B37" s="21" t="s">
        <v>169</v>
      </c>
      <c r="C37" s="23">
        <v>-8591</v>
      </c>
      <c r="D37" s="23">
        <v>-13775</v>
      </c>
      <c r="E37" s="23">
        <v>-11704</v>
      </c>
      <c r="F37" s="23">
        <v>-10771</v>
      </c>
      <c r="G37" s="23">
        <f t="shared" si="0"/>
        <v>-44841</v>
      </c>
    </row>
    <row r="38" spans="1:7" ht="15">
      <c r="A38" s="30"/>
      <c r="B38" s="21" t="s">
        <v>34</v>
      </c>
      <c r="C38" s="23">
        <v>-8680</v>
      </c>
      <c r="D38" s="23">
        <v>15585</v>
      </c>
      <c r="E38" s="23">
        <v>-3783</v>
      </c>
      <c r="F38" s="23">
        <v>-22683</v>
      </c>
      <c r="G38" s="23">
        <f t="shared" si="0"/>
        <v>-19561</v>
      </c>
    </row>
    <row r="39" spans="2:7" ht="15">
      <c r="B39" s="145" t="s">
        <v>174</v>
      </c>
      <c r="C39" s="147">
        <f>SUM(C28:C38)</f>
        <v>-37235</v>
      </c>
      <c r="D39" s="147">
        <f>SUM(D28:D38)</f>
        <v>-27335</v>
      </c>
      <c r="E39" s="147">
        <f>SUM(E28:E38)</f>
        <v>-5</v>
      </c>
      <c r="F39" s="147">
        <f>SUM(F28:F38)</f>
        <v>-6969</v>
      </c>
      <c r="G39" s="147">
        <f t="shared" si="0"/>
        <v>-71544</v>
      </c>
    </row>
    <row r="40" spans="1:2" ht="15">
      <c r="A40" s="30"/>
      <c r="B40" s="21"/>
    </row>
    <row r="41" spans="1:7" ht="15">
      <c r="A41" s="30"/>
      <c r="B41" s="145" t="s">
        <v>175</v>
      </c>
      <c r="C41" s="147">
        <f>C26+C39</f>
        <v>44712</v>
      </c>
      <c r="D41" s="147">
        <f>D26+D39</f>
        <v>34851</v>
      </c>
      <c r="E41" s="147">
        <f>E26+E39</f>
        <v>90074</v>
      </c>
      <c r="F41" s="147">
        <f>F26+F39</f>
        <v>61252</v>
      </c>
      <c r="G41" s="147">
        <f t="shared" si="0"/>
        <v>230889</v>
      </c>
    </row>
    <row r="42" spans="1:2" ht="15">
      <c r="A42" s="30"/>
      <c r="B42" s="21"/>
    </row>
    <row r="43" spans="1:2" ht="15">
      <c r="A43" s="30"/>
      <c r="B43" s="90" t="s">
        <v>176</v>
      </c>
    </row>
    <row r="44" spans="1:7" ht="15">
      <c r="A44" s="30"/>
      <c r="B44" s="21" t="s">
        <v>177</v>
      </c>
      <c r="C44" s="23">
        <v>-14016</v>
      </c>
      <c r="D44" s="23">
        <v>-18979</v>
      </c>
      <c r="E44" s="23">
        <v>-15411</v>
      </c>
      <c r="F44" s="23">
        <v>-18141</v>
      </c>
      <c r="G44" s="23">
        <f aca="true" t="shared" si="1" ref="G44:G60">SUM(C44:F44)</f>
        <v>-66547</v>
      </c>
    </row>
    <row r="45" spans="1:7" ht="15">
      <c r="A45" s="30"/>
      <c r="B45" s="21" t="s">
        <v>178</v>
      </c>
      <c r="C45" s="23">
        <v>-5926</v>
      </c>
      <c r="D45" s="23">
        <v>-3797</v>
      </c>
      <c r="E45" s="23">
        <v>-10064</v>
      </c>
      <c r="F45" s="23">
        <v>-17399</v>
      </c>
      <c r="G45" s="23">
        <f t="shared" si="1"/>
        <v>-37186</v>
      </c>
    </row>
    <row r="46" spans="1:7" ht="15">
      <c r="A46" s="30"/>
      <c r="B46" s="93" t="s">
        <v>227</v>
      </c>
      <c r="C46" s="23"/>
      <c r="D46" s="23"/>
      <c r="E46" s="23">
        <v>-394551</v>
      </c>
      <c r="F46" s="23">
        <v>394551</v>
      </c>
      <c r="G46" s="23">
        <f t="shared" si="1"/>
        <v>0</v>
      </c>
    </row>
    <row r="47" spans="1:7" ht="15">
      <c r="A47" s="30"/>
      <c r="B47" s="21" t="s">
        <v>228</v>
      </c>
      <c r="C47" s="23">
        <v>1780</v>
      </c>
      <c r="D47" s="23">
        <v>1293</v>
      </c>
      <c r="E47" s="23">
        <v>0</v>
      </c>
      <c r="F47" s="23">
        <v>1328</v>
      </c>
      <c r="G47" s="23">
        <f t="shared" si="1"/>
        <v>4401</v>
      </c>
    </row>
    <row r="48" spans="1:7" ht="15">
      <c r="A48" s="30"/>
      <c r="B48" s="21" t="s">
        <v>229</v>
      </c>
      <c r="C48" s="23">
        <v>0</v>
      </c>
      <c r="D48" s="23">
        <v>0</v>
      </c>
      <c r="E48" s="23">
        <v>0</v>
      </c>
      <c r="F48" s="23">
        <v>0</v>
      </c>
      <c r="G48" s="23">
        <f t="shared" si="1"/>
        <v>0</v>
      </c>
    </row>
    <row r="49" spans="1:7" ht="15">
      <c r="A49" s="30"/>
      <c r="B49" s="21" t="s">
        <v>230</v>
      </c>
      <c r="C49" s="23">
        <v>0</v>
      </c>
      <c r="D49" s="23">
        <v>0</v>
      </c>
      <c r="E49" s="23">
        <v>0</v>
      </c>
      <c r="F49" s="23">
        <v>0</v>
      </c>
      <c r="G49" s="23">
        <f t="shared" si="1"/>
        <v>0</v>
      </c>
    </row>
    <row r="50" spans="1:7" ht="15">
      <c r="A50" s="30"/>
      <c r="B50" s="21" t="s">
        <v>231</v>
      </c>
      <c r="C50" s="23">
        <v>0</v>
      </c>
      <c r="D50" s="23">
        <v>0</v>
      </c>
      <c r="E50" s="23">
        <v>0</v>
      </c>
      <c r="F50" s="23">
        <v>0</v>
      </c>
      <c r="G50" s="23">
        <f t="shared" si="1"/>
        <v>0</v>
      </c>
    </row>
    <row r="51" spans="1:7" ht="15">
      <c r="A51" s="30"/>
      <c r="B51" s="21" t="s">
        <v>232</v>
      </c>
      <c r="C51" s="23">
        <v>0</v>
      </c>
      <c r="D51" s="23">
        <v>0</v>
      </c>
      <c r="E51" s="23">
        <v>0</v>
      </c>
      <c r="F51" s="23">
        <v>-280</v>
      </c>
      <c r="G51" s="23">
        <f t="shared" si="1"/>
        <v>-280</v>
      </c>
    </row>
    <row r="52" spans="1:7" ht="15">
      <c r="A52" s="30"/>
      <c r="B52" s="21" t="s">
        <v>233</v>
      </c>
      <c r="C52" s="23">
        <v>0</v>
      </c>
      <c r="D52" s="23">
        <v>0</v>
      </c>
      <c r="E52" s="23">
        <v>0</v>
      </c>
      <c r="F52" s="23">
        <v>-1120</v>
      </c>
      <c r="G52" s="23">
        <f t="shared" si="1"/>
        <v>-1120</v>
      </c>
    </row>
    <row r="53" spans="1:7" ht="15">
      <c r="A53" s="30"/>
      <c r="B53" s="21" t="s">
        <v>234</v>
      </c>
      <c r="C53" s="23">
        <v>0</v>
      </c>
      <c r="D53" s="23">
        <v>0</v>
      </c>
      <c r="E53" s="23">
        <v>0</v>
      </c>
      <c r="F53" s="23">
        <v>-338506</v>
      </c>
      <c r="G53" s="23">
        <f t="shared" si="1"/>
        <v>-338506</v>
      </c>
    </row>
    <row r="54" spans="2:7" ht="15">
      <c r="B54" s="21" t="s">
        <v>235</v>
      </c>
      <c r="C54" s="23">
        <v>0</v>
      </c>
      <c r="D54" s="23">
        <v>0</v>
      </c>
      <c r="E54" s="23">
        <v>0</v>
      </c>
      <c r="F54" s="23">
        <v>0</v>
      </c>
      <c r="G54" s="23">
        <f t="shared" si="1"/>
        <v>0</v>
      </c>
    </row>
    <row r="55" spans="1:7" ht="15">
      <c r="A55" s="30"/>
      <c r="B55" s="21" t="s">
        <v>236</v>
      </c>
      <c r="C55" s="23">
        <v>0</v>
      </c>
      <c r="D55" s="23">
        <v>0</v>
      </c>
      <c r="E55" s="23">
        <v>0</v>
      </c>
      <c r="F55" s="23">
        <v>0</v>
      </c>
      <c r="G55" s="23">
        <f t="shared" si="1"/>
        <v>0</v>
      </c>
    </row>
    <row r="56" spans="1:7" ht="15">
      <c r="A56" s="30"/>
      <c r="B56" s="21" t="s">
        <v>237</v>
      </c>
      <c r="C56" s="23">
        <v>-22297</v>
      </c>
      <c r="D56" s="23">
        <v>0</v>
      </c>
      <c r="E56" s="23">
        <v>0</v>
      </c>
      <c r="F56" s="23">
        <v>0</v>
      </c>
      <c r="G56" s="23">
        <f t="shared" si="1"/>
        <v>-22297</v>
      </c>
    </row>
    <row r="57" spans="1:7" ht="15">
      <c r="A57" s="30"/>
      <c r="B57" s="21" t="s">
        <v>238</v>
      </c>
      <c r="C57" s="23">
        <v>0</v>
      </c>
      <c r="D57" s="23">
        <v>0</v>
      </c>
      <c r="E57" s="23">
        <v>0</v>
      </c>
      <c r="F57" s="23">
        <v>0</v>
      </c>
      <c r="G57" s="23">
        <f t="shared" si="1"/>
        <v>0</v>
      </c>
    </row>
    <row r="58" spans="1:7" ht="15">
      <c r="A58" s="30"/>
      <c r="B58" s="21" t="s">
        <v>239</v>
      </c>
      <c r="C58" s="23">
        <v>0</v>
      </c>
      <c r="D58" s="23">
        <v>0</v>
      </c>
      <c r="E58" s="23">
        <v>0</v>
      </c>
      <c r="F58" s="23">
        <v>0</v>
      </c>
      <c r="G58" s="23">
        <f t="shared" si="1"/>
        <v>0</v>
      </c>
    </row>
    <row r="59" spans="1:7" ht="15">
      <c r="A59" s="30"/>
      <c r="B59" s="42" t="s">
        <v>240</v>
      </c>
      <c r="C59" s="23">
        <v>0</v>
      </c>
      <c r="D59" s="23">
        <v>-123465</v>
      </c>
      <c r="E59" s="23">
        <v>0</v>
      </c>
      <c r="F59" s="23">
        <v>0</v>
      </c>
      <c r="G59" s="23">
        <f t="shared" si="1"/>
        <v>-123465</v>
      </c>
    </row>
    <row r="60" spans="1:7" ht="15">
      <c r="A60" s="30"/>
      <c r="B60" s="145" t="s">
        <v>192</v>
      </c>
      <c r="C60" s="147">
        <f>SUM(C44:C59)</f>
        <v>-40459</v>
      </c>
      <c r="D60" s="147">
        <f>SUM(D44:D59)</f>
        <v>-144948</v>
      </c>
      <c r="E60" s="147">
        <f>SUM(E44:E59)</f>
        <v>-420026</v>
      </c>
      <c r="F60" s="147">
        <f>SUM(F44:F59)</f>
        <v>20433</v>
      </c>
      <c r="G60" s="147">
        <f t="shared" si="1"/>
        <v>-585000</v>
      </c>
    </row>
    <row r="61" spans="1:2" ht="15">
      <c r="A61" s="30"/>
      <c r="B61" s="21"/>
    </row>
    <row r="62" spans="1:2" ht="15">
      <c r="A62" s="30"/>
      <c r="B62" s="90" t="s">
        <v>193</v>
      </c>
    </row>
    <row r="63" spans="1:7" ht="15">
      <c r="A63" s="30"/>
      <c r="B63" s="21" t="s">
        <v>194</v>
      </c>
      <c r="C63" s="23">
        <v>-4830</v>
      </c>
      <c r="D63" s="23">
        <v>-10238</v>
      </c>
      <c r="E63" s="23">
        <v>-8853</v>
      </c>
      <c r="F63" s="23">
        <v>-6541</v>
      </c>
      <c r="G63" s="23">
        <f aca="true" t="shared" si="2" ref="G63:G82">SUM(C63:F63)</f>
        <v>-30462</v>
      </c>
    </row>
    <row r="64" spans="1:7" ht="15">
      <c r="A64" s="30"/>
      <c r="B64" s="21" t="s">
        <v>196</v>
      </c>
      <c r="C64" s="23">
        <v>-10900</v>
      </c>
      <c r="D64" s="23">
        <v>-2064</v>
      </c>
      <c r="E64" s="23">
        <v>-4862</v>
      </c>
      <c r="F64" s="23">
        <v>-11773</v>
      </c>
      <c r="G64" s="23">
        <f t="shared" si="2"/>
        <v>-29599</v>
      </c>
    </row>
    <row r="65" spans="1:7" ht="15">
      <c r="A65" s="30"/>
      <c r="B65" s="93" t="s">
        <v>241</v>
      </c>
      <c r="C65" s="23"/>
      <c r="D65" s="23"/>
      <c r="E65" s="23">
        <v>-2065</v>
      </c>
      <c r="F65" s="23">
        <v>-2575</v>
      </c>
      <c r="G65" s="23">
        <f t="shared" si="2"/>
        <v>-4640</v>
      </c>
    </row>
    <row r="66" spans="1:7" ht="15">
      <c r="A66" s="30"/>
      <c r="B66" s="93" t="s">
        <v>242</v>
      </c>
      <c r="C66" s="23"/>
      <c r="D66" s="23"/>
      <c r="E66" s="23">
        <v>386243</v>
      </c>
      <c r="F66" s="23">
        <v>-5423</v>
      </c>
      <c r="G66" s="23">
        <f t="shared" si="2"/>
        <v>380820</v>
      </c>
    </row>
    <row r="67" spans="1:7" ht="15">
      <c r="A67" s="30"/>
      <c r="B67" s="21" t="s">
        <v>197</v>
      </c>
      <c r="C67" s="23">
        <v>0</v>
      </c>
      <c r="D67" s="23">
        <v>0</v>
      </c>
      <c r="E67" s="23">
        <v>0</v>
      </c>
      <c r="F67" s="23">
        <v>0</v>
      </c>
      <c r="G67" s="23">
        <f t="shared" si="2"/>
        <v>0</v>
      </c>
    </row>
    <row r="68" spans="1:7" ht="15">
      <c r="A68" s="30"/>
      <c r="B68" s="21" t="s">
        <v>243</v>
      </c>
      <c r="C68" s="23">
        <v>-1766</v>
      </c>
      <c r="D68" s="23">
        <v>-1315</v>
      </c>
      <c r="E68" s="23">
        <v>-1480</v>
      </c>
      <c r="F68" s="23">
        <v>-3367</v>
      </c>
      <c r="G68" s="23">
        <f t="shared" si="2"/>
        <v>-7928</v>
      </c>
    </row>
    <row r="69" spans="1:7" ht="15">
      <c r="A69" s="30"/>
      <c r="B69" s="21" t="s">
        <v>200</v>
      </c>
      <c r="C69" s="23">
        <v>0</v>
      </c>
      <c r="D69" s="23">
        <v>62500</v>
      </c>
      <c r="E69" s="23">
        <v>0</v>
      </c>
      <c r="F69" s="23">
        <v>0</v>
      </c>
      <c r="G69" s="23">
        <f t="shared" si="2"/>
        <v>62500</v>
      </c>
    </row>
    <row r="70" spans="1:7" ht="15">
      <c r="A70" s="30"/>
      <c r="B70" s="21" t="s">
        <v>201</v>
      </c>
      <c r="C70" s="23">
        <v>0</v>
      </c>
      <c r="D70" s="23">
        <v>-62500</v>
      </c>
      <c r="E70" s="23">
        <v>0</v>
      </c>
      <c r="F70" s="23">
        <v>0</v>
      </c>
      <c r="G70" s="23">
        <f t="shared" si="2"/>
        <v>-62500</v>
      </c>
    </row>
    <row r="71" spans="1:7" ht="15">
      <c r="A71" s="30"/>
      <c r="B71" s="21" t="s">
        <v>202</v>
      </c>
      <c r="C71" s="23">
        <v>0</v>
      </c>
      <c r="D71" s="23">
        <v>-15149</v>
      </c>
      <c r="E71" s="23">
        <v>0</v>
      </c>
      <c r="F71" s="23">
        <v>-18042</v>
      </c>
      <c r="G71" s="23">
        <f t="shared" si="2"/>
        <v>-33191</v>
      </c>
    </row>
    <row r="72" spans="1:7" ht="15">
      <c r="A72" s="30"/>
      <c r="B72" s="21" t="s">
        <v>244</v>
      </c>
      <c r="C72" s="23">
        <v>0</v>
      </c>
      <c r="D72" s="23">
        <v>0</v>
      </c>
      <c r="E72" s="23">
        <v>0</v>
      </c>
      <c r="F72" s="23">
        <v>0</v>
      </c>
      <c r="G72" s="23">
        <f t="shared" si="2"/>
        <v>0</v>
      </c>
    </row>
    <row r="73" spans="1:7" ht="15">
      <c r="A73" s="30"/>
      <c r="B73" s="21" t="s">
        <v>204</v>
      </c>
      <c r="C73" s="23">
        <v>-409</v>
      </c>
      <c r="D73" s="23">
        <v>-412</v>
      </c>
      <c r="E73" s="23">
        <v>-390</v>
      </c>
      <c r="F73" s="23">
        <v>-355</v>
      </c>
      <c r="G73" s="23">
        <f t="shared" si="2"/>
        <v>-1566</v>
      </c>
    </row>
    <row r="74" spans="1:7" ht="15">
      <c r="A74" s="30"/>
      <c r="B74" s="21" t="s">
        <v>205</v>
      </c>
      <c r="C74" s="23">
        <v>-1656</v>
      </c>
      <c r="D74" s="23">
        <v>-1657</v>
      </c>
      <c r="E74" s="23">
        <v>-1631</v>
      </c>
      <c r="F74" s="23">
        <v>-1660</v>
      </c>
      <c r="G74" s="23">
        <f t="shared" si="2"/>
        <v>-6604</v>
      </c>
    </row>
    <row r="75" spans="1:7" ht="15">
      <c r="A75" s="30"/>
      <c r="B75" s="21" t="s">
        <v>206</v>
      </c>
      <c r="C75" s="23">
        <v>26812</v>
      </c>
      <c r="D75" s="23">
        <v>166144</v>
      </c>
      <c r="E75" s="23">
        <v>0</v>
      </c>
      <c r="F75" s="23">
        <v>0</v>
      </c>
      <c r="G75" s="23">
        <f t="shared" si="2"/>
        <v>192956</v>
      </c>
    </row>
    <row r="76" spans="1:7" ht="15">
      <c r="A76" s="30"/>
      <c r="B76" s="21" t="s">
        <v>207</v>
      </c>
      <c r="C76" s="23">
        <v>0</v>
      </c>
      <c r="D76" s="23">
        <v>-20922</v>
      </c>
      <c r="E76" s="23">
        <v>0</v>
      </c>
      <c r="F76" s="23">
        <v>-27054</v>
      </c>
      <c r="G76" s="23">
        <f t="shared" si="2"/>
        <v>-47976</v>
      </c>
    </row>
    <row r="77" spans="1:7" ht="15">
      <c r="A77" s="30"/>
      <c r="B77" s="21" t="s">
        <v>208</v>
      </c>
      <c r="C77" s="23">
        <v>-2</v>
      </c>
      <c r="D77" s="23">
        <v>-3068</v>
      </c>
      <c r="E77" s="23">
        <v>-1103</v>
      </c>
      <c r="F77" s="23">
        <v>-3013</v>
      </c>
      <c r="G77" s="23">
        <f t="shared" si="2"/>
        <v>-7186</v>
      </c>
    </row>
    <row r="78" spans="2:7" ht="15">
      <c r="B78" s="145" t="s">
        <v>209</v>
      </c>
      <c r="C78" s="147">
        <f>SUM(C63:C77)</f>
        <v>7249</v>
      </c>
      <c r="D78" s="147">
        <f>SUM(D63:D77)</f>
        <v>111319</v>
      </c>
      <c r="E78" s="147">
        <f>SUM(E63:E77)</f>
        <v>365859</v>
      </c>
      <c r="F78" s="147">
        <f>SUM(F63:F77)</f>
        <v>-79803</v>
      </c>
      <c r="G78" s="147">
        <f t="shared" si="2"/>
        <v>404624</v>
      </c>
    </row>
    <row r="79" spans="1:2" ht="15">
      <c r="A79" s="30"/>
      <c r="B79" s="21"/>
    </row>
    <row r="80" spans="1:7" ht="15">
      <c r="A80" s="30"/>
      <c r="B80" s="21" t="s">
        <v>213</v>
      </c>
      <c r="C80" s="23">
        <v>-4348</v>
      </c>
      <c r="D80" s="23">
        <v>3653</v>
      </c>
      <c r="E80" s="23">
        <v>16245</v>
      </c>
      <c r="F80" s="23">
        <v>-5846</v>
      </c>
      <c r="G80" s="23">
        <f t="shared" si="2"/>
        <v>9704</v>
      </c>
    </row>
    <row r="81" spans="1:2" ht="15">
      <c r="A81" s="30"/>
      <c r="B81" s="21"/>
    </row>
    <row r="82" spans="1:7" ht="15">
      <c r="A82" s="30"/>
      <c r="B82" s="145" t="s">
        <v>210</v>
      </c>
      <c r="C82" s="147">
        <f>C41+C60+C78+C80</f>
        <v>7154</v>
      </c>
      <c r="D82" s="147">
        <f>D41+D60+D78+D80</f>
        <v>4875</v>
      </c>
      <c r="E82" s="147">
        <f>E41+E60+E78+E80</f>
        <v>52152</v>
      </c>
      <c r="F82" s="147">
        <f>F41+F60+F78+F80</f>
        <v>-3964</v>
      </c>
      <c r="G82" s="147">
        <f t="shared" si="2"/>
        <v>60217</v>
      </c>
    </row>
    <row r="83" spans="1:2" ht="15">
      <c r="A83" s="30"/>
      <c r="B83" s="90"/>
    </row>
    <row r="84" spans="1:2" ht="15">
      <c r="A84" s="30"/>
      <c r="B84" s="90" t="s">
        <v>211</v>
      </c>
    </row>
    <row r="85" spans="1:9" ht="15">
      <c r="A85" s="30"/>
      <c r="B85" s="21" t="s">
        <v>212</v>
      </c>
      <c r="C85" s="23">
        <v>181066</v>
      </c>
      <c r="D85" s="23">
        <v>188220</v>
      </c>
      <c r="E85" s="23">
        <v>193095</v>
      </c>
      <c r="F85" s="23">
        <v>245247</v>
      </c>
      <c r="G85" s="23">
        <v>181066</v>
      </c>
      <c r="I85" s="77"/>
    </row>
    <row r="86" spans="1:7" ht="15">
      <c r="A86" s="30"/>
      <c r="B86" s="21" t="s">
        <v>214</v>
      </c>
      <c r="C86" s="23">
        <v>188220</v>
      </c>
      <c r="D86" s="23">
        <v>193095</v>
      </c>
      <c r="E86" s="23">
        <v>245247</v>
      </c>
      <c r="F86" s="23">
        <v>241283</v>
      </c>
      <c r="G86" s="23">
        <v>241283</v>
      </c>
    </row>
    <row r="87" spans="1:2" ht="15">
      <c r="A87" s="30"/>
      <c r="B87" s="21"/>
    </row>
    <row r="88" spans="1:7" ht="15">
      <c r="A88" s="30"/>
      <c r="B88" s="145" t="s">
        <v>210</v>
      </c>
      <c r="C88" s="147">
        <f>C86-C85</f>
        <v>7154</v>
      </c>
      <c r="D88" s="147">
        <f>D86-D85</f>
        <v>4875</v>
      </c>
      <c r="E88" s="147">
        <f>E86-E85</f>
        <v>52152</v>
      </c>
      <c r="F88" s="147">
        <f>F86-F85</f>
        <v>-3964</v>
      </c>
      <c r="G88" s="147">
        <f>SUM(C88:F88)</f>
        <v>60217</v>
      </c>
    </row>
    <row r="89" spans="1:2" ht="15">
      <c r="A89" s="30"/>
      <c r="B89" s="21"/>
    </row>
    <row r="90" spans="1:2" ht="15">
      <c r="A90" s="30"/>
      <c r="B90" s="87"/>
    </row>
    <row r="91" ht="15">
      <c r="A91" s="30"/>
    </row>
    <row r="92" ht="15">
      <c r="A92" s="30"/>
    </row>
    <row r="93" ht="15">
      <c r="A93" s="30"/>
    </row>
    <row r="94" ht="15">
      <c r="A94" s="30"/>
    </row>
    <row r="95" ht="15">
      <c r="A95" s="30"/>
    </row>
    <row r="99" ht="15">
      <c r="A99" s="30"/>
    </row>
    <row r="100" ht="15">
      <c r="A100" s="30"/>
    </row>
    <row r="101" ht="15">
      <c r="A101" s="30"/>
    </row>
    <row r="102" ht="15">
      <c r="A102" s="30"/>
    </row>
    <row r="103" ht="15">
      <c r="A103" s="30"/>
    </row>
    <row r="104" ht="15">
      <c r="A104" s="30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4"/>
  <sheetViews>
    <sheetView showGridLines="0" zoomScale="60" zoomScaleNormal="60" zoomScalePageLayoutView="0" workbookViewId="0" topLeftCell="A1">
      <pane xSplit="2" ySplit="7" topLeftCell="C8" activePane="bottomRight" state="frozen"/>
      <selection pane="topLeft" activeCell="R26" sqref="R26"/>
      <selection pane="topRight" activeCell="R26" sqref="R26"/>
      <selection pane="bottomLeft" activeCell="R26" sqref="R26"/>
      <selection pane="bottomRight" activeCell="A1" sqref="A1"/>
    </sheetView>
  </sheetViews>
  <sheetFormatPr defaultColWidth="9.140625" defaultRowHeight="15"/>
  <cols>
    <col min="1" max="1" width="1.57421875" style="1" customWidth="1"/>
    <col min="2" max="2" width="60.140625" style="31" customWidth="1"/>
    <col min="3" max="3" width="9.28125" style="31" bestFit="1" customWidth="1"/>
    <col min="4" max="5" width="10.00390625" style="31" bestFit="1" customWidth="1"/>
    <col min="6" max="6" width="9.28125" style="31" bestFit="1" customWidth="1"/>
    <col min="7" max="7" width="9.140625" style="31" hidden="1" customWidth="1"/>
    <col min="8" max="8" width="10.00390625" style="31" bestFit="1" customWidth="1"/>
  </cols>
  <sheetData>
    <row r="1" spans="2:8" s="30" customFormat="1" ht="8.25" customHeight="1">
      <c r="B1" s="9"/>
      <c r="C1" s="9"/>
      <c r="D1" s="9"/>
      <c r="E1" s="9"/>
      <c r="F1" s="9"/>
      <c r="G1" s="9"/>
      <c r="H1" s="9"/>
    </row>
    <row r="2" ht="15">
      <c r="A2" s="30"/>
    </row>
    <row r="3" ht="15">
      <c r="A3" s="30"/>
    </row>
    <row r="4" ht="15">
      <c r="A4" s="30"/>
    </row>
    <row r="5" ht="15">
      <c r="A5" s="30"/>
    </row>
    <row r="6" ht="15">
      <c r="A6" s="30"/>
    </row>
    <row r="7" spans="1:9" ht="18" customHeight="1">
      <c r="A7" s="30"/>
      <c r="B7" s="143"/>
      <c r="C7" s="144" t="s">
        <v>69</v>
      </c>
      <c r="D7" s="144" t="s">
        <v>70</v>
      </c>
      <c r="E7" s="144" t="s">
        <v>72</v>
      </c>
      <c r="F7" s="144" t="s">
        <v>73</v>
      </c>
      <c r="G7" s="144" t="s">
        <v>215</v>
      </c>
      <c r="H7" s="144">
        <v>2016</v>
      </c>
      <c r="I7" s="89"/>
    </row>
    <row r="8" spans="1:2" ht="15">
      <c r="A8" s="30"/>
      <c r="B8" s="90"/>
    </row>
    <row r="9" spans="1:8" ht="15">
      <c r="A9" s="30"/>
      <c r="B9" s="91" t="s">
        <v>145</v>
      </c>
      <c r="C9" s="92">
        <v>19056</v>
      </c>
      <c r="D9" s="92">
        <v>-3681</v>
      </c>
      <c r="E9" s="92">
        <f>G9-D9-C9</f>
        <v>70899</v>
      </c>
      <c r="F9" s="92">
        <f>H9-C9-D9-E9</f>
        <v>23192</v>
      </c>
      <c r="G9" s="92">
        <v>86274</v>
      </c>
      <c r="H9" s="92">
        <v>109466</v>
      </c>
    </row>
    <row r="10" spans="1:2" ht="30">
      <c r="A10" s="30"/>
      <c r="B10" s="21" t="s">
        <v>146</v>
      </c>
    </row>
    <row r="11" spans="1:8" ht="15">
      <c r="A11" s="30"/>
      <c r="B11" s="21" t="s">
        <v>147</v>
      </c>
      <c r="C11" s="23">
        <v>17309</v>
      </c>
      <c r="D11" s="23">
        <v>16779</v>
      </c>
      <c r="E11" s="23">
        <v>17409</v>
      </c>
      <c r="F11" s="23">
        <v>18967</v>
      </c>
      <c r="G11" s="23">
        <v>51497</v>
      </c>
      <c r="H11" s="23">
        <v>70464</v>
      </c>
    </row>
    <row r="12" spans="1:8" ht="15">
      <c r="A12" s="30"/>
      <c r="B12" s="21" t="s">
        <v>148</v>
      </c>
      <c r="C12" s="23">
        <v>1730</v>
      </c>
      <c r="D12" s="23">
        <v>813</v>
      </c>
      <c r="E12" s="23">
        <v>1124</v>
      </c>
      <c r="F12" s="23">
        <v>2814</v>
      </c>
      <c r="G12" s="23">
        <v>3667</v>
      </c>
      <c r="H12" s="23">
        <v>6481</v>
      </c>
    </row>
    <row r="13" spans="2:8" ht="15">
      <c r="B13" s="21" t="s">
        <v>149</v>
      </c>
      <c r="C13" s="23">
        <v>11576</v>
      </c>
      <c r="D13" s="23">
        <v>10261</v>
      </c>
      <c r="E13" s="23">
        <v>9618</v>
      </c>
      <c r="F13" s="23">
        <v>10228</v>
      </c>
      <c r="G13" s="23">
        <v>31455</v>
      </c>
      <c r="H13" s="23">
        <v>41683</v>
      </c>
    </row>
    <row r="14" spans="1:8" ht="15">
      <c r="A14" s="30"/>
      <c r="B14" s="21" t="s">
        <v>216</v>
      </c>
      <c r="C14" s="23">
        <v>785</v>
      </c>
      <c r="D14" s="23">
        <v>387</v>
      </c>
      <c r="E14" s="23">
        <v>358</v>
      </c>
      <c r="F14" s="23">
        <v>0</v>
      </c>
      <c r="G14" s="23">
        <v>1530</v>
      </c>
      <c r="H14" s="23">
        <v>1530</v>
      </c>
    </row>
    <row r="15" spans="1:8" ht="15">
      <c r="A15" s="30"/>
      <c r="B15" s="93" t="s">
        <v>217</v>
      </c>
      <c r="C15" s="15">
        <v>-4031</v>
      </c>
      <c r="D15" s="15">
        <v>1056</v>
      </c>
      <c r="E15" s="15">
        <v>1037</v>
      </c>
      <c r="F15" s="15">
        <v>-653</v>
      </c>
      <c r="G15" s="23">
        <v>-1938</v>
      </c>
      <c r="H15" s="23">
        <v>-2591</v>
      </c>
    </row>
    <row r="16" spans="1:8" ht="15">
      <c r="A16" s="30"/>
      <c r="B16" s="21" t="s">
        <v>151</v>
      </c>
      <c r="C16" s="15">
        <v>210</v>
      </c>
      <c r="D16" s="15">
        <v>174</v>
      </c>
      <c r="E16" s="15">
        <v>3006</v>
      </c>
      <c r="F16" s="15">
        <v>14032</v>
      </c>
      <c r="G16" s="23">
        <v>3390</v>
      </c>
      <c r="H16" s="23">
        <v>17422</v>
      </c>
    </row>
    <row r="17" spans="1:8" ht="15">
      <c r="A17" s="30"/>
      <c r="B17" s="21" t="s">
        <v>218</v>
      </c>
      <c r="C17" s="23">
        <v>0</v>
      </c>
      <c r="D17" s="23">
        <v>5400</v>
      </c>
      <c r="E17" s="23">
        <v>0</v>
      </c>
      <c r="F17" s="23">
        <v>6783</v>
      </c>
      <c r="G17" s="23">
        <v>5400</v>
      </c>
      <c r="H17" s="23">
        <v>12183</v>
      </c>
    </row>
    <row r="18" spans="1:8" ht="15">
      <c r="A18" s="30"/>
      <c r="B18" s="21" t="s">
        <v>2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</row>
    <row r="19" spans="1:8" ht="15">
      <c r="A19" s="30"/>
      <c r="B19" s="21" t="s">
        <v>219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</row>
    <row r="20" spans="1:8" ht="15">
      <c r="A20" s="30"/>
      <c r="B20" s="21" t="s">
        <v>220</v>
      </c>
      <c r="C20" s="23">
        <v>0</v>
      </c>
      <c r="D20" s="23">
        <v>0</v>
      </c>
      <c r="E20" s="23">
        <v>-40081</v>
      </c>
      <c r="F20" s="23">
        <v>0</v>
      </c>
      <c r="G20" s="23">
        <v>-40081</v>
      </c>
      <c r="H20" s="23">
        <v>-40081</v>
      </c>
    </row>
    <row r="21" spans="1:8" ht="15">
      <c r="A21" s="30"/>
      <c r="B21" s="21" t="s">
        <v>155</v>
      </c>
      <c r="C21" s="23">
        <v>-1100</v>
      </c>
      <c r="D21" s="23">
        <v>-805</v>
      </c>
      <c r="E21" s="23">
        <v>-34</v>
      </c>
      <c r="F21" s="23">
        <v>0</v>
      </c>
      <c r="G21" s="23">
        <v>-1939</v>
      </c>
      <c r="H21" s="23">
        <v>-1939</v>
      </c>
    </row>
    <row r="22" spans="1:8" ht="15">
      <c r="A22" s="30"/>
      <c r="B22" s="21" t="s">
        <v>221</v>
      </c>
      <c r="C22" s="23">
        <v>12497</v>
      </c>
      <c r="D22" s="23">
        <v>12660</v>
      </c>
      <c r="E22" s="23">
        <v>19646</v>
      </c>
      <c r="F22" s="23">
        <v>18765</v>
      </c>
      <c r="G22" s="23">
        <v>44803</v>
      </c>
      <c r="H22" s="23">
        <v>63568</v>
      </c>
    </row>
    <row r="23" spans="1:8" ht="15">
      <c r="A23" s="30"/>
      <c r="B23" s="21" t="s">
        <v>161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ht="15">
      <c r="A24" s="30"/>
      <c r="B24" s="21" t="s">
        <v>50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ht="15">
      <c r="A25" s="30"/>
      <c r="B25" s="21" t="s">
        <v>222</v>
      </c>
      <c r="C25" s="23">
        <v>595</v>
      </c>
      <c r="D25" s="23">
        <v>424</v>
      </c>
      <c r="E25" s="23">
        <v>261</v>
      </c>
      <c r="F25" s="23">
        <v>154</v>
      </c>
      <c r="G25" s="23">
        <v>1280</v>
      </c>
      <c r="H25" s="23">
        <v>1434</v>
      </c>
    </row>
    <row r="26" spans="1:8" ht="15">
      <c r="A26" s="30"/>
      <c r="B26" s="21" t="s">
        <v>160</v>
      </c>
      <c r="C26" s="23">
        <v>4907</v>
      </c>
      <c r="D26" s="23">
        <v>-1223</v>
      </c>
      <c r="E26" s="23">
        <v>111</v>
      </c>
      <c r="F26" s="23">
        <v>-1010</v>
      </c>
      <c r="G26" s="23">
        <v>3795</v>
      </c>
      <c r="H26" s="23">
        <v>2785</v>
      </c>
    </row>
    <row r="27" spans="1:8" ht="15">
      <c r="A27" s="30"/>
      <c r="B27" s="21" t="s">
        <v>223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15">
      <c r="A28" s="30"/>
      <c r="B28" s="21" t="s">
        <v>224</v>
      </c>
      <c r="C28" s="23">
        <v>0</v>
      </c>
      <c r="D28" s="23">
        <v>0</v>
      </c>
      <c r="E28" s="23">
        <v>0</v>
      </c>
      <c r="F28" s="23">
        <v>302</v>
      </c>
      <c r="G28" s="23"/>
      <c r="H28" s="23">
        <v>302</v>
      </c>
    </row>
    <row r="29" spans="1:9" ht="15">
      <c r="A29" s="30"/>
      <c r="B29" s="145" t="s">
        <v>168</v>
      </c>
      <c r="C29" s="147">
        <f aca="true" t="shared" si="0" ref="C29:H29">SUM(C9:C28)</f>
        <v>63534</v>
      </c>
      <c r="D29" s="147">
        <f t="shared" si="0"/>
        <v>42245</v>
      </c>
      <c r="E29" s="147">
        <f t="shared" si="0"/>
        <v>83354</v>
      </c>
      <c r="F29" s="147">
        <f>SUM(F9:F28)</f>
        <v>93574</v>
      </c>
      <c r="G29" s="147">
        <f t="shared" si="0"/>
        <v>189133</v>
      </c>
      <c r="H29" s="147">
        <f t="shared" si="0"/>
        <v>282707</v>
      </c>
      <c r="I29" s="77"/>
    </row>
    <row r="30" spans="1:2" ht="15">
      <c r="A30" s="30"/>
      <c r="B30" s="21"/>
    </row>
    <row r="31" spans="1:8" ht="15">
      <c r="A31" s="30"/>
      <c r="B31" s="21" t="s">
        <v>45</v>
      </c>
      <c r="C31" s="23">
        <v>-17120</v>
      </c>
      <c r="D31" s="23">
        <v>-9530</v>
      </c>
      <c r="E31" s="23">
        <v>2842</v>
      </c>
      <c r="F31" s="23">
        <v>28020</v>
      </c>
      <c r="G31" s="23">
        <v>-23808</v>
      </c>
      <c r="H31" s="23">
        <v>4212</v>
      </c>
    </row>
    <row r="32" spans="1:8" ht="15">
      <c r="A32" s="30"/>
      <c r="B32" s="21" t="s">
        <v>225</v>
      </c>
      <c r="C32" s="23">
        <v>5140</v>
      </c>
      <c r="D32" s="23">
        <v>-264</v>
      </c>
      <c r="E32" s="23">
        <v>-5096</v>
      </c>
      <c r="F32" s="23">
        <v>1567</v>
      </c>
      <c r="G32" s="23">
        <v>-220</v>
      </c>
      <c r="H32" s="23">
        <v>1347</v>
      </c>
    </row>
    <row r="33" spans="1:8" ht="15">
      <c r="A33" s="30"/>
      <c r="B33" s="21" t="s">
        <v>28</v>
      </c>
      <c r="C33" s="23">
        <v>-6634</v>
      </c>
      <c r="D33" s="23">
        <v>-441</v>
      </c>
      <c r="E33" s="23">
        <v>1794</v>
      </c>
      <c r="F33" s="23">
        <v>-3947</v>
      </c>
      <c r="G33" s="23">
        <v>-5281</v>
      </c>
      <c r="H33" s="23">
        <v>-9228</v>
      </c>
    </row>
    <row r="34" spans="1:8" ht="15">
      <c r="A34" s="30"/>
      <c r="B34" s="21" t="s">
        <v>1</v>
      </c>
      <c r="C34" s="23">
        <v>-3729</v>
      </c>
      <c r="D34" s="23">
        <v>10765</v>
      </c>
      <c r="E34" s="23">
        <v>7326</v>
      </c>
      <c r="F34" s="23">
        <v>18451</v>
      </c>
      <c r="G34" s="23">
        <v>14362</v>
      </c>
      <c r="H34" s="23">
        <v>32813</v>
      </c>
    </row>
    <row r="35" spans="1:8" ht="15">
      <c r="A35" s="30"/>
      <c r="B35" s="21" t="s">
        <v>3</v>
      </c>
      <c r="C35" s="23">
        <v>-194</v>
      </c>
      <c r="D35" s="23">
        <v>145</v>
      </c>
      <c r="E35" s="23">
        <v>-3327</v>
      </c>
      <c r="F35" s="23">
        <v>-2445</v>
      </c>
      <c r="G35" s="23">
        <v>-3376</v>
      </c>
      <c r="H35" s="23">
        <v>-5821</v>
      </c>
    </row>
    <row r="36" spans="1:8" ht="15">
      <c r="A36" s="30"/>
      <c r="B36" s="21" t="s">
        <v>27</v>
      </c>
      <c r="C36" s="23">
        <v>-3779</v>
      </c>
      <c r="D36" s="23">
        <v>-12515</v>
      </c>
      <c r="E36" s="23">
        <v>7340</v>
      </c>
      <c r="F36" s="23">
        <v>4216</v>
      </c>
      <c r="G36" s="23">
        <v>-8954</v>
      </c>
      <c r="H36" s="23">
        <v>-4738</v>
      </c>
    </row>
    <row r="37" spans="1:8" ht="15">
      <c r="A37" s="30"/>
      <c r="B37" s="21" t="s">
        <v>31</v>
      </c>
      <c r="C37" s="23">
        <v>-19929</v>
      </c>
      <c r="D37" s="23">
        <v>31006</v>
      </c>
      <c r="E37" s="23">
        <v>-5309</v>
      </c>
      <c r="F37" s="23">
        <v>-19381</v>
      </c>
      <c r="G37" s="23">
        <v>5768</v>
      </c>
      <c r="H37" s="23">
        <v>-13613</v>
      </c>
    </row>
    <row r="38" spans="1:8" ht="15">
      <c r="A38" s="30"/>
      <c r="B38" s="21" t="s">
        <v>32</v>
      </c>
      <c r="C38" s="23">
        <v>12606</v>
      </c>
      <c r="D38" s="23">
        <v>-8139</v>
      </c>
      <c r="E38" s="23">
        <v>8312</v>
      </c>
      <c r="F38" s="23">
        <v>-15831</v>
      </c>
      <c r="G38" s="23">
        <v>12779</v>
      </c>
      <c r="H38" s="23">
        <v>-3052</v>
      </c>
    </row>
    <row r="39" spans="2:8" ht="15">
      <c r="B39" s="21" t="s">
        <v>41</v>
      </c>
      <c r="C39" s="23">
        <v>870</v>
      </c>
      <c r="D39" s="23">
        <v>-2048</v>
      </c>
      <c r="E39" s="23">
        <v>-7031</v>
      </c>
      <c r="F39" s="23">
        <v>-7811</v>
      </c>
      <c r="G39" s="23">
        <v>-8209</v>
      </c>
      <c r="H39" s="23">
        <v>-16020</v>
      </c>
    </row>
    <row r="40" spans="1:8" ht="15">
      <c r="A40" s="30"/>
      <c r="B40" s="21" t="s">
        <v>169</v>
      </c>
      <c r="C40" s="23">
        <v>-7403</v>
      </c>
      <c r="D40" s="23">
        <v>-5728</v>
      </c>
      <c r="E40" s="23">
        <v>-15770</v>
      </c>
      <c r="F40" s="23">
        <v>-8319</v>
      </c>
      <c r="G40" s="23">
        <v>-28901</v>
      </c>
      <c r="H40" s="23">
        <v>-37220</v>
      </c>
    </row>
    <row r="41" spans="1:8" ht="15">
      <c r="A41" s="30"/>
      <c r="B41" s="21" t="s">
        <v>34</v>
      </c>
      <c r="C41" s="23">
        <v>2029</v>
      </c>
      <c r="D41" s="23">
        <v>-10825</v>
      </c>
      <c r="E41" s="23">
        <v>-4792</v>
      </c>
      <c r="F41" s="23">
        <v>5305</v>
      </c>
      <c r="G41" s="23">
        <v>-13588</v>
      </c>
      <c r="H41" s="23">
        <v>-8283</v>
      </c>
    </row>
    <row r="42" spans="1:8" ht="15">
      <c r="A42" s="30"/>
      <c r="B42" s="145" t="s">
        <v>174</v>
      </c>
      <c r="C42" s="147">
        <f aca="true" t="shared" si="1" ref="C42:H42">SUM(C31:C41)</f>
        <v>-38143</v>
      </c>
      <c r="D42" s="147">
        <f t="shared" si="1"/>
        <v>-7574</v>
      </c>
      <c r="E42" s="147">
        <f t="shared" si="1"/>
        <v>-13711</v>
      </c>
      <c r="F42" s="147">
        <f t="shared" si="1"/>
        <v>-175</v>
      </c>
      <c r="G42" s="147">
        <f t="shared" si="1"/>
        <v>-59428</v>
      </c>
      <c r="H42" s="147">
        <f t="shared" si="1"/>
        <v>-59603</v>
      </c>
    </row>
    <row r="43" spans="1:2" ht="15">
      <c r="A43" s="30"/>
      <c r="B43" s="21"/>
    </row>
    <row r="44" spans="1:8" ht="15">
      <c r="A44" s="30"/>
      <c r="B44" s="145" t="s">
        <v>175</v>
      </c>
      <c r="C44" s="147">
        <f>C29+C42</f>
        <v>25391</v>
      </c>
      <c r="D44" s="147">
        <f>D29+D42</f>
        <v>34671</v>
      </c>
      <c r="E44" s="147">
        <f>G44-D44-C44</f>
        <v>69643</v>
      </c>
      <c r="F44" s="147">
        <f>H44-C44-D44-E44</f>
        <v>93399</v>
      </c>
      <c r="G44" s="147">
        <f>G29+G42</f>
        <v>129705</v>
      </c>
      <c r="H44" s="147">
        <f>H29+H42</f>
        <v>223104</v>
      </c>
    </row>
    <row r="45" spans="1:2" ht="15">
      <c r="A45" s="30"/>
      <c r="B45" s="21"/>
    </row>
    <row r="46" spans="1:2" ht="15">
      <c r="A46" s="30"/>
      <c r="B46" s="90" t="s">
        <v>176</v>
      </c>
    </row>
    <row r="47" spans="1:8" ht="15">
      <c r="A47" s="30"/>
      <c r="B47" s="21" t="s">
        <v>177</v>
      </c>
      <c r="C47" s="23">
        <v>-26777</v>
      </c>
      <c r="D47" s="23">
        <v>-4255</v>
      </c>
      <c r="E47" s="23">
        <v>-18709</v>
      </c>
      <c r="F47" s="23">
        <v>-14353</v>
      </c>
      <c r="G47" s="23">
        <v>-49741</v>
      </c>
      <c r="H47" s="23">
        <v>-64094</v>
      </c>
    </row>
    <row r="48" spans="1:8" ht="15">
      <c r="A48" s="30"/>
      <c r="B48" s="21" t="s">
        <v>178</v>
      </c>
      <c r="C48" s="23">
        <v>-813</v>
      </c>
      <c r="D48" s="23">
        <v>-8715</v>
      </c>
      <c r="E48" s="23">
        <v>-9732</v>
      </c>
      <c r="F48" s="23">
        <v>-14070</v>
      </c>
      <c r="G48" s="23">
        <v>-19260</v>
      </c>
      <c r="H48" s="23">
        <v>-33330</v>
      </c>
    </row>
    <row r="49" spans="1:8" ht="15">
      <c r="A49" s="30"/>
      <c r="B49" s="21" t="s">
        <v>226</v>
      </c>
      <c r="C49" s="23">
        <v>0</v>
      </c>
      <c r="D49" s="23">
        <v>0</v>
      </c>
      <c r="E49" s="23">
        <v>66988</v>
      </c>
      <c r="F49" s="23">
        <v>0</v>
      </c>
      <c r="G49" s="23">
        <v>66988</v>
      </c>
      <c r="H49" s="23">
        <v>66988</v>
      </c>
    </row>
    <row r="50" spans="1:8" ht="15">
      <c r="A50" s="30"/>
      <c r="B50" s="93" t="s">
        <v>227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</row>
    <row r="51" spans="1:8" ht="15">
      <c r="A51" s="30"/>
      <c r="B51" s="21" t="s">
        <v>228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</row>
    <row r="52" spans="1:8" ht="15">
      <c r="A52" s="30"/>
      <c r="B52" s="21" t="s">
        <v>181</v>
      </c>
      <c r="C52" s="23">
        <v>-600</v>
      </c>
      <c r="D52" s="23">
        <v>600</v>
      </c>
      <c r="E52" s="23">
        <v>0</v>
      </c>
      <c r="F52" s="23">
        <v>0</v>
      </c>
      <c r="G52" s="23">
        <v>0</v>
      </c>
      <c r="H52" s="23">
        <v>0</v>
      </c>
    </row>
    <row r="53" spans="1:8" ht="15">
      <c r="A53" s="30"/>
      <c r="B53" s="21" t="s">
        <v>229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</row>
    <row r="54" spans="2:8" ht="15">
      <c r="B54" s="21" t="s">
        <v>230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</row>
    <row r="55" spans="1:8" ht="15">
      <c r="A55" s="30"/>
      <c r="B55" s="21" t="s">
        <v>231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</row>
    <row r="56" spans="1:8" ht="15">
      <c r="A56" s="30"/>
      <c r="B56" s="21" t="s">
        <v>232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</row>
    <row r="57" spans="1:8" ht="15">
      <c r="A57" s="30"/>
      <c r="B57" s="21" t="s">
        <v>233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</row>
    <row r="58" spans="1:8" ht="15">
      <c r="A58" s="30"/>
      <c r="B58" s="21" t="s">
        <v>234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</row>
    <row r="59" spans="1:8" ht="15">
      <c r="A59" s="30"/>
      <c r="B59" s="21" t="s">
        <v>235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</row>
    <row r="60" spans="1:8" ht="15">
      <c r="A60" s="30"/>
      <c r="B60" s="21" t="s">
        <v>236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</row>
    <row r="61" spans="1:8" ht="15">
      <c r="A61" s="30"/>
      <c r="B61" s="21" t="s">
        <v>237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</row>
    <row r="62" spans="1:8" ht="15">
      <c r="A62" s="30"/>
      <c r="B62" s="21" t="s">
        <v>238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</row>
    <row r="63" spans="1:8" ht="15">
      <c r="A63" s="30"/>
      <c r="B63" s="21" t="s">
        <v>239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</row>
    <row r="64" spans="1:8" ht="15">
      <c r="A64" s="30"/>
      <c r="B64" s="21" t="s">
        <v>240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</row>
    <row r="65" spans="1:8" ht="15">
      <c r="A65" s="30"/>
      <c r="B65" s="145" t="s">
        <v>192</v>
      </c>
      <c r="C65" s="147">
        <f aca="true" t="shared" si="2" ref="C65:H65">SUM(C47:C64)</f>
        <v>-28190</v>
      </c>
      <c r="D65" s="147">
        <f t="shared" si="2"/>
        <v>-12370</v>
      </c>
      <c r="E65" s="147">
        <f t="shared" si="2"/>
        <v>38547</v>
      </c>
      <c r="F65" s="147">
        <f t="shared" si="2"/>
        <v>-28423</v>
      </c>
      <c r="G65" s="147">
        <f t="shared" si="2"/>
        <v>-2013</v>
      </c>
      <c r="H65" s="147">
        <f t="shared" si="2"/>
        <v>-30436</v>
      </c>
    </row>
    <row r="66" spans="1:2" ht="15">
      <c r="A66" s="30"/>
      <c r="B66" s="21"/>
    </row>
    <row r="67" spans="1:2" ht="15">
      <c r="A67" s="30"/>
      <c r="B67" s="90" t="s">
        <v>193</v>
      </c>
    </row>
    <row r="68" spans="1:8" ht="15">
      <c r="A68" s="30"/>
      <c r="B68" s="21" t="s">
        <v>194</v>
      </c>
      <c r="C68" s="23">
        <v>-8218</v>
      </c>
      <c r="D68" s="23">
        <v>-16092</v>
      </c>
      <c r="E68" s="23">
        <v>0</v>
      </c>
      <c r="F68" s="23">
        <v>0</v>
      </c>
      <c r="G68" s="23">
        <v>-24310</v>
      </c>
      <c r="H68" s="23">
        <v>-24310</v>
      </c>
    </row>
    <row r="69" spans="1:8" ht="15">
      <c r="A69" s="30"/>
      <c r="B69" s="21" t="s">
        <v>196</v>
      </c>
      <c r="C69" s="23">
        <v>-4797</v>
      </c>
      <c r="D69" s="23">
        <v>0</v>
      </c>
      <c r="E69" s="23">
        <v>-15217</v>
      </c>
      <c r="F69" s="23">
        <v>-17258</v>
      </c>
      <c r="G69" s="23">
        <v>-20014</v>
      </c>
      <c r="H69" s="23">
        <v>-37272</v>
      </c>
    </row>
    <row r="70" spans="1:8" ht="15">
      <c r="A70" s="30"/>
      <c r="B70" s="93" t="s">
        <v>241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</row>
    <row r="71" spans="1:8" ht="15">
      <c r="A71" s="30"/>
      <c r="B71" s="93" t="s">
        <v>242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</row>
    <row r="72" spans="1:8" ht="15">
      <c r="A72" s="30"/>
      <c r="B72" s="21" t="s">
        <v>197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</row>
    <row r="73" spans="1:8" ht="15">
      <c r="A73" s="30"/>
      <c r="B73" s="21" t="s">
        <v>243</v>
      </c>
      <c r="C73" s="23">
        <v>-1796</v>
      </c>
      <c r="D73" s="23">
        <v>-3191</v>
      </c>
      <c r="E73" s="23">
        <v>-2797</v>
      </c>
      <c r="F73" s="23">
        <v>-2714</v>
      </c>
      <c r="G73" s="23">
        <v>-7784</v>
      </c>
      <c r="H73" s="23">
        <v>-10498</v>
      </c>
    </row>
    <row r="74" spans="1:8" ht="15">
      <c r="A74" s="30"/>
      <c r="B74" s="21" t="s">
        <v>200</v>
      </c>
      <c r="C74" s="23">
        <v>0</v>
      </c>
      <c r="D74" s="23">
        <v>0</v>
      </c>
      <c r="E74" s="23">
        <v>199613</v>
      </c>
      <c r="F74" s="23">
        <v>0</v>
      </c>
      <c r="G74" s="23">
        <v>199613</v>
      </c>
      <c r="H74" s="23">
        <v>199613</v>
      </c>
    </row>
    <row r="75" spans="1:8" ht="15">
      <c r="A75" s="30"/>
      <c r="B75" s="21" t="s">
        <v>201</v>
      </c>
      <c r="C75" s="23">
        <v>0</v>
      </c>
      <c r="D75" s="23">
        <v>-62500</v>
      </c>
      <c r="E75" s="23">
        <v>0</v>
      </c>
      <c r="F75" s="23">
        <v>0</v>
      </c>
      <c r="G75" s="23">
        <v>-62500</v>
      </c>
      <c r="H75" s="23">
        <v>-62500</v>
      </c>
    </row>
    <row r="76" spans="1:8" ht="15">
      <c r="A76" s="30"/>
      <c r="B76" s="21" t="s">
        <v>202</v>
      </c>
      <c r="C76" s="23">
        <v>0</v>
      </c>
      <c r="D76" s="23">
        <v>-17893</v>
      </c>
      <c r="E76" s="23">
        <v>0</v>
      </c>
      <c r="F76" s="23">
        <v>-29479</v>
      </c>
      <c r="G76" s="23">
        <v>-17893</v>
      </c>
      <c r="H76" s="23">
        <v>-47372</v>
      </c>
    </row>
    <row r="77" spans="1:8" ht="15">
      <c r="A77" s="30"/>
      <c r="B77" s="21" t="s">
        <v>244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</row>
    <row r="78" spans="2:8" ht="15">
      <c r="B78" s="21" t="s">
        <v>204</v>
      </c>
      <c r="C78" s="23">
        <v>-326</v>
      </c>
      <c r="D78" s="23">
        <v>-299</v>
      </c>
      <c r="E78" s="23">
        <v>-269</v>
      </c>
      <c r="F78" s="23">
        <v>-237</v>
      </c>
      <c r="G78" s="23">
        <v>-894</v>
      </c>
      <c r="H78" s="23">
        <v>-1131</v>
      </c>
    </row>
    <row r="79" spans="1:8" ht="15">
      <c r="A79" s="30"/>
      <c r="B79" s="21" t="s">
        <v>205</v>
      </c>
      <c r="C79" s="23">
        <v>-1665</v>
      </c>
      <c r="D79" s="23">
        <v>-1671</v>
      </c>
      <c r="E79" s="23">
        <v>-1677</v>
      </c>
      <c r="F79" s="23">
        <v>-1683</v>
      </c>
      <c r="G79" s="23">
        <v>-5013</v>
      </c>
      <c r="H79" s="23">
        <v>-6696</v>
      </c>
    </row>
    <row r="80" spans="1:8" ht="15">
      <c r="A80" s="30"/>
      <c r="B80" s="21" t="s">
        <v>206</v>
      </c>
      <c r="C80" s="23">
        <v>0</v>
      </c>
      <c r="D80" s="23">
        <v>34772</v>
      </c>
      <c r="E80" s="23">
        <v>22723</v>
      </c>
      <c r="F80" s="23">
        <v>0</v>
      </c>
      <c r="G80" s="23">
        <v>57495</v>
      </c>
      <c r="H80" s="23">
        <v>57495</v>
      </c>
    </row>
    <row r="81" spans="1:8" ht="15">
      <c r="A81" s="30"/>
      <c r="B81" s="21" t="s">
        <v>207</v>
      </c>
      <c r="C81" s="23">
        <v>-1635</v>
      </c>
      <c r="D81" s="23">
        <v>-32631</v>
      </c>
      <c r="E81" s="23">
        <v>-4068</v>
      </c>
      <c r="F81" s="23">
        <v>-39133</v>
      </c>
      <c r="G81" s="23">
        <v>-38334</v>
      </c>
      <c r="H81" s="23">
        <v>-77467</v>
      </c>
    </row>
    <row r="82" spans="1:8" ht="15">
      <c r="A82" s="30"/>
      <c r="B82" s="21" t="s">
        <v>208</v>
      </c>
      <c r="C82" s="23">
        <v>-1183</v>
      </c>
      <c r="D82" s="23">
        <v>-8517</v>
      </c>
      <c r="E82" s="23">
        <v>-1887</v>
      </c>
      <c r="F82" s="23">
        <v>-2875</v>
      </c>
      <c r="G82" s="23">
        <v>-11587</v>
      </c>
      <c r="H82" s="23">
        <v>-14462</v>
      </c>
    </row>
    <row r="83" spans="1:8" ht="15">
      <c r="A83" s="30"/>
      <c r="B83" s="145" t="s">
        <v>209</v>
      </c>
      <c r="C83" s="147">
        <f aca="true" t="shared" si="3" ref="C83:H83">SUM(C68:C82)</f>
        <v>-19620</v>
      </c>
      <c r="D83" s="147">
        <f t="shared" si="3"/>
        <v>-108022</v>
      </c>
      <c r="E83" s="147">
        <f t="shared" si="3"/>
        <v>196421</v>
      </c>
      <c r="F83" s="147">
        <f t="shared" si="3"/>
        <v>-93379</v>
      </c>
      <c r="G83" s="147">
        <f t="shared" si="3"/>
        <v>68779</v>
      </c>
      <c r="H83" s="147">
        <f t="shared" si="3"/>
        <v>-24600</v>
      </c>
    </row>
    <row r="84" spans="1:2" ht="15">
      <c r="A84" s="30"/>
      <c r="B84" s="21"/>
    </row>
    <row r="85" spans="1:8" ht="15">
      <c r="A85" s="30"/>
      <c r="B85" s="145" t="s">
        <v>210</v>
      </c>
      <c r="C85" s="147">
        <v>-22419</v>
      </c>
      <c r="D85" s="147">
        <v>-85721</v>
      </c>
      <c r="E85" s="147">
        <v>304611</v>
      </c>
      <c r="F85" s="147">
        <v>-28403</v>
      </c>
      <c r="G85" s="147">
        <v>196471</v>
      </c>
      <c r="H85" s="147">
        <v>168068</v>
      </c>
    </row>
    <row r="86" spans="1:2" ht="15">
      <c r="A86" s="30"/>
      <c r="B86" s="90"/>
    </row>
    <row r="87" spans="1:2" ht="15">
      <c r="A87" s="30"/>
      <c r="B87" s="90" t="s">
        <v>211</v>
      </c>
    </row>
    <row r="88" spans="1:8" ht="15">
      <c r="A88" s="30"/>
      <c r="B88" s="21" t="s">
        <v>212</v>
      </c>
      <c r="C88" s="23">
        <v>241283</v>
      </c>
      <c r="D88" s="23">
        <v>210805</v>
      </c>
      <c r="E88" s="23">
        <v>119816</v>
      </c>
      <c r="F88" s="23">
        <v>423028</v>
      </c>
      <c r="G88" s="23">
        <v>241284</v>
      </c>
      <c r="H88" s="23">
        <f>C88</f>
        <v>241283</v>
      </c>
    </row>
    <row r="89" spans="1:8" ht="15">
      <c r="A89" s="30"/>
      <c r="B89" s="21" t="s">
        <v>213</v>
      </c>
      <c r="C89" s="23">
        <v>-8059</v>
      </c>
      <c r="D89" s="23">
        <v>-5268</v>
      </c>
      <c r="E89" s="23">
        <v>-1399</v>
      </c>
      <c r="F89" s="23">
        <v>152</v>
      </c>
      <c r="G89" s="23">
        <v>-14726</v>
      </c>
      <c r="H89" s="23">
        <v>-14574</v>
      </c>
    </row>
    <row r="90" spans="1:8" ht="15">
      <c r="A90" s="30"/>
      <c r="B90" s="21" t="s">
        <v>214</v>
      </c>
      <c r="C90" s="23">
        <v>210805</v>
      </c>
      <c r="D90" s="23">
        <v>119816</v>
      </c>
      <c r="E90" s="23">
        <v>423028</v>
      </c>
      <c r="F90" s="23">
        <v>394777</v>
      </c>
      <c r="G90" s="23">
        <v>423028</v>
      </c>
      <c r="H90" s="23">
        <f>F90</f>
        <v>394777</v>
      </c>
    </row>
    <row r="91" spans="1:2" ht="15">
      <c r="A91" s="30"/>
      <c r="B91" s="21"/>
    </row>
    <row r="92" spans="1:8" ht="15">
      <c r="A92" s="30"/>
      <c r="B92" s="145" t="s">
        <v>210</v>
      </c>
      <c r="C92" s="147">
        <v>-22419</v>
      </c>
      <c r="D92" s="147">
        <v>-85721</v>
      </c>
      <c r="E92" s="147">
        <f>G92-D92-C92</f>
        <v>304611</v>
      </c>
      <c r="F92" s="147">
        <f>F85</f>
        <v>-28403</v>
      </c>
      <c r="G92" s="147">
        <v>196471</v>
      </c>
      <c r="H92" s="147">
        <f>H85</f>
        <v>168068</v>
      </c>
    </row>
    <row r="93" spans="1:2" ht="15">
      <c r="A93" s="30"/>
      <c r="B93" s="21"/>
    </row>
    <row r="94" spans="1:2" ht="15">
      <c r="A94" s="30"/>
      <c r="B94" s="87"/>
    </row>
    <row r="95" ht="15">
      <c r="A95" s="30"/>
    </row>
    <row r="99" ht="15">
      <c r="A99" s="30"/>
    </row>
    <row r="100" ht="15">
      <c r="A100" s="30"/>
    </row>
    <row r="101" ht="15">
      <c r="A101" s="30"/>
    </row>
    <row r="102" ht="15">
      <c r="A102" s="30"/>
    </row>
    <row r="103" ht="15">
      <c r="A103" s="30"/>
    </row>
    <row r="104" ht="15">
      <c r="A104" s="30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08"/>
  <sheetViews>
    <sheetView showGridLines="0" tabSelected="1" zoomScalePageLayoutView="0" workbookViewId="0" topLeftCell="A7">
      <pane xSplit="2" ySplit="6" topLeftCell="AF19" activePane="bottomRight" state="frozen"/>
      <selection pane="topLeft" activeCell="R26" sqref="R26"/>
      <selection pane="topRight" activeCell="R26" sqref="R26"/>
      <selection pane="bottomLeft" activeCell="R26" sqref="R26"/>
      <selection pane="bottomRight" activeCell="AI23" sqref="AI23"/>
    </sheetView>
  </sheetViews>
  <sheetFormatPr defaultColWidth="9.140625" defaultRowHeight="15" outlineLevelCol="1"/>
  <cols>
    <col min="1" max="1" width="1.57421875" style="1" customWidth="1"/>
    <col min="2" max="2" width="72.57421875" style="31" bestFit="1" customWidth="1"/>
    <col min="3" max="5" width="9.8515625" style="31" customWidth="1" outlineLevel="1"/>
    <col min="6" max="6" width="9.8515625" style="1" customWidth="1" outlineLevel="1"/>
    <col min="7" max="7" width="10.00390625" style="1" customWidth="1"/>
    <col min="8" max="10" width="10.00390625" style="1" customWidth="1" outlineLevel="1"/>
    <col min="11" max="11" width="9.8515625" style="0" customWidth="1" outlineLevel="1"/>
    <col min="12" max="12" width="9.8515625" style="0" customWidth="1"/>
    <col min="13" max="16" width="11.421875" style="0" customWidth="1" outlineLevel="1"/>
    <col min="17" max="17" width="11.28125" style="0" customWidth="1"/>
    <col min="18" max="18" width="14.140625" style="0" customWidth="1" outlineLevel="1"/>
    <col min="19" max="21" width="11.421875" style="0" customWidth="1" outlineLevel="1"/>
    <col min="22" max="22" width="11.421875" style="0" customWidth="1"/>
    <col min="23" max="24" width="11.421875" style="0" customWidth="1" outlineLevel="1"/>
    <col min="25" max="25" width="12.8515625" style="0" customWidth="1" outlineLevel="1"/>
    <col min="26" max="26" width="12.8515625" style="0" bestFit="1" customWidth="1" outlineLevel="1"/>
    <col min="27" max="30" width="12.8515625" style="0" bestFit="1" customWidth="1"/>
    <col min="31" max="33" width="14.28125" style="0" bestFit="1" customWidth="1"/>
    <col min="34" max="35" width="14.28125" style="0" customWidth="1"/>
  </cols>
  <sheetData>
    <row r="1" spans="2:33" s="30" customFormat="1" ht="8.25" customHeight="1">
      <c r="B1" s="9"/>
      <c r="C1" s="9"/>
      <c r="D1" s="9"/>
      <c r="E1" s="9"/>
      <c r="Y1"/>
      <c r="AB1"/>
      <c r="AC1"/>
      <c r="AD1"/>
      <c r="AE1"/>
      <c r="AF1"/>
      <c r="AG1"/>
    </row>
    <row r="2" ht="15">
      <c r="A2" s="30"/>
    </row>
    <row r="3" ht="15">
      <c r="A3" s="30"/>
    </row>
    <row r="4" ht="15">
      <c r="A4" s="30"/>
    </row>
    <row r="5" ht="15">
      <c r="A5" s="30"/>
    </row>
    <row r="6" ht="15">
      <c r="A6" s="30"/>
    </row>
    <row r="7" ht="15">
      <c r="A7" s="30"/>
    </row>
    <row r="8" ht="15">
      <c r="A8" s="30"/>
    </row>
    <row r="9" ht="15">
      <c r="A9" s="30"/>
    </row>
    <row r="10" ht="21.75" customHeight="1">
      <c r="A10" s="30"/>
    </row>
    <row r="11" spans="1:35" ht="16.5" customHeight="1">
      <c r="A11" s="30"/>
      <c r="B11" s="57"/>
      <c r="C11" s="58" t="s">
        <v>74</v>
      </c>
      <c r="D11" s="58" t="s">
        <v>75</v>
      </c>
      <c r="E11" s="58" t="s">
        <v>77</v>
      </c>
      <c r="F11" s="58" t="s">
        <v>79</v>
      </c>
      <c r="G11" s="58">
        <v>2017</v>
      </c>
      <c r="H11" s="58" t="s">
        <v>80</v>
      </c>
      <c r="I11" s="58" t="s">
        <v>81</v>
      </c>
      <c r="J11" s="58" t="s">
        <v>82</v>
      </c>
      <c r="K11" s="58" t="s">
        <v>84</v>
      </c>
      <c r="L11" s="58">
        <v>2018</v>
      </c>
      <c r="M11" s="58" t="s">
        <v>128</v>
      </c>
      <c r="N11" s="58" t="s">
        <v>129</v>
      </c>
      <c r="O11" s="58" t="s">
        <v>130</v>
      </c>
      <c r="P11" s="58" t="s">
        <v>131</v>
      </c>
      <c r="Q11" s="58" t="s">
        <v>132</v>
      </c>
      <c r="R11" s="58" t="s">
        <v>133</v>
      </c>
      <c r="S11" s="58" t="s">
        <v>134</v>
      </c>
      <c r="T11" s="58" t="s">
        <v>135</v>
      </c>
      <c r="U11" s="58" t="s">
        <v>136</v>
      </c>
      <c r="V11" s="58" t="s">
        <v>137</v>
      </c>
      <c r="W11" s="58" t="s">
        <v>138</v>
      </c>
      <c r="X11" s="58" t="s">
        <v>139</v>
      </c>
      <c r="Y11" s="58" t="s">
        <v>140</v>
      </c>
      <c r="Z11" s="58" t="s">
        <v>141</v>
      </c>
      <c r="AA11" s="58" t="s">
        <v>142</v>
      </c>
      <c r="AB11" s="58" t="s">
        <v>143</v>
      </c>
      <c r="AC11" s="58" t="s">
        <v>144</v>
      </c>
      <c r="AD11" s="58" t="s">
        <v>309</v>
      </c>
      <c r="AE11" s="58" t="s">
        <v>313</v>
      </c>
      <c r="AF11" s="58" t="s">
        <v>318</v>
      </c>
      <c r="AG11" s="58" t="s">
        <v>324</v>
      </c>
      <c r="AH11" s="58" t="s">
        <v>329</v>
      </c>
      <c r="AI11" s="58" t="s">
        <v>333</v>
      </c>
    </row>
    <row r="12" spans="1:24" ht="14.25" customHeight="1">
      <c r="A12" s="30"/>
      <c r="B12" s="59"/>
      <c r="C12" s="59"/>
      <c r="D12" s="60"/>
      <c r="E12" s="60"/>
      <c r="F12" s="60"/>
      <c r="G12" s="60"/>
      <c r="H12" s="60"/>
      <c r="I12" s="60"/>
      <c r="J12" s="60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3" spans="1:35" ht="14.25" customHeight="1">
      <c r="A13" s="30"/>
      <c r="B13" s="61" t="s">
        <v>145</v>
      </c>
      <c r="C13" s="62">
        <v>7231</v>
      </c>
      <c r="D13" s="62">
        <v>7750</v>
      </c>
      <c r="E13" s="62">
        <v>25555</v>
      </c>
      <c r="F13" s="62">
        <v>23876</v>
      </c>
      <c r="G13" s="62">
        <v>64412</v>
      </c>
      <c r="H13" s="62">
        <f>H38-SUM(H14:H34)</f>
        <v>32212</v>
      </c>
      <c r="I13" s="62">
        <v>22867</v>
      </c>
      <c r="J13" s="62">
        <v>35462</v>
      </c>
      <c r="K13" s="62">
        <v>35892</v>
      </c>
      <c r="L13" s="62">
        <v>126433</v>
      </c>
      <c r="M13" s="62">
        <v>23007</v>
      </c>
      <c r="N13" s="62">
        <v>11896</v>
      </c>
      <c r="O13" s="62">
        <v>44492</v>
      </c>
      <c r="P13" s="62">
        <v>-9571</v>
      </c>
      <c r="Q13" s="62">
        <v>69824</v>
      </c>
      <c r="R13" s="62">
        <v>8452</v>
      </c>
      <c r="S13" s="62">
        <v>-159065</v>
      </c>
      <c r="T13" s="62">
        <v>-2899</v>
      </c>
      <c r="U13" s="62">
        <v>-40989.00000000001</v>
      </c>
      <c r="V13" s="62">
        <v>-194501</v>
      </c>
      <c r="W13" s="62">
        <v>1479</v>
      </c>
      <c r="X13" s="62">
        <v>-22730</v>
      </c>
      <c r="Y13" s="62">
        <v>58965</v>
      </c>
      <c r="Z13" s="62">
        <v>29918</v>
      </c>
      <c r="AA13" s="62">
        <f>SUM(W13:Z13)</f>
        <v>67632</v>
      </c>
      <c r="AB13" s="62">
        <v>-24408</v>
      </c>
      <c r="AC13" s="62">
        <v>21813</v>
      </c>
      <c r="AD13" s="62">
        <v>21731</v>
      </c>
      <c r="AE13" s="62">
        <v>15083</v>
      </c>
      <c r="AF13" s="62">
        <v>82581</v>
      </c>
      <c r="AG13" s="62">
        <v>70644</v>
      </c>
      <c r="AH13" s="62">
        <v>87864</v>
      </c>
      <c r="AI13" s="62">
        <v>32074</v>
      </c>
    </row>
    <row r="14" spans="2:29" ht="30" customHeight="1">
      <c r="B14" s="63" t="s">
        <v>146</v>
      </c>
      <c r="C14" s="64"/>
      <c r="D14" s="64"/>
      <c r="E14" s="64"/>
      <c r="F14" s="65"/>
      <c r="G14" s="65"/>
      <c r="H14" s="65"/>
      <c r="I14" s="65"/>
      <c r="J14" s="65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7"/>
      <c r="AA14" s="62"/>
      <c r="AB14" s="67"/>
      <c r="AC14" s="67"/>
    </row>
    <row r="15" spans="1:35" ht="15">
      <c r="A15" s="30"/>
      <c r="B15" s="63" t="s">
        <v>147</v>
      </c>
      <c r="C15" s="68">
        <v>17970</v>
      </c>
      <c r="D15" s="68">
        <v>18127</v>
      </c>
      <c r="E15" s="68">
        <v>14219</v>
      </c>
      <c r="F15" s="69">
        <v>17145</v>
      </c>
      <c r="G15" s="69">
        <v>67461</v>
      </c>
      <c r="H15" s="69">
        <v>16861</v>
      </c>
      <c r="I15" s="69">
        <v>17948</v>
      </c>
      <c r="J15" s="69">
        <v>18286</v>
      </c>
      <c r="K15" s="67">
        <v>18164</v>
      </c>
      <c r="L15" s="69">
        <v>71259</v>
      </c>
      <c r="M15" s="69">
        <v>20995</v>
      </c>
      <c r="N15" s="69">
        <v>21950</v>
      </c>
      <c r="O15" s="67">
        <v>22044</v>
      </c>
      <c r="P15" s="67">
        <v>21950</v>
      </c>
      <c r="Q15" s="67">
        <v>86939</v>
      </c>
      <c r="R15" s="69">
        <v>21680</v>
      </c>
      <c r="S15" s="67">
        <v>23423</v>
      </c>
      <c r="T15" s="67">
        <v>25152</v>
      </c>
      <c r="U15" s="67">
        <v>24253</v>
      </c>
      <c r="V15" s="67">
        <v>94508</v>
      </c>
      <c r="W15" s="67">
        <v>21182</v>
      </c>
      <c r="X15" s="67">
        <v>20019.000000000004</v>
      </c>
      <c r="Y15" s="67">
        <v>20988</v>
      </c>
      <c r="Z15" s="67">
        <v>25204</v>
      </c>
      <c r="AA15" s="68">
        <f aca="true" t="shared" si="0" ref="AA15:AA74">SUM(W15:Z15)</f>
        <v>87393</v>
      </c>
      <c r="AB15" s="67">
        <v>22001</v>
      </c>
      <c r="AC15" s="67">
        <v>21672</v>
      </c>
      <c r="AD15" s="67">
        <v>13726</v>
      </c>
      <c r="AE15" s="161">
        <v>18412</v>
      </c>
      <c r="AF15" s="161">
        <v>14200</v>
      </c>
      <c r="AG15" s="161">
        <v>13627</v>
      </c>
      <c r="AH15" s="67">
        <v>15970</v>
      </c>
      <c r="AI15" s="67">
        <v>15756</v>
      </c>
    </row>
    <row r="16" spans="1:35" ht="15" customHeight="1">
      <c r="A16" s="30"/>
      <c r="B16" s="63" t="s">
        <v>148</v>
      </c>
      <c r="C16" s="68">
        <v>89</v>
      </c>
      <c r="D16" s="68">
        <v>5504</v>
      </c>
      <c r="E16" s="68">
        <v>173</v>
      </c>
      <c r="F16" s="69">
        <v>-45</v>
      </c>
      <c r="G16" s="69">
        <v>5721</v>
      </c>
      <c r="H16" s="69">
        <v>240</v>
      </c>
      <c r="I16" s="69">
        <v>63</v>
      </c>
      <c r="J16" s="69">
        <v>1049</v>
      </c>
      <c r="K16" s="67">
        <v>3491</v>
      </c>
      <c r="L16" s="69">
        <v>4843</v>
      </c>
      <c r="M16" s="69">
        <v>1020</v>
      </c>
      <c r="N16" s="69">
        <v>1856</v>
      </c>
      <c r="O16" s="67">
        <v>1163</v>
      </c>
      <c r="P16" s="67">
        <v>2151</v>
      </c>
      <c r="Q16" s="67">
        <v>6190</v>
      </c>
      <c r="R16" s="69">
        <v>5888</v>
      </c>
      <c r="S16" s="67">
        <v>5541</v>
      </c>
      <c r="T16" s="67">
        <v>10099</v>
      </c>
      <c r="U16" s="67">
        <v>5293.000000000003</v>
      </c>
      <c r="V16" s="67">
        <v>26821</v>
      </c>
      <c r="W16" s="67">
        <v>5470</v>
      </c>
      <c r="X16" s="67">
        <v>-3720.9999999999995</v>
      </c>
      <c r="Y16" s="67">
        <v>738.0000000000002</v>
      </c>
      <c r="Z16" s="67">
        <v>9366</v>
      </c>
      <c r="AA16" s="68">
        <f t="shared" si="0"/>
        <v>11853</v>
      </c>
      <c r="AB16" s="67">
        <v>4118</v>
      </c>
      <c r="AC16" s="67">
        <v>2692</v>
      </c>
      <c r="AD16" s="67">
        <v>485</v>
      </c>
      <c r="AE16" s="161">
        <v>5362</v>
      </c>
      <c r="AF16" s="161">
        <v>190</v>
      </c>
      <c r="AG16" s="161">
        <v>1835</v>
      </c>
      <c r="AH16" s="67">
        <v>793</v>
      </c>
      <c r="AI16" s="67">
        <v>16525</v>
      </c>
    </row>
    <row r="17" spans="1:35" ht="15">
      <c r="A17" s="30"/>
      <c r="B17" s="63" t="s">
        <v>149</v>
      </c>
      <c r="C17" s="68">
        <v>10198</v>
      </c>
      <c r="D17" s="68">
        <v>11844</v>
      </c>
      <c r="E17" s="68">
        <v>11692</v>
      </c>
      <c r="F17" s="69">
        <v>11722</v>
      </c>
      <c r="G17" s="69">
        <v>45456</v>
      </c>
      <c r="H17" s="69">
        <v>12000</v>
      </c>
      <c r="I17" s="69">
        <v>13303</v>
      </c>
      <c r="J17" s="69">
        <v>9717</v>
      </c>
      <c r="K17" s="67">
        <v>10824</v>
      </c>
      <c r="L17" s="69">
        <v>45844</v>
      </c>
      <c r="M17" s="69">
        <v>11827</v>
      </c>
      <c r="N17" s="69">
        <v>12329</v>
      </c>
      <c r="O17" s="67">
        <v>12019</v>
      </c>
      <c r="P17" s="67">
        <v>12236</v>
      </c>
      <c r="Q17" s="67">
        <v>48411</v>
      </c>
      <c r="R17" s="69">
        <v>12682</v>
      </c>
      <c r="S17" s="67">
        <v>13850</v>
      </c>
      <c r="T17" s="67">
        <v>13879</v>
      </c>
      <c r="U17" s="67">
        <v>17240.65</v>
      </c>
      <c r="V17" s="67">
        <v>57652</v>
      </c>
      <c r="W17" s="67">
        <v>15188</v>
      </c>
      <c r="X17" s="67">
        <v>16609.179340000002</v>
      </c>
      <c r="Y17" s="67">
        <v>16148.999999999998</v>
      </c>
      <c r="Z17" s="67">
        <v>17827</v>
      </c>
      <c r="AA17" s="68">
        <f t="shared" si="0"/>
        <v>65773.17934</v>
      </c>
      <c r="AB17" s="67">
        <v>16404</v>
      </c>
      <c r="AC17" s="67">
        <v>16513.999799999998</v>
      </c>
      <c r="AD17" s="67">
        <v>15074.000000000007</v>
      </c>
      <c r="AE17" s="161">
        <v>20470</v>
      </c>
      <c r="AF17" s="161">
        <v>14944.9998</v>
      </c>
      <c r="AG17" s="161">
        <v>14613.999999999998</v>
      </c>
      <c r="AH17" s="67">
        <v>15018.78315000001</v>
      </c>
      <c r="AI17" s="67">
        <v>16808.136849999988</v>
      </c>
    </row>
    <row r="18" spans="1:35" ht="15" customHeight="1">
      <c r="A18" s="30"/>
      <c r="B18" s="63" t="s">
        <v>150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9">
        <v>174</v>
      </c>
      <c r="O18" s="67">
        <v>77</v>
      </c>
      <c r="P18" s="67">
        <v>91</v>
      </c>
      <c r="Q18" s="67">
        <v>342</v>
      </c>
      <c r="R18" s="69">
        <v>0</v>
      </c>
      <c r="S18" s="67">
        <v>0</v>
      </c>
      <c r="T18" s="67">
        <v>-256</v>
      </c>
      <c r="U18" s="67">
        <v>67</v>
      </c>
      <c r="V18" s="67">
        <v>-189</v>
      </c>
      <c r="W18" s="67">
        <v>-1250</v>
      </c>
      <c r="X18" s="67">
        <v>102.99999999999999</v>
      </c>
      <c r="Y18" s="67">
        <v>-68.99999999999994</v>
      </c>
      <c r="Z18" s="67">
        <v>-4</v>
      </c>
      <c r="AA18" s="68">
        <f t="shared" si="0"/>
        <v>-1220</v>
      </c>
      <c r="AB18" s="67">
        <v>0</v>
      </c>
      <c r="AC18" s="67">
        <v>-19</v>
      </c>
      <c r="AD18" s="67">
        <v>-618</v>
      </c>
      <c r="AE18" s="161">
        <v>-381</v>
      </c>
      <c r="AF18" s="161">
        <v>-1228</v>
      </c>
      <c r="AG18" s="161">
        <v>36</v>
      </c>
      <c r="AH18" s="67">
        <v>68</v>
      </c>
      <c r="AI18" s="67">
        <v>129</v>
      </c>
    </row>
    <row r="19" spans="1:35" ht="15">
      <c r="A19" s="30"/>
      <c r="B19" s="70" t="s">
        <v>43</v>
      </c>
      <c r="C19" s="68">
        <v>-424</v>
      </c>
      <c r="D19" s="68">
        <v>-384</v>
      </c>
      <c r="E19" s="68">
        <v>2626</v>
      </c>
      <c r="F19" s="69">
        <v>-1160</v>
      </c>
      <c r="G19" s="69">
        <v>658</v>
      </c>
      <c r="H19" s="69">
        <v>-421</v>
      </c>
      <c r="I19" s="69">
        <v>185</v>
      </c>
      <c r="J19" s="69">
        <v>-672</v>
      </c>
      <c r="K19" s="67">
        <v>455</v>
      </c>
      <c r="L19" s="69">
        <v>-453</v>
      </c>
      <c r="M19" s="69">
        <v>-68</v>
      </c>
      <c r="N19" s="69">
        <v>4966</v>
      </c>
      <c r="O19" s="67">
        <v>873</v>
      </c>
      <c r="P19" s="67">
        <v>620</v>
      </c>
      <c r="Q19" s="67">
        <v>6391</v>
      </c>
      <c r="R19" s="69">
        <v>1009</v>
      </c>
      <c r="S19" s="67">
        <v>60</v>
      </c>
      <c r="T19" s="67">
        <v>1528</v>
      </c>
      <c r="U19" s="67">
        <v>1981.9999999999998</v>
      </c>
      <c r="V19" s="67">
        <v>4579</v>
      </c>
      <c r="W19" s="67">
        <v>347</v>
      </c>
      <c r="X19" s="67">
        <v>24198.999999999996</v>
      </c>
      <c r="Y19" s="67">
        <v>4690.000000000001</v>
      </c>
      <c r="Z19" s="67">
        <v>1907</v>
      </c>
      <c r="AA19" s="68">
        <f t="shared" si="0"/>
        <v>31142.999999999996</v>
      </c>
      <c r="AB19" s="67">
        <v>2371</v>
      </c>
      <c r="AC19" s="67">
        <v>5744</v>
      </c>
      <c r="AD19" s="67">
        <v>3490</v>
      </c>
      <c r="AE19" s="161">
        <v>12602</v>
      </c>
      <c r="AF19" s="161">
        <v>9437</v>
      </c>
      <c r="AG19" s="161">
        <v>5416</v>
      </c>
      <c r="AH19" s="67">
        <v>3529</v>
      </c>
      <c r="AI19" s="67">
        <v>12386</v>
      </c>
    </row>
    <row r="20" spans="1:35" ht="15">
      <c r="A20" s="30"/>
      <c r="B20" s="63" t="s">
        <v>151</v>
      </c>
      <c r="C20" s="71">
        <v>-124</v>
      </c>
      <c r="D20" s="71">
        <v>-1603</v>
      </c>
      <c r="E20" s="71">
        <v>408</v>
      </c>
      <c r="F20" s="69">
        <v>163</v>
      </c>
      <c r="G20" s="69">
        <v>-1156</v>
      </c>
      <c r="H20" s="69">
        <v>-1985</v>
      </c>
      <c r="I20" s="69">
        <v>1949</v>
      </c>
      <c r="J20" s="69">
        <v>10196</v>
      </c>
      <c r="K20" s="67">
        <v>-5902</v>
      </c>
      <c r="L20" s="69">
        <v>4258</v>
      </c>
      <c r="M20" s="69">
        <v>-2055</v>
      </c>
      <c r="N20" s="69">
        <v>915</v>
      </c>
      <c r="O20" s="67">
        <v>2965</v>
      </c>
      <c r="P20" s="67">
        <v>558</v>
      </c>
      <c r="Q20" s="67">
        <v>2383</v>
      </c>
      <c r="R20" s="69">
        <v>-339</v>
      </c>
      <c r="S20" s="67">
        <v>72</v>
      </c>
      <c r="T20" s="67">
        <v>-905</v>
      </c>
      <c r="U20" s="67">
        <v>29304.000000000004</v>
      </c>
      <c r="V20" s="67">
        <v>28132</v>
      </c>
      <c r="W20" s="67">
        <v>-1862</v>
      </c>
      <c r="X20" s="67">
        <v>23999.000000000004</v>
      </c>
      <c r="Y20" s="67">
        <v>1379.999999999999</v>
      </c>
      <c r="Z20" s="67">
        <v>-10851</v>
      </c>
      <c r="AA20" s="68">
        <f t="shared" si="0"/>
        <v>12666.000000000004</v>
      </c>
      <c r="AB20" s="67">
        <v>1403</v>
      </c>
      <c r="AC20" s="67">
        <v>1809</v>
      </c>
      <c r="AD20" s="67">
        <v>-11298</v>
      </c>
      <c r="AE20" s="161">
        <v>-10203</v>
      </c>
      <c r="AF20" s="161">
        <v>3397</v>
      </c>
      <c r="AG20" s="161">
        <v>686</v>
      </c>
      <c r="AH20" s="67">
        <v>-20182</v>
      </c>
      <c r="AI20" s="67">
        <v>-3377</v>
      </c>
    </row>
    <row r="21" spans="1:35" ht="15">
      <c r="A21" s="30"/>
      <c r="B21" s="63" t="s">
        <v>152</v>
      </c>
      <c r="C21" s="71">
        <v>-253</v>
      </c>
      <c r="D21" s="71">
        <v>-5643</v>
      </c>
      <c r="E21" s="71">
        <v>-239</v>
      </c>
      <c r="F21" s="69">
        <v>-1512</v>
      </c>
      <c r="G21" s="69">
        <v>-7647</v>
      </c>
      <c r="H21" s="69">
        <v>0</v>
      </c>
      <c r="I21" s="69">
        <v>-217</v>
      </c>
      <c r="J21" s="69">
        <v>0</v>
      </c>
      <c r="K21" s="67">
        <v>1587</v>
      </c>
      <c r="L21" s="69">
        <v>1370</v>
      </c>
      <c r="M21" s="69">
        <v>0</v>
      </c>
      <c r="N21" s="69">
        <v>0</v>
      </c>
      <c r="O21" s="67">
        <v>0</v>
      </c>
      <c r="P21" s="67">
        <v>-266</v>
      </c>
      <c r="Q21" s="67">
        <v>-266</v>
      </c>
      <c r="R21" s="69">
        <v>0</v>
      </c>
      <c r="S21" s="67">
        <v>8824</v>
      </c>
      <c r="T21" s="67">
        <v>-8824</v>
      </c>
      <c r="U21" s="67">
        <v>8350</v>
      </c>
      <c r="V21" s="67">
        <v>8350</v>
      </c>
      <c r="W21" s="67">
        <v>-1890</v>
      </c>
      <c r="X21" s="67">
        <v>0</v>
      </c>
      <c r="Y21" s="67">
        <v>-396</v>
      </c>
      <c r="Z21" s="67">
        <v>0</v>
      </c>
      <c r="AA21" s="68">
        <f t="shared" si="0"/>
        <v>-2286</v>
      </c>
      <c r="AB21" s="67">
        <v>-319</v>
      </c>
      <c r="AC21" s="67">
        <v>54736</v>
      </c>
      <c r="AD21" s="67">
        <v>0</v>
      </c>
      <c r="AE21" s="161">
        <v>-54417</v>
      </c>
      <c r="AF21" s="161">
        <v>0</v>
      </c>
      <c r="AG21" s="161">
        <v>0</v>
      </c>
      <c r="AH21" s="67">
        <v>0</v>
      </c>
      <c r="AI21" s="67">
        <v>0</v>
      </c>
    </row>
    <row r="22" spans="1:35" ht="15">
      <c r="A22" s="30"/>
      <c r="B22" s="63" t="s">
        <v>153</v>
      </c>
      <c r="C22" s="71">
        <v>-533</v>
      </c>
      <c r="D22" s="71">
        <v>517</v>
      </c>
      <c r="E22" s="71">
        <v>920</v>
      </c>
      <c r="F22" s="69">
        <v>123</v>
      </c>
      <c r="G22" s="69">
        <v>1027</v>
      </c>
      <c r="H22" s="69">
        <v>-857</v>
      </c>
      <c r="I22" s="69">
        <v>1297</v>
      </c>
      <c r="J22" s="69">
        <v>882</v>
      </c>
      <c r="K22" s="67">
        <v>-2735</v>
      </c>
      <c r="L22" s="69">
        <v>-1413</v>
      </c>
      <c r="M22" s="69">
        <v>0</v>
      </c>
      <c r="N22" s="69">
        <v>167</v>
      </c>
      <c r="O22" s="67">
        <v>662</v>
      </c>
      <c r="P22" s="67">
        <v>-236</v>
      </c>
      <c r="Q22" s="67">
        <v>593</v>
      </c>
      <c r="R22" s="67">
        <v>151</v>
      </c>
      <c r="S22" s="67">
        <f>1128-R22</f>
        <v>977</v>
      </c>
      <c r="T22" s="67">
        <f>2145-SUM(R22:S22)</f>
        <v>1017</v>
      </c>
      <c r="U22" s="67">
        <v>5780</v>
      </c>
      <c r="V22" s="67">
        <v>7925</v>
      </c>
      <c r="W22" s="67">
        <v>0</v>
      </c>
      <c r="X22" s="67">
        <v>439.99999999999994</v>
      </c>
      <c r="Y22" s="67">
        <v>-788</v>
      </c>
      <c r="Z22" s="67">
        <v>619</v>
      </c>
      <c r="AA22" s="68">
        <f t="shared" si="0"/>
        <v>270.99999999999994</v>
      </c>
      <c r="AB22" s="67">
        <v>-1222</v>
      </c>
      <c r="AC22" s="67">
        <v>445</v>
      </c>
      <c r="AD22" s="67">
        <v>158</v>
      </c>
      <c r="AE22" s="161">
        <v>158</v>
      </c>
      <c r="AF22" s="161">
        <v>186</v>
      </c>
      <c r="AG22" s="161">
        <v>4030</v>
      </c>
      <c r="AH22" s="67">
        <v>-1334</v>
      </c>
      <c r="AI22" s="67">
        <v>-1314</v>
      </c>
    </row>
    <row r="23" spans="1:35" ht="15">
      <c r="A23" s="30"/>
      <c r="B23" s="63" t="s">
        <v>154</v>
      </c>
      <c r="C23" s="71">
        <v>0</v>
      </c>
      <c r="D23" s="71">
        <v>0</v>
      </c>
      <c r="E23" s="71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7">
        <v>0</v>
      </c>
      <c r="L23" s="69">
        <v>0</v>
      </c>
      <c r="M23" s="69">
        <v>0</v>
      </c>
      <c r="N23" s="69">
        <v>0</v>
      </c>
      <c r="O23" s="67">
        <v>0</v>
      </c>
      <c r="P23" s="67">
        <v>44886</v>
      </c>
      <c r="Q23" s="67">
        <v>44886</v>
      </c>
      <c r="R23" s="67">
        <v>0</v>
      </c>
      <c r="S23" s="67">
        <v>113088</v>
      </c>
      <c r="T23" s="67">
        <v>0</v>
      </c>
      <c r="U23" s="67">
        <v>22292</v>
      </c>
      <c r="V23" s="67">
        <v>135380</v>
      </c>
      <c r="W23" s="67">
        <v>0</v>
      </c>
      <c r="X23" s="67">
        <v>0</v>
      </c>
      <c r="Y23" s="67">
        <v>0</v>
      </c>
      <c r="Z23" s="67">
        <v>8884</v>
      </c>
      <c r="AA23" s="68">
        <f t="shared" si="0"/>
        <v>8884</v>
      </c>
      <c r="AB23" s="67">
        <v>0</v>
      </c>
      <c r="AC23" s="67">
        <v>0</v>
      </c>
      <c r="AD23" s="67">
        <v>0</v>
      </c>
      <c r="AE23" s="161">
        <v>24832.325</v>
      </c>
      <c r="AF23" s="161">
        <v>0</v>
      </c>
      <c r="AG23" s="161">
        <v>0</v>
      </c>
      <c r="AH23" s="67">
        <v>0</v>
      </c>
      <c r="AI23" s="67">
        <v>22729</v>
      </c>
    </row>
    <row r="24" spans="1:35" ht="15">
      <c r="A24" s="30"/>
      <c r="B24" s="63" t="s">
        <v>155</v>
      </c>
      <c r="C24" s="68">
        <v>0</v>
      </c>
      <c r="D24" s="68">
        <v>0</v>
      </c>
      <c r="E24" s="68">
        <v>311</v>
      </c>
      <c r="F24" s="69">
        <v>1348</v>
      </c>
      <c r="G24" s="69">
        <v>1659</v>
      </c>
      <c r="H24" s="69">
        <v>278</v>
      </c>
      <c r="I24" s="69">
        <v>976</v>
      </c>
      <c r="J24" s="69">
        <v>791</v>
      </c>
      <c r="K24" s="67">
        <v>632</v>
      </c>
      <c r="L24" s="69">
        <v>2677</v>
      </c>
      <c r="M24" s="69">
        <v>218</v>
      </c>
      <c r="N24" s="69">
        <v>549</v>
      </c>
      <c r="O24" s="67">
        <v>14</v>
      </c>
      <c r="P24" s="67">
        <v>-3127</v>
      </c>
      <c r="Q24" s="67">
        <v>-2346</v>
      </c>
      <c r="R24" s="69">
        <v>156</v>
      </c>
      <c r="S24" s="67">
        <v>1731</v>
      </c>
      <c r="T24" s="67">
        <v>-691</v>
      </c>
      <c r="U24" s="67">
        <v>-1997</v>
      </c>
      <c r="V24" s="67">
        <v>-801</v>
      </c>
      <c r="W24" s="67">
        <v>-36</v>
      </c>
      <c r="X24" s="67">
        <v>386.99999999999994</v>
      </c>
      <c r="Y24" s="67">
        <v>681</v>
      </c>
      <c r="Z24" s="67">
        <v>1596</v>
      </c>
      <c r="AA24" s="68">
        <f t="shared" si="0"/>
        <v>2628</v>
      </c>
      <c r="AB24" s="67">
        <v>354</v>
      </c>
      <c r="AC24" s="67">
        <v>876</v>
      </c>
      <c r="AD24" s="67">
        <v>630</v>
      </c>
      <c r="AE24" s="161">
        <v>1586</v>
      </c>
      <c r="AF24" s="161">
        <v>1022</v>
      </c>
      <c r="AG24" s="161">
        <v>534</v>
      </c>
      <c r="AH24" s="67">
        <v>-671</v>
      </c>
      <c r="AI24" s="67">
        <v>-658</v>
      </c>
    </row>
    <row r="25" spans="1:35" ht="15">
      <c r="A25" s="30"/>
      <c r="B25" s="63" t="s">
        <v>156</v>
      </c>
      <c r="C25" s="68">
        <v>16972</v>
      </c>
      <c r="D25" s="68">
        <v>15722</v>
      </c>
      <c r="E25" s="68">
        <v>14235</v>
      </c>
      <c r="F25" s="69">
        <v>12512</v>
      </c>
      <c r="G25" s="69">
        <v>59441</v>
      </c>
      <c r="H25" s="69">
        <v>11880</v>
      </c>
      <c r="I25" s="69">
        <v>13366</v>
      </c>
      <c r="J25" s="69">
        <v>15284</v>
      </c>
      <c r="K25" s="67">
        <v>13627</v>
      </c>
      <c r="L25" s="69">
        <v>54157</v>
      </c>
      <c r="M25" s="69">
        <v>12417</v>
      </c>
      <c r="N25" s="69">
        <v>13637</v>
      </c>
      <c r="O25" s="67">
        <v>13856</v>
      </c>
      <c r="P25" s="67">
        <v>12057</v>
      </c>
      <c r="Q25" s="67">
        <v>51967</v>
      </c>
      <c r="R25" s="69">
        <v>10838</v>
      </c>
      <c r="S25" s="67">
        <v>15185</v>
      </c>
      <c r="T25" s="67">
        <v>16446</v>
      </c>
      <c r="U25" s="67">
        <v>14519.999999999996</v>
      </c>
      <c r="V25" s="67">
        <v>56989</v>
      </c>
      <c r="W25" s="67">
        <v>13666</v>
      </c>
      <c r="X25" s="67">
        <v>21950.999999999996</v>
      </c>
      <c r="Y25" s="67">
        <v>25062.000000000004</v>
      </c>
      <c r="Z25" s="67">
        <v>24341</v>
      </c>
      <c r="AA25" s="68">
        <f t="shared" si="0"/>
        <v>85020</v>
      </c>
      <c r="AB25" s="67">
        <v>32090</v>
      </c>
      <c r="AC25" s="67">
        <v>36589</v>
      </c>
      <c r="AD25" s="67">
        <v>39011</v>
      </c>
      <c r="AE25" s="161">
        <v>44750</v>
      </c>
      <c r="AF25" s="161">
        <v>28081</v>
      </c>
      <c r="AG25" s="161">
        <v>26603</v>
      </c>
      <c r="AH25" s="67">
        <v>23441</v>
      </c>
      <c r="AI25" s="67">
        <v>22491</v>
      </c>
    </row>
    <row r="26" spans="1:35" ht="15">
      <c r="A26" s="30"/>
      <c r="B26" s="63" t="s">
        <v>157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157</v>
      </c>
      <c r="N26" s="69">
        <v>157</v>
      </c>
      <c r="O26" s="67">
        <v>-314</v>
      </c>
      <c r="P26" s="67">
        <v>0</v>
      </c>
      <c r="Q26" s="67">
        <v>0</v>
      </c>
      <c r="R26" s="69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8">
        <f t="shared" si="0"/>
        <v>0</v>
      </c>
      <c r="AB26" s="67">
        <v>0</v>
      </c>
      <c r="AC26" s="67">
        <v>0</v>
      </c>
      <c r="AD26" s="67">
        <v>0</v>
      </c>
      <c r="AE26" s="161">
        <v>0</v>
      </c>
      <c r="AF26" s="161">
        <v>0</v>
      </c>
      <c r="AG26" s="161">
        <v>0</v>
      </c>
      <c r="AH26" s="67">
        <v>0</v>
      </c>
      <c r="AI26" s="67">
        <v>0</v>
      </c>
    </row>
    <row r="27" spans="1:35" ht="15">
      <c r="A27" s="72"/>
      <c r="B27" s="63" t="s">
        <v>158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7">
        <v>86</v>
      </c>
      <c r="I27" s="67">
        <v>0</v>
      </c>
      <c r="J27" s="67">
        <v>0</v>
      </c>
      <c r="K27" s="67">
        <v>0</v>
      </c>
      <c r="L27" s="67">
        <v>0</v>
      </c>
      <c r="M27" s="67">
        <v>1925</v>
      </c>
      <c r="N27" s="67">
        <v>1521</v>
      </c>
      <c r="O27" s="67">
        <v>981</v>
      </c>
      <c r="P27" s="67">
        <v>-1275</v>
      </c>
      <c r="Q27" s="67">
        <v>3152</v>
      </c>
      <c r="R27" s="67">
        <v>1143</v>
      </c>
      <c r="S27" s="67">
        <v>1459</v>
      </c>
      <c r="T27" s="67">
        <v>1105</v>
      </c>
      <c r="U27" s="67">
        <v>0</v>
      </c>
      <c r="V27" s="67">
        <v>3702</v>
      </c>
      <c r="W27" s="67">
        <v>2089</v>
      </c>
      <c r="X27" s="67">
        <v>1084</v>
      </c>
      <c r="Y27" s="67">
        <v>1291.0000000000005</v>
      </c>
      <c r="Z27" s="67">
        <v>-66</v>
      </c>
      <c r="AA27" s="68">
        <f t="shared" si="0"/>
        <v>4398</v>
      </c>
      <c r="AB27" s="67">
        <v>1003</v>
      </c>
      <c r="AC27" s="67">
        <v>1053</v>
      </c>
      <c r="AD27" s="67">
        <v>1811</v>
      </c>
      <c r="AE27" s="161">
        <v>293</v>
      </c>
      <c r="AF27" s="161">
        <v>496</v>
      </c>
      <c r="AG27" s="161">
        <v>634</v>
      </c>
      <c r="AH27" s="67">
        <v>610</v>
      </c>
      <c r="AI27" s="67">
        <v>456</v>
      </c>
    </row>
    <row r="28" spans="1:35" ht="15">
      <c r="A28" s="30"/>
      <c r="B28" s="63" t="s">
        <v>159</v>
      </c>
      <c r="C28" s="68">
        <v>287</v>
      </c>
      <c r="D28" s="68">
        <v>-7033</v>
      </c>
      <c r="E28" s="68">
        <v>-10806</v>
      </c>
      <c r="F28" s="67">
        <v>-5130</v>
      </c>
      <c r="G28" s="67">
        <v>-22682</v>
      </c>
      <c r="H28" s="67">
        <v>-8708</v>
      </c>
      <c r="I28" s="67">
        <v>7276</v>
      </c>
      <c r="J28" s="67">
        <v>145</v>
      </c>
      <c r="K28" s="67">
        <v>419</v>
      </c>
      <c r="L28" s="67">
        <v>-782</v>
      </c>
      <c r="M28" s="67">
        <v>0</v>
      </c>
      <c r="N28" s="67">
        <v>425</v>
      </c>
      <c r="O28" s="67">
        <v>0</v>
      </c>
      <c r="P28" s="67">
        <v>-425</v>
      </c>
      <c r="Q28" s="67">
        <v>0</v>
      </c>
      <c r="R28" s="67">
        <v>0</v>
      </c>
      <c r="S28" s="67">
        <v>275</v>
      </c>
      <c r="T28" s="67">
        <v>0</v>
      </c>
      <c r="U28" s="67">
        <v>-6007.000000000001</v>
      </c>
      <c r="V28" s="67">
        <v>-5732</v>
      </c>
      <c r="W28" s="67">
        <v>3613</v>
      </c>
      <c r="X28" s="67">
        <v>-3522</v>
      </c>
      <c r="Y28" s="67">
        <v>656</v>
      </c>
      <c r="Z28" s="67">
        <v>581</v>
      </c>
      <c r="AA28" s="68">
        <f t="shared" si="0"/>
        <v>1328</v>
      </c>
      <c r="AB28" s="67">
        <v>510</v>
      </c>
      <c r="AC28" s="67">
        <v>2332</v>
      </c>
      <c r="AD28" s="67">
        <v>4964</v>
      </c>
      <c r="AE28" s="161">
        <v>-6842</v>
      </c>
      <c r="AF28" s="161">
        <v>-2412</v>
      </c>
      <c r="AG28" s="161">
        <v>-69</v>
      </c>
      <c r="AH28" s="67">
        <v>2624</v>
      </c>
      <c r="AI28" s="67">
        <v>-792</v>
      </c>
    </row>
    <row r="29" spans="1:35" ht="15">
      <c r="A29" s="30"/>
      <c r="B29" s="63" t="s">
        <v>160</v>
      </c>
      <c r="C29" s="68">
        <v>0</v>
      </c>
      <c r="D29" s="68">
        <v>0</v>
      </c>
      <c r="E29" s="68">
        <v>0</v>
      </c>
      <c r="F29" s="69">
        <v>0</v>
      </c>
      <c r="G29" s="69">
        <v>0</v>
      </c>
      <c r="H29" s="69">
        <v>568</v>
      </c>
      <c r="I29" s="69">
        <v>-2417</v>
      </c>
      <c r="J29" s="69">
        <v>-387</v>
      </c>
      <c r="K29" s="67">
        <v>-1161</v>
      </c>
      <c r="L29" s="69">
        <v>-3397</v>
      </c>
      <c r="M29" s="69">
        <v>-1186</v>
      </c>
      <c r="N29" s="69">
        <v>1186</v>
      </c>
      <c r="O29" s="67">
        <v>185</v>
      </c>
      <c r="P29" s="67">
        <v>-678</v>
      </c>
      <c r="Q29" s="67">
        <v>-493</v>
      </c>
      <c r="R29" s="67">
        <v>-553</v>
      </c>
      <c r="S29" s="67">
        <v>577</v>
      </c>
      <c r="T29" s="67">
        <v>1392</v>
      </c>
      <c r="U29" s="67">
        <v>1543.0000000000002</v>
      </c>
      <c r="V29" s="67">
        <v>2959</v>
      </c>
      <c r="W29" s="67">
        <v>-957</v>
      </c>
      <c r="X29" s="67">
        <v>32662.999999999996</v>
      </c>
      <c r="Y29" s="67">
        <v>-25125.999999999996</v>
      </c>
      <c r="Z29" s="67">
        <v>-4107</v>
      </c>
      <c r="AA29" s="68">
        <f t="shared" si="0"/>
        <v>2473</v>
      </c>
      <c r="AB29" s="67">
        <v>60243</v>
      </c>
      <c r="AC29" s="67">
        <v>-15289</v>
      </c>
      <c r="AD29" s="67">
        <v>9115</v>
      </c>
      <c r="AE29" s="161">
        <v>-12131</v>
      </c>
      <c r="AF29" s="161">
        <v>-1065</v>
      </c>
      <c r="AG29" s="161">
        <v>1732</v>
      </c>
      <c r="AH29" s="67">
        <v>-869</v>
      </c>
      <c r="AI29" s="67">
        <v>-241</v>
      </c>
    </row>
    <row r="30" spans="1:35" ht="15">
      <c r="A30" s="30"/>
      <c r="B30" s="63" t="s">
        <v>161</v>
      </c>
      <c r="C30" s="68">
        <v>0</v>
      </c>
      <c r="D30" s="68">
        <v>0</v>
      </c>
      <c r="E30" s="68">
        <v>677</v>
      </c>
      <c r="F30" s="69">
        <v>679</v>
      </c>
      <c r="G30" s="69">
        <v>1356</v>
      </c>
      <c r="H30" s="69">
        <v>678</v>
      </c>
      <c r="I30" s="69">
        <v>679</v>
      </c>
      <c r="J30" s="69">
        <v>739</v>
      </c>
      <c r="K30" s="67">
        <v>739</v>
      </c>
      <c r="L30" s="69">
        <v>2835</v>
      </c>
      <c r="M30" s="69">
        <v>924</v>
      </c>
      <c r="N30" s="69">
        <v>1291</v>
      </c>
      <c r="O30" s="67">
        <v>0</v>
      </c>
      <c r="P30" s="67">
        <v>0</v>
      </c>
      <c r="Q30" s="67">
        <v>2215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4584</v>
      </c>
      <c r="Z30" s="67">
        <v>690</v>
      </c>
      <c r="AA30" s="68">
        <f t="shared" si="0"/>
        <v>5274</v>
      </c>
      <c r="AB30" s="67">
        <v>882</v>
      </c>
      <c r="AC30" s="67">
        <v>603</v>
      </c>
      <c r="AD30" s="67">
        <v>425</v>
      </c>
      <c r="AE30" s="161">
        <v>1763</v>
      </c>
      <c r="AF30" s="161">
        <v>418</v>
      </c>
      <c r="AG30" s="161">
        <v>128.38632999999993</v>
      </c>
      <c r="AH30" s="67">
        <v>1912</v>
      </c>
      <c r="AI30" s="67">
        <v>838</v>
      </c>
    </row>
    <row r="31" spans="1:35" ht="15">
      <c r="A31" s="30"/>
      <c r="B31" s="63" t="s">
        <v>162</v>
      </c>
      <c r="C31" s="68">
        <v>-8800</v>
      </c>
      <c r="D31" s="68">
        <v>0</v>
      </c>
      <c r="E31" s="68">
        <v>0</v>
      </c>
      <c r="F31" s="69">
        <v>0</v>
      </c>
      <c r="G31" s="69">
        <v>-8800</v>
      </c>
      <c r="H31" s="69">
        <v>0</v>
      </c>
      <c r="I31" s="69">
        <v>0</v>
      </c>
      <c r="J31" s="69">
        <v>0</v>
      </c>
      <c r="K31" s="67">
        <v>0</v>
      </c>
      <c r="L31" s="69">
        <v>0</v>
      </c>
      <c r="M31" s="69">
        <v>0</v>
      </c>
      <c r="N31" s="69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/>
      <c r="Z31" s="67"/>
      <c r="AA31" s="68">
        <f t="shared" si="0"/>
        <v>0</v>
      </c>
      <c r="AB31" s="67"/>
      <c r="AC31" s="67"/>
      <c r="AD31" s="67"/>
      <c r="AE31" s="161"/>
      <c r="AF31" s="161"/>
      <c r="AG31" s="161"/>
      <c r="AH31" s="67"/>
      <c r="AI31" s="67"/>
    </row>
    <row r="32" spans="1:35" ht="15">
      <c r="A32" s="30"/>
      <c r="B32" s="63" t="s">
        <v>163</v>
      </c>
      <c r="C32" s="68">
        <v>-636</v>
      </c>
      <c r="D32" s="68">
        <v>-460</v>
      </c>
      <c r="E32" s="68">
        <v>-679</v>
      </c>
      <c r="F32" s="69">
        <v>-494</v>
      </c>
      <c r="G32" s="69">
        <v>-2269</v>
      </c>
      <c r="H32" s="69">
        <v>-1445</v>
      </c>
      <c r="I32" s="69">
        <v>-517</v>
      </c>
      <c r="J32" s="69">
        <v>-547</v>
      </c>
      <c r="K32" s="67">
        <v>-517</v>
      </c>
      <c r="L32" s="69">
        <v>-3026</v>
      </c>
      <c r="M32" s="69">
        <v>-520</v>
      </c>
      <c r="N32" s="69">
        <v>1046</v>
      </c>
      <c r="O32" s="67">
        <v>-234</v>
      </c>
      <c r="P32" s="67">
        <v>-221</v>
      </c>
      <c r="Q32" s="67">
        <v>71</v>
      </c>
      <c r="R32" s="67">
        <v>-193</v>
      </c>
      <c r="S32" s="67">
        <v>-196</v>
      </c>
      <c r="T32" s="67">
        <v>-15</v>
      </c>
      <c r="U32" s="67">
        <v>-101.99999999999999</v>
      </c>
      <c r="V32" s="67">
        <v>-506</v>
      </c>
      <c r="W32" s="67">
        <v>112</v>
      </c>
      <c r="X32" s="67">
        <v>-118.00000000000001</v>
      </c>
      <c r="Y32" s="67">
        <v>-92</v>
      </c>
      <c r="Z32" s="67">
        <v>-668</v>
      </c>
      <c r="AA32" s="68">
        <f t="shared" si="0"/>
        <v>-766</v>
      </c>
      <c r="AB32" s="67">
        <v>-478</v>
      </c>
      <c r="AC32" s="67">
        <v>-369</v>
      </c>
      <c r="AD32" s="67">
        <v>807</v>
      </c>
      <c r="AE32" s="161">
        <v>-1255</v>
      </c>
      <c r="AF32" s="161">
        <v>-53</v>
      </c>
      <c r="AG32" s="161">
        <v>-238.68694</v>
      </c>
      <c r="AH32" s="67">
        <v>-229.52857999999998</v>
      </c>
      <c r="AI32" s="67">
        <v>-238.78448000000003</v>
      </c>
    </row>
    <row r="33" spans="1:35" ht="15">
      <c r="A33" s="30"/>
      <c r="B33" s="63" t="s">
        <v>164</v>
      </c>
      <c r="C33" s="68"/>
      <c r="D33" s="68"/>
      <c r="E33" s="68"/>
      <c r="F33" s="69"/>
      <c r="G33" s="69"/>
      <c r="H33" s="69"/>
      <c r="I33" s="69"/>
      <c r="J33" s="69"/>
      <c r="K33" s="67"/>
      <c r="L33" s="69">
        <v>0</v>
      </c>
      <c r="M33" s="69">
        <v>0</v>
      </c>
      <c r="N33" s="69">
        <v>0</v>
      </c>
      <c r="O33" s="67">
        <v>0</v>
      </c>
      <c r="P33" s="67">
        <v>84</v>
      </c>
      <c r="Q33" s="67">
        <v>84</v>
      </c>
      <c r="R33" s="67">
        <v>0</v>
      </c>
      <c r="S33" s="67">
        <v>0</v>
      </c>
      <c r="T33" s="67">
        <v>0</v>
      </c>
      <c r="U33" s="67">
        <v>-3253</v>
      </c>
      <c r="V33" s="67">
        <v>-3253</v>
      </c>
      <c r="W33" s="67">
        <v>0</v>
      </c>
      <c r="X33" s="67">
        <v>0</v>
      </c>
      <c r="Y33" s="67"/>
      <c r="Z33" s="67"/>
      <c r="AA33" s="68">
        <f t="shared" si="0"/>
        <v>0</v>
      </c>
      <c r="AB33" s="67">
        <v>0</v>
      </c>
      <c r="AC33" s="67">
        <v>0</v>
      </c>
      <c r="AD33" s="67">
        <v>0</v>
      </c>
      <c r="AE33" s="161">
        <v>0</v>
      </c>
      <c r="AF33" s="161">
        <v>0</v>
      </c>
      <c r="AG33" s="161">
        <v>0</v>
      </c>
      <c r="AH33" s="67">
        <v>0</v>
      </c>
      <c r="AI33" s="67">
        <v>0</v>
      </c>
    </row>
    <row r="34" spans="1:35" ht="15">
      <c r="A34" s="30"/>
      <c r="B34" s="63" t="s">
        <v>165</v>
      </c>
      <c r="C34" s="68">
        <v>804</v>
      </c>
      <c r="D34" s="68">
        <v>7009</v>
      </c>
      <c r="E34" s="68">
        <v>4774</v>
      </c>
      <c r="F34" s="69">
        <v>1005</v>
      </c>
      <c r="G34" s="69">
        <v>13592</v>
      </c>
      <c r="H34" s="69">
        <v>2041</v>
      </c>
      <c r="I34" s="69">
        <v>-1987</v>
      </c>
      <c r="J34" s="69">
        <v>1954</v>
      </c>
      <c r="K34" s="67">
        <v>7184</v>
      </c>
      <c r="L34" s="69">
        <v>9192</v>
      </c>
      <c r="M34" s="69">
        <v>-533</v>
      </c>
      <c r="N34" s="69">
        <v>1623</v>
      </c>
      <c r="O34" s="67">
        <v>1251</v>
      </c>
      <c r="P34" s="67">
        <v>3188</v>
      </c>
      <c r="Q34" s="67">
        <v>5529</v>
      </c>
      <c r="R34" s="67">
        <v>13368</v>
      </c>
      <c r="S34" s="67">
        <v>-6686</v>
      </c>
      <c r="T34" s="67">
        <v>3381</v>
      </c>
      <c r="U34" s="67">
        <v>2929.9999999999995</v>
      </c>
      <c r="V34" s="67">
        <v>12993</v>
      </c>
      <c r="W34" s="67">
        <v>-584</v>
      </c>
      <c r="X34" s="67">
        <v>728</v>
      </c>
      <c r="Y34" s="67">
        <v>-1087</v>
      </c>
      <c r="Z34" s="67">
        <v>797</v>
      </c>
      <c r="AA34" s="68">
        <f t="shared" si="0"/>
        <v>-146</v>
      </c>
      <c r="AB34" s="67">
        <v>-2808</v>
      </c>
      <c r="AC34" s="67">
        <v>1958</v>
      </c>
      <c r="AD34" s="67">
        <v>10670</v>
      </c>
      <c r="AE34" s="161">
        <v>24009</v>
      </c>
      <c r="AF34" s="161">
        <v>7751</v>
      </c>
      <c r="AG34" s="161">
        <v>15180</v>
      </c>
      <c r="AH34" s="67">
        <v>18326</v>
      </c>
      <c r="AI34" s="67">
        <v>68815</v>
      </c>
    </row>
    <row r="35" spans="1:35" ht="15">
      <c r="A35" s="30"/>
      <c r="B35" s="73" t="s">
        <v>50</v>
      </c>
      <c r="C35" s="68">
        <v>0</v>
      </c>
      <c r="D35" s="68">
        <v>0</v>
      </c>
      <c r="E35" s="68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7">
        <v>0</v>
      </c>
      <c r="L35" s="69">
        <v>0</v>
      </c>
      <c r="M35" s="69">
        <v>0</v>
      </c>
      <c r="N35" s="69">
        <v>0</v>
      </c>
      <c r="O35" s="67">
        <v>0</v>
      </c>
      <c r="P35" s="67">
        <v>0</v>
      </c>
      <c r="Q35" s="67">
        <v>0</v>
      </c>
      <c r="R35" s="69">
        <v>0</v>
      </c>
      <c r="S35" s="69">
        <v>304</v>
      </c>
      <c r="T35" s="67">
        <f>-1179</f>
        <v>-1179</v>
      </c>
      <c r="U35" s="67">
        <v>447.99999999999994</v>
      </c>
      <c r="V35" s="67">
        <v>1845</v>
      </c>
      <c r="W35" s="67">
        <v>109</v>
      </c>
      <c r="X35" s="67">
        <v>96.99999999999999</v>
      </c>
      <c r="Y35" s="67"/>
      <c r="Z35" s="67"/>
      <c r="AA35" s="68">
        <f t="shared" si="0"/>
        <v>206</v>
      </c>
      <c r="AB35" s="67"/>
      <c r="AC35" s="67"/>
      <c r="AD35" s="67"/>
      <c r="AE35" s="67"/>
      <c r="AF35" s="67"/>
      <c r="AG35" s="67"/>
      <c r="AH35" s="67"/>
      <c r="AI35" s="67"/>
    </row>
    <row r="36" spans="1:35" ht="30">
      <c r="A36" s="72"/>
      <c r="B36" s="74" t="s">
        <v>166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7"/>
      <c r="K36" s="67">
        <v>-23695</v>
      </c>
      <c r="L36" s="67">
        <v>-23695</v>
      </c>
      <c r="M36" s="69">
        <v>0</v>
      </c>
      <c r="N36" s="69">
        <v>0</v>
      </c>
      <c r="O36" s="67">
        <v>0</v>
      </c>
      <c r="P36" s="67">
        <v>0</v>
      </c>
      <c r="Q36" s="67">
        <v>0</v>
      </c>
      <c r="R36" s="69">
        <v>0</v>
      </c>
      <c r="S36" s="69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/>
      <c r="AA36" s="68">
        <f t="shared" si="0"/>
        <v>0</v>
      </c>
      <c r="AB36" s="67"/>
      <c r="AC36" s="67"/>
      <c r="AD36" s="67"/>
      <c r="AE36" s="67"/>
      <c r="AF36" s="67"/>
      <c r="AG36" s="67"/>
      <c r="AH36" s="67"/>
      <c r="AI36" s="67"/>
    </row>
    <row r="37" spans="1:35" ht="15">
      <c r="A37" s="72"/>
      <c r="B37" s="74" t="s">
        <v>167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9">
        <v>0</v>
      </c>
      <c r="S37" s="69">
        <v>0</v>
      </c>
      <c r="T37" s="67">
        <v>1397</v>
      </c>
      <c r="U37" s="67">
        <v>3567</v>
      </c>
      <c r="V37" s="67">
        <v>3567</v>
      </c>
      <c r="W37" s="67">
        <v>3185</v>
      </c>
      <c r="X37" s="67">
        <v>-39718</v>
      </c>
      <c r="Y37" s="67">
        <v>47.99999999999971</v>
      </c>
      <c r="Z37" s="67">
        <v>-9391</v>
      </c>
      <c r="AA37" s="68">
        <f t="shared" si="0"/>
        <v>-45876</v>
      </c>
      <c r="AB37" s="67">
        <v>-1003</v>
      </c>
      <c r="AC37" s="67">
        <v>-333</v>
      </c>
      <c r="AD37" s="67">
        <v>34281</v>
      </c>
      <c r="AE37" s="67">
        <v>77810</v>
      </c>
      <c r="AF37" s="67">
        <v>-1153</v>
      </c>
      <c r="AG37" s="67">
        <v>-2029</v>
      </c>
      <c r="AH37" s="67">
        <v>-4774</v>
      </c>
      <c r="AI37" s="67">
        <v>-12774</v>
      </c>
    </row>
    <row r="38" spans="1:35" ht="16.5" customHeight="1">
      <c r="A38" s="30"/>
      <c r="B38" s="75" t="s">
        <v>168</v>
      </c>
      <c r="C38" s="76">
        <v>42781</v>
      </c>
      <c r="D38" s="76">
        <v>51350</v>
      </c>
      <c r="E38" s="76">
        <v>63866</v>
      </c>
      <c r="F38" s="76">
        <v>60232</v>
      </c>
      <c r="G38" s="76">
        <v>218229</v>
      </c>
      <c r="H38" s="76">
        <v>63428</v>
      </c>
      <c r="I38" s="76">
        <v>74771</v>
      </c>
      <c r="J38" s="76">
        <v>92899</v>
      </c>
      <c r="K38" s="76">
        <f>SUM(K13:K36)</f>
        <v>59004</v>
      </c>
      <c r="L38" s="76">
        <f>SUM(L13:L37)</f>
        <v>290102</v>
      </c>
      <c r="M38" s="76">
        <f>SUM(M13:M37)</f>
        <v>68128</v>
      </c>
      <c r="N38" s="76">
        <f>SUM(N13:N37)</f>
        <v>75688</v>
      </c>
      <c r="O38" s="76">
        <f>SUM(O13:O37)</f>
        <v>100034</v>
      </c>
      <c r="P38" s="76">
        <v>82022</v>
      </c>
      <c r="Q38" s="76">
        <f aca="true" t="shared" si="1" ref="Q38:W38">SUM(Q13:Q37)</f>
        <v>325872</v>
      </c>
      <c r="R38" s="76">
        <f t="shared" si="1"/>
        <v>74282</v>
      </c>
      <c r="S38" s="76">
        <f t="shared" si="1"/>
        <v>19419</v>
      </c>
      <c r="T38" s="76">
        <f t="shared" si="1"/>
        <v>60627</v>
      </c>
      <c r="U38" s="76">
        <f t="shared" si="1"/>
        <v>85221.65</v>
      </c>
      <c r="V38" s="76">
        <f t="shared" si="1"/>
        <v>240420</v>
      </c>
      <c r="W38" s="76">
        <f t="shared" si="1"/>
        <v>59861</v>
      </c>
      <c r="X38" s="76">
        <f>SUM(X13:X37)</f>
        <v>72470.17934</v>
      </c>
      <c r="Y38" s="76">
        <f>SUM(Y13:Y37)</f>
        <v>107674</v>
      </c>
      <c r="Z38" s="76">
        <f>SUM(Z13:Z37)</f>
        <v>96643</v>
      </c>
      <c r="AA38" s="76">
        <f t="shared" si="0"/>
        <v>336648.17934000003</v>
      </c>
      <c r="AB38" s="76">
        <f>SUM(AB13:AB37)</f>
        <v>111141</v>
      </c>
      <c r="AC38" s="76">
        <f>SUM(AC13:AC37)</f>
        <v>152825.9998</v>
      </c>
      <c r="AD38" s="76">
        <f>SUM(AD13:AD37)</f>
        <v>144462</v>
      </c>
      <c r="AE38" s="76">
        <f>SUM(AE13:AE37)</f>
        <v>161901.325</v>
      </c>
      <c r="AF38" s="76">
        <v>156792.9998</v>
      </c>
      <c r="AG38" s="76">
        <v>153362.69939</v>
      </c>
      <c r="AH38" s="76">
        <v>142096.25457</v>
      </c>
      <c r="AI38" s="76">
        <v>189612.35236999998</v>
      </c>
    </row>
    <row r="39" spans="1:27" ht="15">
      <c r="A39" s="30"/>
      <c r="B39" s="59"/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Z39" s="77"/>
      <c r="AA39" s="68"/>
    </row>
    <row r="40" spans="1:35" ht="15">
      <c r="A40" s="30"/>
      <c r="B40" s="63" t="s">
        <v>45</v>
      </c>
      <c r="C40" s="78">
        <v>-279</v>
      </c>
      <c r="D40" s="79">
        <v>-29736</v>
      </c>
      <c r="E40" s="79">
        <v>-23740</v>
      </c>
      <c r="F40" s="80">
        <v>18767</v>
      </c>
      <c r="G40" s="80">
        <v>-34988</v>
      </c>
      <c r="H40" s="80">
        <v>17053</v>
      </c>
      <c r="I40" s="80">
        <v>-40110</v>
      </c>
      <c r="J40" s="80">
        <v>-23423</v>
      </c>
      <c r="K40" s="80">
        <v>14417</v>
      </c>
      <c r="L40" s="81">
        <v>-32063</v>
      </c>
      <c r="M40" s="80">
        <v>-27699</v>
      </c>
      <c r="N40" s="80">
        <v>-6938</v>
      </c>
      <c r="O40" s="68">
        <v>-20458</v>
      </c>
      <c r="P40" s="67">
        <v>30334</v>
      </c>
      <c r="Q40" s="68">
        <v>-24761</v>
      </c>
      <c r="R40" s="68">
        <v>17391</v>
      </c>
      <c r="S40" s="68">
        <v>3318</v>
      </c>
      <c r="T40" s="67">
        <v>-39589</v>
      </c>
      <c r="U40" s="67">
        <v>72735</v>
      </c>
      <c r="V40" s="67">
        <v>53855</v>
      </c>
      <c r="W40" s="67">
        <v>-44494</v>
      </c>
      <c r="X40" s="67">
        <v>-38524</v>
      </c>
      <c r="Y40" s="67">
        <v>-15730.000000000004</v>
      </c>
      <c r="Z40" s="67">
        <v>71163</v>
      </c>
      <c r="AA40" s="68">
        <f t="shared" si="0"/>
        <v>-27585</v>
      </c>
      <c r="AB40" s="67">
        <v>-34508</v>
      </c>
      <c r="AC40" s="67">
        <v>8663</v>
      </c>
      <c r="AD40" s="67">
        <v>-31668</v>
      </c>
      <c r="AE40" s="67">
        <v>-4382</v>
      </c>
      <c r="AF40" s="67">
        <v>-62274</v>
      </c>
      <c r="AG40" s="67">
        <v>-32131</v>
      </c>
      <c r="AH40" s="67">
        <v>26456.85732799054</v>
      </c>
      <c r="AI40" s="67">
        <v>27711.159964021615</v>
      </c>
    </row>
    <row r="41" spans="1:35" ht="15">
      <c r="A41" s="30"/>
      <c r="B41" s="63" t="s">
        <v>28</v>
      </c>
      <c r="C41" s="78">
        <v>-6945</v>
      </c>
      <c r="D41" s="79">
        <v>-9563</v>
      </c>
      <c r="E41" s="79">
        <v>5682</v>
      </c>
      <c r="F41" s="80">
        <v>-513</v>
      </c>
      <c r="G41" s="80">
        <v>-11339</v>
      </c>
      <c r="H41" s="80">
        <v>-7345</v>
      </c>
      <c r="I41" s="80">
        <v>-5506</v>
      </c>
      <c r="J41" s="80">
        <v>4782</v>
      </c>
      <c r="K41" s="80">
        <v>-7897</v>
      </c>
      <c r="L41" s="81">
        <v>-15966</v>
      </c>
      <c r="M41" s="80">
        <v>7205</v>
      </c>
      <c r="N41" s="80">
        <v>845</v>
      </c>
      <c r="O41" s="68">
        <v>10759</v>
      </c>
      <c r="P41" s="67">
        <v>-3673</v>
      </c>
      <c r="Q41" s="68">
        <v>15136</v>
      </c>
      <c r="R41" s="68">
        <v>32659</v>
      </c>
      <c r="S41" s="68">
        <v>-9410</v>
      </c>
      <c r="T41" s="67">
        <v>-11224</v>
      </c>
      <c r="U41" s="67">
        <v>8129</v>
      </c>
      <c r="V41" s="67">
        <v>20154</v>
      </c>
      <c r="W41" s="67">
        <v>-2637</v>
      </c>
      <c r="X41" s="67">
        <v>-4364.000000000001</v>
      </c>
      <c r="Y41" s="67">
        <v>-21.999999999999353</v>
      </c>
      <c r="Z41" s="67">
        <v>-16034</v>
      </c>
      <c r="AA41" s="68">
        <f t="shared" si="0"/>
        <v>-23057</v>
      </c>
      <c r="AB41" s="67">
        <v>-11452</v>
      </c>
      <c r="AC41" s="67">
        <v>13693</v>
      </c>
      <c r="AD41" s="67">
        <v>-3927</v>
      </c>
      <c r="AE41" s="67">
        <v>-19057</v>
      </c>
      <c r="AF41" s="67">
        <v>4559</v>
      </c>
      <c r="AG41" s="67">
        <v>10048</v>
      </c>
      <c r="AH41" s="67">
        <v>22688</v>
      </c>
      <c r="AI41" s="67">
        <v>-38013</v>
      </c>
    </row>
    <row r="42" spans="1:35" ht="15">
      <c r="A42" s="30"/>
      <c r="B42" s="63" t="s">
        <v>1</v>
      </c>
      <c r="C42" s="78">
        <v>4208</v>
      </c>
      <c r="D42" s="79">
        <v>-4557</v>
      </c>
      <c r="E42" s="79">
        <v>3419</v>
      </c>
      <c r="F42" s="80">
        <v>6082</v>
      </c>
      <c r="G42" s="80">
        <v>9152</v>
      </c>
      <c r="H42" s="80">
        <v>-5048</v>
      </c>
      <c r="I42" s="80">
        <v>-12676</v>
      </c>
      <c r="J42" s="80">
        <v>-6697</v>
      </c>
      <c r="K42" s="80">
        <v>7403</v>
      </c>
      <c r="L42" s="81">
        <v>-17018</v>
      </c>
      <c r="M42" s="80">
        <v>-15785</v>
      </c>
      <c r="N42" s="80">
        <v>-48610</v>
      </c>
      <c r="O42" s="68">
        <v>-26442</v>
      </c>
      <c r="P42" s="67">
        <v>7222</v>
      </c>
      <c r="Q42" s="68">
        <v>-83615</v>
      </c>
      <c r="R42" s="68">
        <v>-2823</v>
      </c>
      <c r="S42" s="68">
        <v>7693</v>
      </c>
      <c r="T42" s="67">
        <v>-12077</v>
      </c>
      <c r="U42" s="67">
        <v>-11251.999999999998</v>
      </c>
      <c r="V42" s="67">
        <v>-18459</v>
      </c>
      <c r="W42" s="67">
        <v>-40905</v>
      </c>
      <c r="X42" s="67">
        <v>-25346.000000000004</v>
      </c>
      <c r="Y42" s="67">
        <v>33316</v>
      </c>
      <c r="Z42" s="67">
        <v>-13776</v>
      </c>
      <c r="AA42" s="68">
        <f t="shared" si="0"/>
        <v>-46711</v>
      </c>
      <c r="AB42" s="67">
        <v>-6344</v>
      </c>
      <c r="AC42" s="67">
        <v>-71137</v>
      </c>
      <c r="AD42" s="67">
        <v>-41332</v>
      </c>
      <c r="AE42" s="67">
        <v>-73135</v>
      </c>
      <c r="AF42" s="67">
        <v>-26620</v>
      </c>
      <c r="AG42" s="67">
        <v>-19908</v>
      </c>
      <c r="AH42" s="67">
        <v>15914</v>
      </c>
      <c r="AI42" s="67">
        <v>36828.374716795035</v>
      </c>
    </row>
    <row r="43" spans="1:35" ht="15">
      <c r="A43" s="30"/>
      <c r="B43" s="63" t="s">
        <v>3</v>
      </c>
      <c r="C43" s="78">
        <v>747</v>
      </c>
      <c r="D43" s="79">
        <v>-152</v>
      </c>
      <c r="E43" s="79">
        <v>1093</v>
      </c>
      <c r="F43" s="80">
        <v>15</v>
      </c>
      <c r="G43" s="80">
        <v>1703</v>
      </c>
      <c r="H43" s="80">
        <v>3281</v>
      </c>
      <c r="I43" s="80">
        <v>-2307</v>
      </c>
      <c r="J43" s="80">
        <v>1053</v>
      </c>
      <c r="K43" s="80">
        <v>1074</v>
      </c>
      <c r="L43" s="81">
        <v>3101</v>
      </c>
      <c r="M43" s="80">
        <v>779</v>
      </c>
      <c r="N43" s="80">
        <v>-1497</v>
      </c>
      <c r="O43" s="68">
        <v>1278</v>
      </c>
      <c r="P43" s="67">
        <v>1630</v>
      </c>
      <c r="Q43" s="68">
        <v>2190</v>
      </c>
      <c r="R43" s="68">
        <v>4583</v>
      </c>
      <c r="S43" s="68">
        <v>570</v>
      </c>
      <c r="T43" s="67">
        <v>10468</v>
      </c>
      <c r="U43" s="67">
        <v>903.0000000000005</v>
      </c>
      <c r="V43" s="67">
        <v>16524</v>
      </c>
      <c r="W43" s="67">
        <v>-187</v>
      </c>
      <c r="X43" s="67">
        <v>2299</v>
      </c>
      <c r="Y43" s="67">
        <v>246.9999999999999</v>
      </c>
      <c r="Z43" s="67">
        <v>-21631</v>
      </c>
      <c r="AA43" s="68">
        <f t="shared" si="0"/>
        <v>-19272</v>
      </c>
      <c r="AB43" s="67">
        <v>20992</v>
      </c>
      <c r="AC43" s="67">
        <v>-712</v>
      </c>
      <c r="AD43" s="67">
        <v>113</v>
      </c>
      <c r="AE43" s="67">
        <v>1988</v>
      </c>
      <c r="AF43" s="67">
        <v>45</v>
      </c>
      <c r="AG43" s="67">
        <v>-1445.31306</v>
      </c>
      <c r="AH43" s="67">
        <v>-16.47142000000008</v>
      </c>
      <c r="AI43" s="67">
        <v>670.3548143090001</v>
      </c>
    </row>
    <row r="44" spans="1:35" ht="15">
      <c r="A44" s="30"/>
      <c r="B44" s="63" t="s">
        <v>27</v>
      </c>
      <c r="C44" s="78">
        <v>-8253</v>
      </c>
      <c r="D44" s="79">
        <v>-12481</v>
      </c>
      <c r="E44" s="79">
        <v>2704</v>
      </c>
      <c r="F44" s="80">
        <v>-4928</v>
      </c>
      <c r="G44" s="80">
        <v>-22958</v>
      </c>
      <c r="H44" s="80">
        <v>1287</v>
      </c>
      <c r="I44" s="80">
        <v>2407</v>
      </c>
      <c r="J44" s="80">
        <v>1546</v>
      </c>
      <c r="K44" s="80">
        <v>4842</v>
      </c>
      <c r="L44" s="81">
        <v>10082</v>
      </c>
      <c r="M44" s="80">
        <v>-289</v>
      </c>
      <c r="N44" s="80">
        <v>-7430</v>
      </c>
      <c r="O44" s="68">
        <v>-19125</v>
      </c>
      <c r="P44" s="67">
        <v>12244</v>
      </c>
      <c r="Q44" s="68">
        <v>-14600</v>
      </c>
      <c r="R44" s="68">
        <v>-9943</v>
      </c>
      <c r="S44" s="68">
        <v>21277</v>
      </c>
      <c r="T44" s="67">
        <v>7547</v>
      </c>
      <c r="U44" s="67">
        <v>9434.42</v>
      </c>
      <c r="V44" s="67">
        <v>28315</v>
      </c>
      <c r="W44" s="67">
        <v>-8154.419999999998</v>
      </c>
      <c r="X44" s="67">
        <v>14008</v>
      </c>
      <c r="Y44" s="67">
        <v>5970</v>
      </c>
      <c r="Z44" s="67">
        <v>-1229</v>
      </c>
      <c r="AA44" s="68">
        <f t="shared" si="0"/>
        <v>10594.580000000002</v>
      </c>
      <c r="AB44" s="67">
        <v>-10505</v>
      </c>
      <c r="AC44" s="67">
        <v>9859</v>
      </c>
      <c r="AD44" s="67">
        <v>-6760</v>
      </c>
      <c r="AE44" s="67">
        <v>256600</v>
      </c>
      <c r="AF44" s="67">
        <v>13138</v>
      </c>
      <c r="AG44" s="67">
        <v>35122</v>
      </c>
      <c r="AH44" s="67">
        <v>22055</v>
      </c>
      <c r="AI44" s="67">
        <v>5148</v>
      </c>
    </row>
    <row r="45" spans="1:35" ht="15">
      <c r="A45" s="30"/>
      <c r="B45" s="63" t="s">
        <v>76</v>
      </c>
      <c r="C45" s="78">
        <v>0</v>
      </c>
      <c r="D45" s="79">
        <v>-22705</v>
      </c>
      <c r="E45" s="79">
        <v>537</v>
      </c>
      <c r="F45" s="80">
        <v>22168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1">
        <v>0</v>
      </c>
      <c r="M45" s="80">
        <v>0</v>
      </c>
      <c r="N45" s="80">
        <v>0</v>
      </c>
      <c r="O45" s="68">
        <v>0</v>
      </c>
      <c r="P45" s="67">
        <v>0</v>
      </c>
      <c r="Q45" s="68">
        <v>0</v>
      </c>
      <c r="R45" s="68">
        <v>0</v>
      </c>
      <c r="S45" s="68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-197</v>
      </c>
      <c r="AA45" s="68">
        <f t="shared" si="0"/>
        <v>-197</v>
      </c>
      <c r="AB45" s="67">
        <v>-1574</v>
      </c>
      <c r="AC45" s="67">
        <v>-279</v>
      </c>
      <c r="AD45" s="67">
        <v>-31</v>
      </c>
      <c r="AE45" s="67">
        <v>1468</v>
      </c>
      <c r="AF45" s="67">
        <v>5</v>
      </c>
      <c r="AG45" s="67">
        <v>188</v>
      </c>
      <c r="AH45" s="67">
        <v>-112</v>
      </c>
      <c r="AI45" s="67">
        <v>19</v>
      </c>
    </row>
    <row r="46" spans="1:35" ht="15">
      <c r="A46" s="30"/>
      <c r="B46" s="63" t="s">
        <v>31</v>
      </c>
      <c r="C46" s="78">
        <v>-30709</v>
      </c>
      <c r="D46" s="79">
        <v>285</v>
      </c>
      <c r="E46" s="79">
        <v>-2489</v>
      </c>
      <c r="F46" s="80">
        <v>-750</v>
      </c>
      <c r="G46" s="80">
        <v>-33663</v>
      </c>
      <c r="H46" s="80">
        <v>-17474</v>
      </c>
      <c r="I46" s="80">
        <v>37799</v>
      </c>
      <c r="J46" s="80">
        <v>-18242</v>
      </c>
      <c r="K46" s="80">
        <v>-16411</v>
      </c>
      <c r="L46" s="81">
        <v>-14328</v>
      </c>
      <c r="M46" s="80">
        <v>24952</v>
      </c>
      <c r="N46" s="80">
        <v>15285</v>
      </c>
      <c r="O46" s="68">
        <v>29988</v>
      </c>
      <c r="P46" s="67">
        <v>-27617</v>
      </c>
      <c r="Q46" s="68">
        <v>42608</v>
      </c>
      <c r="R46" s="68">
        <v>-69557</v>
      </c>
      <c r="S46" s="68">
        <v>17620</v>
      </c>
      <c r="T46" s="67">
        <v>-1470</v>
      </c>
      <c r="U46" s="67">
        <v>16967.999999999996</v>
      </c>
      <c r="V46" s="67">
        <v>-36439</v>
      </c>
      <c r="W46" s="67">
        <v>-26885</v>
      </c>
      <c r="X46" s="67">
        <v>12962.000000000002</v>
      </c>
      <c r="Y46" s="67">
        <v>-26772</v>
      </c>
      <c r="Z46" s="67">
        <v>24560</v>
      </c>
      <c r="AA46" s="68">
        <f t="shared" si="0"/>
        <v>-16135</v>
      </c>
      <c r="AB46" s="67">
        <v>-5725</v>
      </c>
      <c r="AC46" s="67">
        <v>21064</v>
      </c>
      <c r="AD46" s="67">
        <v>-12952</v>
      </c>
      <c r="AE46" s="67">
        <v>31</v>
      </c>
      <c r="AF46" s="67">
        <v>-14650</v>
      </c>
      <c r="AG46" s="67">
        <v>-30093</v>
      </c>
      <c r="AH46" s="67">
        <v>9514</v>
      </c>
      <c r="AI46" s="67">
        <v>39943</v>
      </c>
    </row>
    <row r="47" spans="1:35" ht="15">
      <c r="A47" s="30"/>
      <c r="B47" s="63" t="s">
        <v>32</v>
      </c>
      <c r="C47" s="78">
        <v>-3241</v>
      </c>
      <c r="D47" s="79">
        <v>573</v>
      </c>
      <c r="E47" s="79">
        <v>7316</v>
      </c>
      <c r="F47" s="80">
        <v>-7965</v>
      </c>
      <c r="G47" s="80">
        <v>-3317</v>
      </c>
      <c r="H47" s="80">
        <v>814</v>
      </c>
      <c r="I47" s="80">
        <v>42</v>
      </c>
      <c r="J47" s="80">
        <v>1086</v>
      </c>
      <c r="K47" s="80">
        <v>-7599</v>
      </c>
      <c r="L47" s="81">
        <v>-5657</v>
      </c>
      <c r="M47" s="80">
        <v>-8131</v>
      </c>
      <c r="N47" s="80">
        <v>4754</v>
      </c>
      <c r="O47" s="68">
        <v>12450</v>
      </c>
      <c r="P47" s="67">
        <v>-3202</v>
      </c>
      <c r="Q47" s="68">
        <v>5871</v>
      </c>
      <c r="R47" s="68">
        <v>-3560</v>
      </c>
      <c r="S47" s="68">
        <v>1076</v>
      </c>
      <c r="T47" s="67">
        <v>3773</v>
      </c>
      <c r="U47" s="67">
        <v>-23908</v>
      </c>
      <c r="V47" s="67">
        <v>-22619</v>
      </c>
      <c r="W47" s="67">
        <v>6908</v>
      </c>
      <c r="X47" s="67">
        <v>15131</v>
      </c>
      <c r="Y47" s="67">
        <v>10927.999999999996</v>
      </c>
      <c r="Z47" s="67">
        <v>6161</v>
      </c>
      <c r="AA47" s="68">
        <f t="shared" si="0"/>
        <v>39128</v>
      </c>
      <c r="AB47" s="67">
        <v>-7912</v>
      </c>
      <c r="AC47" s="67">
        <v>8503</v>
      </c>
      <c r="AD47" s="67">
        <v>22188</v>
      </c>
      <c r="AE47" s="67">
        <v>-15996</v>
      </c>
      <c r="AF47" s="67">
        <v>-5181</v>
      </c>
      <c r="AG47" s="67">
        <v>-2495</v>
      </c>
      <c r="AH47" s="67">
        <v>25660</v>
      </c>
      <c r="AI47" s="67">
        <v>-6934.379659841967</v>
      </c>
    </row>
    <row r="48" spans="1:35" ht="15">
      <c r="A48" s="30"/>
      <c r="B48" s="63" t="s">
        <v>41</v>
      </c>
      <c r="C48" s="78">
        <v>3012</v>
      </c>
      <c r="D48" s="79">
        <v>-357</v>
      </c>
      <c r="E48" s="79">
        <v>-4855</v>
      </c>
      <c r="F48" s="80">
        <v>-3913</v>
      </c>
      <c r="G48" s="80">
        <v>-6113</v>
      </c>
      <c r="H48" s="80">
        <v>1926</v>
      </c>
      <c r="I48" s="80">
        <v>-6276</v>
      </c>
      <c r="J48" s="80">
        <v>2446</v>
      </c>
      <c r="K48" s="80">
        <v>11963</v>
      </c>
      <c r="L48" s="81">
        <v>10059</v>
      </c>
      <c r="M48" s="80">
        <v>1614</v>
      </c>
      <c r="N48" s="80">
        <v>-625</v>
      </c>
      <c r="O48" s="68">
        <v>-8189</v>
      </c>
      <c r="P48" s="67">
        <v>6243</v>
      </c>
      <c r="Q48" s="68">
        <v>-957</v>
      </c>
      <c r="R48" s="68">
        <v>939</v>
      </c>
      <c r="S48" s="68">
        <v>13679</v>
      </c>
      <c r="T48" s="67">
        <v>9907</v>
      </c>
      <c r="U48" s="67">
        <v>-6709</v>
      </c>
      <c r="V48" s="67">
        <v>17816</v>
      </c>
      <c r="W48" s="67">
        <v>-7840</v>
      </c>
      <c r="X48" s="67">
        <v>-2327</v>
      </c>
      <c r="Y48" s="67">
        <v>2967.999999999999</v>
      </c>
      <c r="Z48" s="67">
        <v>-5184</v>
      </c>
      <c r="AA48" s="68">
        <f t="shared" si="0"/>
        <v>-12383</v>
      </c>
      <c r="AB48" s="67">
        <v>8243</v>
      </c>
      <c r="AC48" s="67">
        <v>-12197</v>
      </c>
      <c r="AD48" s="67">
        <v>3518</v>
      </c>
      <c r="AE48" s="67">
        <v>16624</v>
      </c>
      <c r="AF48" s="67">
        <v>-1404</v>
      </c>
      <c r="AG48" s="67">
        <v>5399</v>
      </c>
      <c r="AH48" s="67">
        <v>12148</v>
      </c>
      <c r="AI48" s="67">
        <v>8419.693912908391</v>
      </c>
    </row>
    <row r="49" spans="1:35" ht="15">
      <c r="A49" s="30"/>
      <c r="B49" s="63" t="s">
        <v>169</v>
      </c>
      <c r="C49" s="78">
        <v>-6792</v>
      </c>
      <c r="D49" s="79">
        <v>-4701</v>
      </c>
      <c r="E49" s="79">
        <v>-4780</v>
      </c>
      <c r="F49" s="80">
        <v>-5217</v>
      </c>
      <c r="G49" s="80">
        <v>-21490</v>
      </c>
      <c r="H49" s="80">
        <v>-8260</v>
      </c>
      <c r="I49" s="80">
        <v>-6217</v>
      </c>
      <c r="J49" s="80">
        <v>-10640</v>
      </c>
      <c r="K49" s="80">
        <v>-5585</v>
      </c>
      <c r="L49" s="81">
        <v>-30702</v>
      </c>
      <c r="M49" s="80">
        <v>-11002</v>
      </c>
      <c r="N49" s="80">
        <v>-4648</v>
      </c>
      <c r="O49" s="68">
        <v>-8024</v>
      </c>
      <c r="P49" s="67">
        <v>-4203</v>
      </c>
      <c r="Q49" s="68">
        <v>-27877</v>
      </c>
      <c r="R49" s="68">
        <v>-7534</v>
      </c>
      <c r="S49" s="68">
        <v>-210</v>
      </c>
      <c r="T49" s="67">
        <v>-705</v>
      </c>
      <c r="U49" s="67">
        <v>-6053.000000000001</v>
      </c>
      <c r="V49" s="67">
        <v>-14502</v>
      </c>
      <c r="W49" s="67">
        <v>-4733</v>
      </c>
      <c r="X49" s="67">
        <v>-3491.0000000000005</v>
      </c>
      <c r="Y49" s="67">
        <v>-2644.9999999999995</v>
      </c>
      <c r="Z49" s="67">
        <v>-11272</v>
      </c>
      <c r="AA49" s="68">
        <f t="shared" si="0"/>
        <v>-22141</v>
      </c>
      <c r="AB49" s="67">
        <v>-3204</v>
      </c>
      <c r="AC49" s="67">
        <v>-2959</v>
      </c>
      <c r="AD49" s="67">
        <v>-6054</v>
      </c>
      <c r="AE49" s="67">
        <v>-9257</v>
      </c>
      <c r="AF49" s="67">
        <v>-12944</v>
      </c>
      <c r="AG49" s="67">
        <v>3145</v>
      </c>
      <c r="AH49" s="67">
        <v>-29844</v>
      </c>
      <c r="AI49" s="67">
        <v>27974</v>
      </c>
    </row>
    <row r="50" spans="1:35" ht="15">
      <c r="A50" s="30"/>
      <c r="B50" s="70" t="s">
        <v>170</v>
      </c>
      <c r="C50" s="78">
        <v>-4812</v>
      </c>
      <c r="D50" s="79">
        <v>-1630</v>
      </c>
      <c r="E50" s="79">
        <v>-8836</v>
      </c>
      <c r="F50" s="80">
        <v>4966</v>
      </c>
      <c r="G50" s="80">
        <v>-10312</v>
      </c>
      <c r="H50" s="80">
        <v>-1094</v>
      </c>
      <c r="I50" s="80">
        <v>18274</v>
      </c>
      <c r="J50" s="80">
        <v>-5136</v>
      </c>
      <c r="K50" s="80">
        <v>-6313</v>
      </c>
      <c r="L50" s="81">
        <v>5731</v>
      </c>
      <c r="M50" s="80">
        <v>4191</v>
      </c>
      <c r="N50" s="80">
        <v>-790</v>
      </c>
      <c r="O50" s="68">
        <v>18364</v>
      </c>
      <c r="P50" s="67">
        <v>-6139</v>
      </c>
      <c r="Q50" s="68">
        <v>15626</v>
      </c>
      <c r="R50" s="68">
        <v>2407</v>
      </c>
      <c r="S50" s="68">
        <v>-7980</v>
      </c>
      <c r="T50" s="67">
        <v>8104</v>
      </c>
      <c r="U50" s="67">
        <v>-244.00000000000023</v>
      </c>
      <c r="V50" s="67">
        <v>2287</v>
      </c>
      <c r="W50" s="67">
        <v>955</v>
      </c>
      <c r="X50" s="67">
        <v>-8395.999999999998</v>
      </c>
      <c r="Y50" s="67">
        <v>-10076</v>
      </c>
      <c r="Z50" s="67">
        <v>6027</v>
      </c>
      <c r="AA50" s="68">
        <f t="shared" si="0"/>
        <v>-11490</v>
      </c>
      <c r="AB50" s="67">
        <v>26047</v>
      </c>
      <c r="AC50" s="67">
        <v>1340</v>
      </c>
      <c r="AD50" s="67">
        <v>-2092</v>
      </c>
      <c r="AE50" s="67">
        <v>-46765</v>
      </c>
      <c r="AF50" s="67">
        <v>9991</v>
      </c>
      <c r="AG50" s="67">
        <v>-915</v>
      </c>
      <c r="AH50" s="67">
        <v>-21333.08863</v>
      </c>
      <c r="AI50" s="67">
        <v>-19332.940907357843</v>
      </c>
    </row>
    <row r="51" spans="1:35" ht="15">
      <c r="A51" s="30"/>
      <c r="B51" s="73" t="s">
        <v>171</v>
      </c>
      <c r="C51" s="79">
        <v>0</v>
      </c>
      <c r="D51" s="79">
        <v>-1192</v>
      </c>
      <c r="E51" s="79">
        <v>-458</v>
      </c>
      <c r="F51" s="80">
        <v>-1328</v>
      </c>
      <c r="G51" s="80">
        <v>-2978</v>
      </c>
      <c r="H51" s="80">
        <v>-1604</v>
      </c>
      <c r="I51" s="80">
        <v>-300</v>
      </c>
      <c r="J51" s="80">
        <v>-613</v>
      </c>
      <c r="K51" s="80">
        <v>-101</v>
      </c>
      <c r="L51" s="81">
        <v>-2618</v>
      </c>
      <c r="M51" s="80">
        <v>-551</v>
      </c>
      <c r="N51" s="80">
        <v>-284</v>
      </c>
      <c r="O51" s="68">
        <v>-4809</v>
      </c>
      <c r="P51" s="67">
        <v>-422</v>
      </c>
      <c r="Q51" s="68">
        <v>-6066</v>
      </c>
      <c r="R51" s="68">
        <v>-213</v>
      </c>
      <c r="S51" s="68">
        <v>-242</v>
      </c>
      <c r="T51" s="67">
        <v>-780</v>
      </c>
      <c r="U51" s="67">
        <v>-426.99999999999983</v>
      </c>
      <c r="V51" s="67">
        <v>-1662</v>
      </c>
      <c r="W51" s="67">
        <v>-286</v>
      </c>
      <c r="X51" s="67">
        <v>-614.0000000000001</v>
      </c>
      <c r="Y51" s="67">
        <v>-1422.0000000000002</v>
      </c>
      <c r="Z51" s="67">
        <v>-2027</v>
      </c>
      <c r="AA51" s="68">
        <f t="shared" si="0"/>
        <v>-4349</v>
      </c>
      <c r="AB51" s="67">
        <v>-883</v>
      </c>
      <c r="AC51" s="67">
        <v>-546</v>
      </c>
      <c r="AD51" s="67">
        <v>-1159</v>
      </c>
      <c r="AE51" s="67">
        <v>-601</v>
      </c>
      <c r="AF51" s="67">
        <v>-3087</v>
      </c>
      <c r="AG51" s="67">
        <v>-22411</v>
      </c>
      <c r="AH51" s="67">
        <v>-1784</v>
      </c>
      <c r="AI51" s="67">
        <v>-1624</v>
      </c>
    </row>
    <row r="52" spans="1:35" ht="15">
      <c r="A52" s="30"/>
      <c r="B52" s="82" t="s">
        <v>172</v>
      </c>
      <c r="C52" s="79">
        <v>0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79">
        <v>0</v>
      </c>
      <c r="T52" s="79">
        <v>0</v>
      </c>
      <c r="U52" s="79">
        <v>0</v>
      </c>
      <c r="V52" s="79">
        <v>0</v>
      </c>
      <c r="W52" s="79">
        <v>0</v>
      </c>
      <c r="X52" s="79">
        <v>0</v>
      </c>
      <c r="Y52" s="79">
        <v>0</v>
      </c>
      <c r="Z52" s="67">
        <v>-800</v>
      </c>
      <c r="AA52" s="68">
        <f t="shared" si="0"/>
        <v>-800</v>
      </c>
      <c r="AB52" s="67">
        <v>-800</v>
      </c>
      <c r="AC52" s="67"/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</row>
    <row r="53" spans="1:35" ht="15">
      <c r="A53" s="30"/>
      <c r="B53" s="82" t="s">
        <v>173</v>
      </c>
      <c r="C53" s="79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79">
        <v>0</v>
      </c>
      <c r="P53" s="79">
        <v>0</v>
      </c>
      <c r="Q53" s="79">
        <v>0</v>
      </c>
      <c r="R53" s="79">
        <v>0</v>
      </c>
      <c r="S53" s="79">
        <v>0</v>
      </c>
      <c r="T53" s="79">
        <v>0</v>
      </c>
      <c r="U53" s="79">
        <v>0</v>
      </c>
      <c r="V53" s="79">
        <v>0</v>
      </c>
      <c r="W53" s="79">
        <v>0</v>
      </c>
      <c r="X53" s="79">
        <v>0</v>
      </c>
      <c r="Y53" s="79">
        <v>0</v>
      </c>
      <c r="Z53" s="67">
        <v>-432</v>
      </c>
      <c r="AA53" s="68">
        <f t="shared" si="0"/>
        <v>-432</v>
      </c>
      <c r="AB53" s="67">
        <v>0</v>
      </c>
      <c r="AC53" s="67">
        <v>183</v>
      </c>
      <c r="AD53" s="67">
        <v>-1273</v>
      </c>
      <c r="AE53" s="67">
        <v>-36</v>
      </c>
      <c r="AF53" s="67">
        <v>0</v>
      </c>
      <c r="AG53" s="67">
        <v>0</v>
      </c>
      <c r="AH53" s="67">
        <v>0</v>
      </c>
      <c r="AI53" s="67">
        <v>-598</v>
      </c>
    </row>
    <row r="54" spans="1:35" ht="15">
      <c r="A54" s="30"/>
      <c r="B54" s="73" t="s">
        <v>50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69">
        <v>0</v>
      </c>
      <c r="P54" s="69">
        <v>0</v>
      </c>
      <c r="Q54" s="69">
        <v>0</v>
      </c>
      <c r="R54" s="69">
        <v>0</v>
      </c>
      <c r="S54" s="69">
        <v>0</v>
      </c>
      <c r="T54" s="67">
        <v>-1179</v>
      </c>
      <c r="U54" s="67">
        <v>-2.0000000000000018</v>
      </c>
      <c r="V54" s="67">
        <v>-1181</v>
      </c>
      <c r="W54" s="67">
        <v>0</v>
      </c>
      <c r="X54" s="67">
        <v>-870</v>
      </c>
      <c r="Y54" s="67">
        <v>103.99999999999999</v>
      </c>
      <c r="Z54" s="67">
        <v>0</v>
      </c>
      <c r="AA54" s="68">
        <f t="shared" si="0"/>
        <v>-766</v>
      </c>
      <c r="AC54" s="68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-379</v>
      </c>
    </row>
    <row r="55" spans="1:35" ht="16.5" customHeight="1">
      <c r="A55" s="30"/>
      <c r="B55" s="75" t="s">
        <v>174</v>
      </c>
      <c r="C55" s="76">
        <v>-53064</v>
      </c>
      <c r="D55" s="76">
        <v>-86216</v>
      </c>
      <c r="E55" s="76">
        <v>-24407</v>
      </c>
      <c r="F55" s="76">
        <v>27384</v>
      </c>
      <c r="G55" s="76">
        <v>-136303</v>
      </c>
      <c r="H55" s="76">
        <v>-16464</v>
      </c>
      <c r="I55" s="76">
        <v>-14870</v>
      </c>
      <c r="J55" s="76">
        <v>-53838</v>
      </c>
      <c r="K55" s="76">
        <v>-4207</v>
      </c>
      <c r="L55" s="76">
        <f>SUM(L40:L51)</f>
        <v>-89379</v>
      </c>
      <c r="M55" s="76">
        <f>SUM(M40:M51)</f>
        <v>-24716</v>
      </c>
      <c r="N55" s="76">
        <f>SUM(N40:N54)</f>
        <v>-49938</v>
      </c>
      <c r="O55" s="76">
        <f>SUM(O40:O54)</f>
        <v>-14208</v>
      </c>
      <c r="P55" s="76">
        <v>12417</v>
      </c>
      <c r="Q55" s="76">
        <f aca="true" t="shared" si="2" ref="Q55:W55">SUM(Q40:Q54)</f>
        <v>-76445</v>
      </c>
      <c r="R55" s="76">
        <f t="shared" si="2"/>
        <v>-35651</v>
      </c>
      <c r="S55" s="76">
        <f t="shared" si="2"/>
        <v>47391</v>
      </c>
      <c r="T55" s="76">
        <f t="shared" si="2"/>
        <v>-27225</v>
      </c>
      <c r="U55" s="76">
        <f t="shared" si="2"/>
        <v>59574.42</v>
      </c>
      <c r="V55" s="76">
        <f t="shared" si="2"/>
        <v>44089</v>
      </c>
      <c r="W55" s="76">
        <f t="shared" si="2"/>
        <v>-128258.42</v>
      </c>
      <c r="X55" s="76">
        <f>SUM(X40:X54)</f>
        <v>-39532</v>
      </c>
      <c r="Y55" s="76">
        <f>SUM(Y40:Y54)</f>
        <v>-3134.0000000000073</v>
      </c>
      <c r="Z55" s="76">
        <f>SUM(Z40:Z54)</f>
        <v>35329</v>
      </c>
      <c r="AA55" s="76">
        <f t="shared" si="0"/>
        <v>-135595.41999999998</v>
      </c>
      <c r="AB55" s="76">
        <f>SUM(AB40:AB54)</f>
        <v>-27625</v>
      </c>
      <c r="AC55" s="76">
        <f>SUM(AC40:AC54)</f>
        <v>-24525</v>
      </c>
      <c r="AD55" s="76">
        <f>SUM(AD40:AD54)</f>
        <v>-81429</v>
      </c>
      <c r="AE55" s="76">
        <f>SUM(AE40:AE54)</f>
        <v>107482</v>
      </c>
      <c r="AF55" s="76">
        <v>-98422</v>
      </c>
      <c r="AG55" s="76">
        <v>-55496.31306</v>
      </c>
      <c r="AH55" s="76">
        <v>81346.29727799054</v>
      </c>
      <c r="AI55" s="76">
        <v>79832.26284083424</v>
      </c>
    </row>
    <row r="56" spans="1:27" ht="15">
      <c r="A56" s="30"/>
      <c r="B56" s="63"/>
      <c r="C56" s="60"/>
      <c r="D56" s="60"/>
      <c r="E56" s="60"/>
      <c r="F56" s="60"/>
      <c r="G56" s="60"/>
      <c r="H56" s="60"/>
      <c r="I56" s="60"/>
      <c r="J56" s="60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AA56" s="68"/>
    </row>
    <row r="57" spans="1:35" ht="16.5" customHeight="1">
      <c r="A57" s="30"/>
      <c r="B57" s="75" t="s">
        <v>175</v>
      </c>
      <c r="C57" s="76">
        <v>-10283</v>
      </c>
      <c r="D57" s="76">
        <v>-34866</v>
      </c>
      <c r="E57" s="76">
        <v>39459</v>
      </c>
      <c r="F57" s="76">
        <v>87616</v>
      </c>
      <c r="G57" s="76">
        <v>81926</v>
      </c>
      <c r="H57" s="76">
        <v>46964</v>
      </c>
      <c r="I57" s="76">
        <v>59901</v>
      </c>
      <c r="J57" s="76">
        <v>39061</v>
      </c>
      <c r="K57" s="76">
        <f aca="true" t="shared" si="3" ref="K57:AD57">K38+K55</f>
        <v>54797</v>
      </c>
      <c r="L57" s="76">
        <f t="shared" si="3"/>
        <v>200723</v>
      </c>
      <c r="M57" s="76">
        <f t="shared" si="3"/>
        <v>43412</v>
      </c>
      <c r="N57" s="76">
        <f t="shared" si="3"/>
        <v>25750</v>
      </c>
      <c r="O57" s="76">
        <f t="shared" si="3"/>
        <v>85826</v>
      </c>
      <c r="P57" s="76">
        <v>94439</v>
      </c>
      <c r="Q57" s="76">
        <f>Q38+Q55</f>
        <v>249427</v>
      </c>
      <c r="R57" s="76">
        <f t="shared" si="3"/>
        <v>38631</v>
      </c>
      <c r="S57" s="76">
        <f t="shared" si="3"/>
        <v>66810</v>
      </c>
      <c r="T57" s="76">
        <f t="shared" si="3"/>
        <v>33402</v>
      </c>
      <c r="U57" s="76">
        <f t="shared" si="3"/>
        <v>144796.07</v>
      </c>
      <c r="V57" s="76">
        <f t="shared" si="3"/>
        <v>284509</v>
      </c>
      <c r="W57" s="76">
        <f t="shared" si="3"/>
        <v>-68397.42</v>
      </c>
      <c r="X57" s="76">
        <f t="shared" si="3"/>
        <v>32938.17934</v>
      </c>
      <c r="Y57" s="76">
        <f t="shared" si="3"/>
        <v>104540</v>
      </c>
      <c r="Z57" s="76">
        <f t="shared" si="3"/>
        <v>131972</v>
      </c>
      <c r="AA57" s="76">
        <f t="shared" si="3"/>
        <v>201052.75934000005</v>
      </c>
      <c r="AB57" s="76">
        <f t="shared" si="3"/>
        <v>83516</v>
      </c>
      <c r="AC57" s="76">
        <f t="shared" si="3"/>
        <v>128300.99979999999</v>
      </c>
      <c r="AD57" s="76">
        <f t="shared" si="3"/>
        <v>63033</v>
      </c>
      <c r="AE57" s="76">
        <f>AE38+AE55</f>
        <v>269383.325</v>
      </c>
      <c r="AF57" s="76">
        <v>58370.99979999999</v>
      </c>
      <c r="AG57" s="76">
        <v>97866.38633</v>
      </c>
      <c r="AH57" s="76">
        <v>223442.55184799054</v>
      </c>
      <c r="AI57" s="76">
        <v>269444.6152108342</v>
      </c>
    </row>
    <row r="58" spans="2:27" ht="15">
      <c r="B58" s="63"/>
      <c r="C58" s="60"/>
      <c r="D58" s="60"/>
      <c r="E58" s="60"/>
      <c r="F58" s="60"/>
      <c r="G58" s="60"/>
      <c r="H58" s="60"/>
      <c r="I58" s="60"/>
      <c r="J58" s="60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AA58" s="68"/>
    </row>
    <row r="59" spans="1:27" ht="15">
      <c r="A59" s="30"/>
      <c r="B59" s="83" t="s">
        <v>176</v>
      </c>
      <c r="C59" s="60"/>
      <c r="D59" s="60"/>
      <c r="E59" s="60"/>
      <c r="F59" s="80"/>
      <c r="G59" s="80"/>
      <c r="H59" s="80"/>
      <c r="I59" s="80"/>
      <c r="J59" s="80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AA59" s="68"/>
    </row>
    <row r="60" spans="1:35" ht="15">
      <c r="A60" s="30"/>
      <c r="B60" s="63" t="s">
        <v>177</v>
      </c>
      <c r="C60" s="78">
        <v>-4942</v>
      </c>
      <c r="D60" s="78">
        <v>-8016</v>
      </c>
      <c r="E60" s="78">
        <v>3259</v>
      </c>
      <c r="F60" s="80">
        <v>-15483</v>
      </c>
      <c r="G60" s="80">
        <v>-25182</v>
      </c>
      <c r="H60" s="80">
        <v>-9377.637</v>
      </c>
      <c r="I60" s="80">
        <v>-6781.362999999999</v>
      </c>
      <c r="J60" s="80">
        <v>-9772.999999999998</v>
      </c>
      <c r="K60" s="80">
        <v>-17566</v>
      </c>
      <c r="L60" s="80">
        <v>-43498</v>
      </c>
      <c r="M60" s="80">
        <v>-10147</v>
      </c>
      <c r="N60" s="80">
        <v>-13375</v>
      </c>
      <c r="O60" s="68">
        <v>-34904</v>
      </c>
      <c r="P60" s="67">
        <v>-20904</v>
      </c>
      <c r="Q60" s="68">
        <v>-79330</v>
      </c>
      <c r="R60" s="68">
        <v>-17059</v>
      </c>
      <c r="S60" s="68">
        <v>-19342</v>
      </c>
      <c r="T60" s="67">
        <v>-8995</v>
      </c>
      <c r="U60" s="67">
        <v>-33569</v>
      </c>
      <c r="V60" s="67">
        <v>-78965</v>
      </c>
      <c r="W60" s="67">
        <v>-18200</v>
      </c>
      <c r="X60" s="68">
        <v>-5643.000000000001</v>
      </c>
      <c r="Y60" s="68">
        <v>-17031.000000000004</v>
      </c>
      <c r="Z60" s="68">
        <v>-17398</v>
      </c>
      <c r="AA60" s="68">
        <f t="shared" si="0"/>
        <v>-58272</v>
      </c>
      <c r="AB60" s="68">
        <v>-15065</v>
      </c>
      <c r="AC60" s="68">
        <v>-28003</v>
      </c>
      <c r="AD60" s="68">
        <v>-11594</v>
      </c>
      <c r="AE60" s="68">
        <v>-7707</v>
      </c>
      <c r="AF60" s="68">
        <v>-4864</v>
      </c>
      <c r="AG60" s="68">
        <v>-6223</v>
      </c>
      <c r="AH60" s="68">
        <v>-10068</v>
      </c>
      <c r="AI60" s="68">
        <v>-7095</v>
      </c>
    </row>
    <row r="61" spans="1:35" ht="15">
      <c r="A61" s="30"/>
      <c r="B61" s="63" t="s">
        <v>178</v>
      </c>
      <c r="C61" s="78">
        <v>-4002</v>
      </c>
      <c r="D61" s="78">
        <v>-4821</v>
      </c>
      <c r="E61" s="78">
        <v>-3545</v>
      </c>
      <c r="F61" s="80">
        <v>-8931</v>
      </c>
      <c r="G61" s="80">
        <v>-21299</v>
      </c>
      <c r="H61" s="80">
        <v>-6439</v>
      </c>
      <c r="I61" s="80">
        <v>-9377</v>
      </c>
      <c r="J61" s="80">
        <v>-6840</v>
      </c>
      <c r="K61" s="80">
        <v>-9553</v>
      </c>
      <c r="L61" s="81">
        <v>-32209</v>
      </c>
      <c r="M61" s="80">
        <v>-8734</v>
      </c>
      <c r="N61" s="80">
        <v>-8455</v>
      </c>
      <c r="O61" s="68">
        <v>-9611</v>
      </c>
      <c r="P61" s="67">
        <v>-8836</v>
      </c>
      <c r="Q61" s="68">
        <v>-35636</v>
      </c>
      <c r="R61" s="68">
        <v>-2565</v>
      </c>
      <c r="S61" s="68">
        <v>-13957</v>
      </c>
      <c r="T61" s="67">
        <v>-12366</v>
      </c>
      <c r="U61" s="67">
        <v>-20725.877689999994</v>
      </c>
      <c r="V61" s="67">
        <v>-49614</v>
      </c>
      <c r="W61" s="67">
        <v>-22225</v>
      </c>
      <c r="X61" s="68">
        <v>-2828.9999999999973</v>
      </c>
      <c r="Y61" s="68">
        <v>-13213.000000000004</v>
      </c>
      <c r="Z61" s="68">
        <v>-15341</v>
      </c>
      <c r="AA61" s="68">
        <f t="shared" si="0"/>
        <v>-53608</v>
      </c>
      <c r="AB61" s="68">
        <v>-10139</v>
      </c>
      <c r="AC61" s="68">
        <v>-5405</v>
      </c>
      <c r="AD61" s="68">
        <v>-7106</v>
      </c>
      <c r="AE61" s="68">
        <v>-5825</v>
      </c>
      <c r="AF61" s="68">
        <v>-3655</v>
      </c>
      <c r="AG61" s="68">
        <v>-9297</v>
      </c>
      <c r="AH61" s="68">
        <v>-4422.567649999997</v>
      </c>
      <c r="AI61" s="68">
        <v>-5544.432350000003</v>
      </c>
    </row>
    <row r="62" spans="1:35" ht="15">
      <c r="A62" s="30"/>
      <c r="B62" s="63" t="s">
        <v>179</v>
      </c>
      <c r="C62" s="79">
        <v>5924</v>
      </c>
      <c r="D62" s="79">
        <v>83</v>
      </c>
      <c r="E62" s="79">
        <v>-165</v>
      </c>
      <c r="F62" s="80">
        <v>-16225</v>
      </c>
      <c r="G62" s="80">
        <v>-10383</v>
      </c>
      <c r="H62" s="80">
        <v>-169</v>
      </c>
      <c r="I62" s="80">
        <v>-207</v>
      </c>
      <c r="J62" s="80">
        <v>18735</v>
      </c>
      <c r="K62" s="80">
        <v>-338</v>
      </c>
      <c r="L62" s="80">
        <v>18021</v>
      </c>
      <c r="M62" s="80">
        <v>-464</v>
      </c>
      <c r="N62" s="80">
        <v>-257</v>
      </c>
      <c r="O62" s="71">
        <v>-365</v>
      </c>
      <c r="P62" s="69">
        <v>-541</v>
      </c>
      <c r="Q62" s="71">
        <v>-1627</v>
      </c>
      <c r="R62" s="68">
        <v>-483</v>
      </c>
      <c r="S62" s="68">
        <v>-145</v>
      </c>
      <c r="T62" s="67">
        <v>-670</v>
      </c>
      <c r="U62" s="67">
        <v>-1020</v>
      </c>
      <c r="V62" s="67">
        <v>-2318</v>
      </c>
      <c r="W62" s="67">
        <v>-429</v>
      </c>
      <c r="X62" s="68">
        <v>-565</v>
      </c>
      <c r="Y62" s="68">
        <v>-497.0000000000001</v>
      </c>
      <c r="Z62" s="68">
        <v>-240</v>
      </c>
      <c r="AA62" s="68">
        <f t="shared" si="0"/>
        <v>-1731</v>
      </c>
      <c r="AB62" s="68">
        <v>-826</v>
      </c>
      <c r="AC62" s="68">
        <v>-305</v>
      </c>
      <c r="AD62" s="68">
        <v>-265</v>
      </c>
      <c r="AE62" s="68">
        <v>-470</v>
      </c>
      <c r="AF62" s="68">
        <v>-500</v>
      </c>
      <c r="AG62" s="68">
        <v>0</v>
      </c>
      <c r="AH62" s="68">
        <v>-113</v>
      </c>
      <c r="AI62" s="68">
        <v>10</v>
      </c>
    </row>
    <row r="63" spans="1:35" ht="15">
      <c r="A63" s="30"/>
      <c r="B63" s="73" t="s">
        <v>180</v>
      </c>
      <c r="C63" s="78">
        <v>0</v>
      </c>
      <c r="D63" s="78">
        <v>0</v>
      </c>
      <c r="E63" s="78">
        <v>0</v>
      </c>
      <c r="F63" s="80">
        <v>0</v>
      </c>
      <c r="G63" s="80">
        <v>0</v>
      </c>
      <c r="H63" s="80">
        <v>0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68">
        <v>0</v>
      </c>
      <c r="P63" s="67">
        <v>0</v>
      </c>
      <c r="Q63" s="68">
        <v>0</v>
      </c>
      <c r="R63" s="68">
        <v>0</v>
      </c>
      <c r="S63" s="68">
        <v>-34033</v>
      </c>
      <c r="T63" s="67">
        <v>-84</v>
      </c>
      <c r="U63" s="67">
        <v>-23046</v>
      </c>
      <c r="V63" s="67">
        <v>-57163</v>
      </c>
      <c r="W63" s="67">
        <v>-21287</v>
      </c>
      <c r="X63" s="68">
        <v>-91475</v>
      </c>
      <c r="Y63" s="68">
        <v>-2453.9999999999936</v>
      </c>
      <c r="Z63" s="68">
        <v>2691</v>
      </c>
      <c r="AA63" s="68">
        <f t="shared" si="0"/>
        <v>-112525</v>
      </c>
      <c r="AB63" s="68">
        <v>-4942</v>
      </c>
      <c r="AC63" s="68">
        <v>-106163</v>
      </c>
      <c r="AD63" s="68">
        <v>53484</v>
      </c>
      <c r="AE63" s="68">
        <v>79242</v>
      </c>
      <c r="AF63" s="68">
        <v>-2155</v>
      </c>
      <c r="AG63" s="68">
        <v>-7073</v>
      </c>
      <c r="AH63" s="68">
        <v>2293</v>
      </c>
      <c r="AI63" s="68">
        <v>-41920</v>
      </c>
    </row>
    <row r="64" spans="1:35" ht="15">
      <c r="A64" s="30"/>
      <c r="B64" s="63" t="s">
        <v>315</v>
      </c>
      <c r="C64" s="78">
        <v>0</v>
      </c>
      <c r="D64" s="78">
        <v>0</v>
      </c>
      <c r="E64" s="78">
        <v>-596</v>
      </c>
      <c r="F64" s="80">
        <v>596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68">
        <v>0</v>
      </c>
      <c r="P64" s="67">
        <v>0</v>
      </c>
      <c r="Q64" s="68">
        <v>0</v>
      </c>
      <c r="R64" s="68">
        <v>0</v>
      </c>
      <c r="S64" s="68">
        <v>0</v>
      </c>
      <c r="T64" s="67">
        <v>0</v>
      </c>
      <c r="U64" s="67">
        <v>0</v>
      </c>
      <c r="V64" s="67">
        <v>0</v>
      </c>
      <c r="W64" s="67">
        <v>0</v>
      </c>
      <c r="X64" s="68">
        <v>0</v>
      </c>
      <c r="Y64" s="68">
        <v>0</v>
      </c>
      <c r="Z64" s="68">
        <v>0</v>
      </c>
      <c r="AA64" s="68">
        <f t="shared" si="0"/>
        <v>0</v>
      </c>
      <c r="AB64" s="68">
        <v>0</v>
      </c>
      <c r="AC64" s="68"/>
      <c r="AE64" s="68">
        <v>-12000</v>
      </c>
      <c r="AF64" s="68">
        <v>0</v>
      </c>
      <c r="AG64" s="68">
        <v>0</v>
      </c>
      <c r="AH64" s="68">
        <v>0</v>
      </c>
      <c r="AI64" s="68">
        <v>0</v>
      </c>
    </row>
    <row r="65" spans="1:29" ht="15">
      <c r="A65" s="30"/>
      <c r="B65" s="84" t="s">
        <v>182</v>
      </c>
      <c r="C65" s="79">
        <v>0</v>
      </c>
      <c r="D65" s="79">
        <v>0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  <c r="J65" s="79">
        <v>0</v>
      </c>
      <c r="K65" s="79">
        <v>0</v>
      </c>
      <c r="L65" s="79">
        <v>0</v>
      </c>
      <c r="M65" s="79">
        <v>0</v>
      </c>
      <c r="N65" s="79">
        <v>0</v>
      </c>
      <c r="O65" s="71">
        <v>0</v>
      </c>
      <c r="P65" s="71">
        <v>0</v>
      </c>
      <c r="Q65" s="71">
        <v>0</v>
      </c>
      <c r="R65" s="23">
        <v>-3288</v>
      </c>
      <c r="S65" s="68">
        <v>-1</v>
      </c>
      <c r="T65" s="67">
        <v>0</v>
      </c>
      <c r="U65" s="67">
        <v>0</v>
      </c>
      <c r="V65" s="67">
        <v>-3289</v>
      </c>
      <c r="W65" s="67">
        <v>-2100</v>
      </c>
      <c r="X65" s="68">
        <v>0</v>
      </c>
      <c r="Y65" s="68">
        <v>0</v>
      </c>
      <c r="Z65" s="68">
        <v>0</v>
      </c>
      <c r="AA65" s="68">
        <f t="shared" si="0"/>
        <v>-2100</v>
      </c>
      <c r="AB65" s="68">
        <v>0</v>
      </c>
      <c r="AC65" s="68"/>
    </row>
    <row r="66" spans="1:29" ht="15">
      <c r="A66" s="30"/>
      <c r="B66" s="63" t="s">
        <v>183</v>
      </c>
      <c r="C66" s="78">
        <v>0</v>
      </c>
      <c r="D66" s="78">
        <v>0</v>
      </c>
      <c r="E66" s="78">
        <v>-37147</v>
      </c>
      <c r="F66" s="80">
        <v>0</v>
      </c>
      <c r="G66" s="80">
        <v>-37147</v>
      </c>
      <c r="H66" s="80">
        <v>0</v>
      </c>
      <c r="I66" s="80">
        <v>0</v>
      </c>
      <c r="J66" s="80">
        <v>0</v>
      </c>
      <c r="K66" s="80">
        <v>0</v>
      </c>
      <c r="L66" s="80">
        <v>0</v>
      </c>
      <c r="M66" s="80">
        <v>0</v>
      </c>
      <c r="N66" s="80">
        <v>0</v>
      </c>
      <c r="O66" s="68">
        <v>0</v>
      </c>
      <c r="P66" s="67">
        <v>0</v>
      </c>
      <c r="Q66" s="68">
        <v>0</v>
      </c>
      <c r="R66" s="68">
        <v>0</v>
      </c>
      <c r="S66" s="68">
        <v>0</v>
      </c>
      <c r="T66" s="67">
        <v>0</v>
      </c>
      <c r="U66" s="67">
        <v>0</v>
      </c>
      <c r="V66" s="67">
        <v>0</v>
      </c>
      <c r="W66" s="68">
        <v>0</v>
      </c>
      <c r="X66" s="68">
        <v>0</v>
      </c>
      <c r="Y66" s="68">
        <v>0</v>
      </c>
      <c r="Z66" s="68">
        <v>0</v>
      </c>
      <c r="AA66" s="68">
        <f t="shared" si="0"/>
        <v>0</v>
      </c>
      <c r="AB66" s="68">
        <v>0</v>
      </c>
      <c r="AC66" s="68"/>
    </row>
    <row r="67" spans="1:29" ht="15">
      <c r="A67" s="30"/>
      <c r="B67" s="63" t="s">
        <v>184</v>
      </c>
      <c r="C67" s="78">
        <v>0</v>
      </c>
      <c r="D67" s="78">
        <v>0</v>
      </c>
      <c r="E67" s="78">
        <v>0</v>
      </c>
      <c r="F67" s="80">
        <v>0</v>
      </c>
      <c r="G67" s="80">
        <v>0</v>
      </c>
      <c r="H67" s="80">
        <v>0</v>
      </c>
      <c r="I67" s="80">
        <v>0</v>
      </c>
      <c r="J67" s="80">
        <v>-790</v>
      </c>
      <c r="K67" s="80">
        <v>105</v>
      </c>
      <c r="L67" s="80">
        <v>-685</v>
      </c>
      <c r="M67" s="80">
        <v>0</v>
      </c>
      <c r="N67" s="80">
        <v>0</v>
      </c>
      <c r="O67" s="68">
        <v>0</v>
      </c>
      <c r="P67" s="67">
        <v>0</v>
      </c>
      <c r="Q67" s="68">
        <v>0</v>
      </c>
      <c r="R67" s="68">
        <v>0</v>
      </c>
      <c r="S67" s="68">
        <v>0</v>
      </c>
      <c r="T67" s="67">
        <v>0</v>
      </c>
      <c r="U67" s="67">
        <v>0</v>
      </c>
      <c r="V67" s="67">
        <v>0</v>
      </c>
      <c r="W67" s="68">
        <v>0</v>
      </c>
      <c r="X67" s="68">
        <v>0</v>
      </c>
      <c r="Y67" s="68">
        <v>0</v>
      </c>
      <c r="Z67" s="68">
        <v>0</v>
      </c>
      <c r="AA67" s="68">
        <f t="shared" si="0"/>
        <v>0</v>
      </c>
      <c r="AB67" s="68">
        <v>0</v>
      </c>
      <c r="AC67" s="68"/>
    </row>
    <row r="68" spans="1:35" ht="15">
      <c r="A68" s="72"/>
      <c r="B68" s="63" t="s">
        <v>185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80">
        <v>0</v>
      </c>
      <c r="O68" s="68">
        <v>0</v>
      </c>
      <c r="P68" s="67">
        <v>0</v>
      </c>
      <c r="Q68" s="68">
        <v>0</v>
      </c>
      <c r="R68" s="68">
        <v>0</v>
      </c>
      <c r="S68" s="68">
        <v>0</v>
      </c>
      <c r="T68" s="67">
        <v>0</v>
      </c>
      <c r="U68" s="67">
        <v>0</v>
      </c>
      <c r="V68" s="67">
        <v>0</v>
      </c>
      <c r="W68" s="68">
        <v>0</v>
      </c>
      <c r="X68" s="68">
        <v>0</v>
      </c>
      <c r="Y68" s="68">
        <v>0</v>
      </c>
      <c r="Z68" s="68">
        <v>0</v>
      </c>
      <c r="AA68" s="68">
        <f t="shared" si="0"/>
        <v>0</v>
      </c>
      <c r="AB68" s="68">
        <v>0</v>
      </c>
      <c r="AC68" s="68"/>
      <c r="AG68">
        <v>-17992</v>
      </c>
      <c r="AH68" s="169">
        <v>0</v>
      </c>
      <c r="AI68" s="169">
        <v>0</v>
      </c>
    </row>
    <row r="69" spans="1:35" ht="15">
      <c r="A69" s="72"/>
      <c r="B69" s="63" t="s">
        <v>186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  <c r="J69" s="78">
        <v>0</v>
      </c>
      <c r="K69" s="81">
        <v>-3451</v>
      </c>
      <c r="L69" s="81">
        <v>-3451</v>
      </c>
      <c r="M69" s="80">
        <v>0</v>
      </c>
      <c r="N69" s="80">
        <v>0</v>
      </c>
      <c r="O69" s="68">
        <v>0</v>
      </c>
      <c r="P69" s="67">
        <v>0</v>
      </c>
      <c r="Q69" s="68">
        <v>0</v>
      </c>
      <c r="R69" s="68">
        <v>0</v>
      </c>
      <c r="S69" s="68">
        <v>0</v>
      </c>
      <c r="T69" s="67">
        <v>0</v>
      </c>
      <c r="U69" s="67">
        <v>0</v>
      </c>
      <c r="V69" s="67">
        <v>0</v>
      </c>
      <c r="W69" s="68">
        <v>0</v>
      </c>
      <c r="X69" s="68">
        <v>0</v>
      </c>
      <c r="Y69" s="68">
        <v>0</v>
      </c>
      <c r="Z69" s="68">
        <v>0</v>
      </c>
      <c r="AA69" s="68">
        <f t="shared" si="0"/>
        <v>0</v>
      </c>
      <c r="AB69" s="68">
        <v>0</v>
      </c>
      <c r="AC69" s="68"/>
      <c r="AH69" s="39"/>
      <c r="AI69" s="39"/>
    </row>
    <row r="70" spans="1:29" ht="15">
      <c r="A70" s="72"/>
      <c r="B70" s="63" t="s">
        <v>187</v>
      </c>
      <c r="C70" s="78">
        <v>0</v>
      </c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68">
        <v>0</v>
      </c>
      <c r="P70" s="67">
        <v>-1950</v>
      </c>
      <c r="Q70" s="68">
        <v>-1950</v>
      </c>
      <c r="R70" s="68">
        <v>0</v>
      </c>
      <c r="S70" s="68">
        <v>0</v>
      </c>
      <c r="T70" s="67">
        <v>0</v>
      </c>
      <c r="U70" s="67">
        <v>0</v>
      </c>
      <c r="V70" s="67">
        <v>0</v>
      </c>
      <c r="W70" s="68">
        <v>0</v>
      </c>
      <c r="X70" s="68">
        <v>0</v>
      </c>
      <c r="Y70" s="68">
        <v>0</v>
      </c>
      <c r="Z70" s="68">
        <v>0</v>
      </c>
      <c r="AA70" s="68">
        <f t="shared" si="0"/>
        <v>0</v>
      </c>
      <c r="AB70" s="68">
        <v>0</v>
      </c>
      <c r="AC70" s="68"/>
    </row>
    <row r="71" spans="1:29" ht="15">
      <c r="A71" s="72"/>
      <c r="B71" s="73" t="s">
        <v>188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68">
        <v>0</v>
      </c>
      <c r="P71" s="68">
        <v>0</v>
      </c>
      <c r="Q71" s="68">
        <v>0</v>
      </c>
      <c r="R71" s="68">
        <v>0</v>
      </c>
      <c r="S71" s="68">
        <v>-4691</v>
      </c>
      <c r="T71" s="67">
        <v>0</v>
      </c>
      <c r="U71" s="67">
        <v>-1575.0000000000002</v>
      </c>
      <c r="V71" s="67">
        <v>-6266</v>
      </c>
      <c r="W71" s="68">
        <v>0</v>
      </c>
      <c r="X71" s="68">
        <v>0</v>
      </c>
      <c r="Y71" s="68">
        <v>0</v>
      </c>
      <c r="Z71" s="68">
        <v>0</v>
      </c>
      <c r="AA71" s="68">
        <f t="shared" si="0"/>
        <v>0</v>
      </c>
      <c r="AB71" s="68">
        <v>0</v>
      </c>
      <c r="AC71" s="68"/>
    </row>
    <row r="72" spans="1:29" ht="15">
      <c r="A72" s="72"/>
      <c r="B72" s="73" t="s">
        <v>189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68">
        <v>0</v>
      </c>
      <c r="P72" s="68">
        <v>0</v>
      </c>
      <c r="Q72" s="68">
        <v>0</v>
      </c>
      <c r="R72" s="68">
        <v>0</v>
      </c>
      <c r="S72" s="68">
        <v>327</v>
      </c>
      <c r="T72" s="67">
        <v>0</v>
      </c>
      <c r="U72" s="67">
        <v>-518</v>
      </c>
      <c r="V72" s="67">
        <v>-191</v>
      </c>
      <c r="W72" s="68">
        <v>0</v>
      </c>
      <c r="X72" s="68">
        <v>0</v>
      </c>
      <c r="Y72" s="68">
        <v>0</v>
      </c>
      <c r="Z72" s="68">
        <v>0</v>
      </c>
      <c r="AA72" s="68">
        <f t="shared" si="0"/>
        <v>0</v>
      </c>
      <c r="AB72" s="68">
        <v>0</v>
      </c>
      <c r="AC72" s="68"/>
    </row>
    <row r="73" spans="1:29" ht="15">
      <c r="A73" s="72"/>
      <c r="B73" s="73" t="s">
        <v>190</v>
      </c>
      <c r="C73" s="78"/>
      <c r="D73" s="78"/>
      <c r="E73" s="78"/>
      <c r="F73" s="78"/>
      <c r="G73" s="78">
        <v>0</v>
      </c>
      <c r="H73" s="78"/>
      <c r="I73" s="78"/>
      <c r="J73" s="78"/>
      <c r="K73" s="78"/>
      <c r="L73" s="78">
        <v>0</v>
      </c>
      <c r="M73" s="78">
        <v>0</v>
      </c>
      <c r="N73" s="78">
        <v>0</v>
      </c>
      <c r="O73" s="68">
        <v>0</v>
      </c>
      <c r="P73" s="68">
        <v>0</v>
      </c>
      <c r="Q73" s="68">
        <v>0</v>
      </c>
      <c r="R73" s="68">
        <v>0</v>
      </c>
      <c r="S73" s="68">
        <v>0</v>
      </c>
      <c r="T73" s="67">
        <v>-8094</v>
      </c>
      <c r="U73" s="67">
        <v>0</v>
      </c>
      <c r="V73" s="67">
        <v>-8094</v>
      </c>
      <c r="W73" s="68">
        <v>0</v>
      </c>
      <c r="X73" s="68">
        <v>0</v>
      </c>
      <c r="Y73" s="68">
        <v>0</v>
      </c>
      <c r="Z73" s="68">
        <v>0</v>
      </c>
      <c r="AA73" s="68">
        <f t="shared" si="0"/>
        <v>0</v>
      </c>
      <c r="AB73" s="68">
        <v>0</v>
      </c>
      <c r="AC73" s="68"/>
    </row>
    <row r="74" spans="1:29" ht="15">
      <c r="A74" s="72"/>
      <c r="B74" s="73" t="s">
        <v>191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8">
        <v>0</v>
      </c>
      <c r="P74" s="68">
        <v>0</v>
      </c>
      <c r="Q74" s="68">
        <v>0</v>
      </c>
      <c r="R74" s="68">
        <v>0</v>
      </c>
      <c r="S74" s="68">
        <v>0</v>
      </c>
      <c r="T74" s="68">
        <v>0</v>
      </c>
      <c r="U74" s="67">
        <v>1961</v>
      </c>
      <c r="V74" s="67">
        <v>1960</v>
      </c>
      <c r="W74" s="68">
        <v>0</v>
      </c>
      <c r="X74" s="68">
        <v>0</v>
      </c>
      <c r="Y74" s="68">
        <v>0</v>
      </c>
      <c r="Z74" s="68">
        <v>0</v>
      </c>
      <c r="AA74" s="68">
        <f t="shared" si="0"/>
        <v>0</v>
      </c>
      <c r="AB74" s="68">
        <v>0</v>
      </c>
      <c r="AC74" s="68"/>
    </row>
    <row r="75" spans="1:35" ht="16.5" customHeight="1">
      <c r="A75" s="30"/>
      <c r="B75" s="75" t="s">
        <v>192</v>
      </c>
      <c r="C75" s="76">
        <f aca="true" t="shared" si="4" ref="C75:AD75">SUM(C58:C74)</f>
        <v>-3020</v>
      </c>
      <c r="D75" s="76">
        <f t="shared" si="4"/>
        <v>-12754</v>
      </c>
      <c r="E75" s="76">
        <f t="shared" si="4"/>
        <v>-38194</v>
      </c>
      <c r="F75" s="76">
        <f t="shared" si="4"/>
        <v>-40043</v>
      </c>
      <c r="G75" s="76">
        <f t="shared" si="4"/>
        <v>-94011</v>
      </c>
      <c r="H75" s="76">
        <f t="shared" si="4"/>
        <v>-15985.637</v>
      </c>
      <c r="I75" s="76">
        <f t="shared" si="4"/>
        <v>-16365.363</v>
      </c>
      <c r="J75" s="76">
        <f t="shared" si="4"/>
        <v>1332</v>
      </c>
      <c r="K75" s="76">
        <f t="shared" si="4"/>
        <v>-30803</v>
      </c>
      <c r="L75" s="76">
        <f t="shared" si="4"/>
        <v>-61822</v>
      </c>
      <c r="M75" s="76">
        <f t="shared" si="4"/>
        <v>-19345</v>
      </c>
      <c r="N75" s="76">
        <f t="shared" si="4"/>
        <v>-22087</v>
      </c>
      <c r="O75" s="76">
        <f t="shared" si="4"/>
        <v>-44880</v>
      </c>
      <c r="P75" s="76">
        <f t="shared" si="4"/>
        <v>-32231</v>
      </c>
      <c r="Q75" s="76">
        <f t="shared" si="4"/>
        <v>-118543</v>
      </c>
      <c r="R75" s="76">
        <f t="shared" si="4"/>
        <v>-23395</v>
      </c>
      <c r="S75" s="76">
        <f t="shared" si="4"/>
        <v>-71842</v>
      </c>
      <c r="T75" s="76">
        <f t="shared" si="4"/>
        <v>-30209</v>
      </c>
      <c r="U75" s="76">
        <f t="shared" si="4"/>
        <v>-78492.87769</v>
      </c>
      <c r="V75" s="76">
        <f t="shared" si="4"/>
        <v>-203940</v>
      </c>
      <c r="W75" s="76">
        <f t="shared" si="4"/>
        <v>-64241</v>
      </c>
      <c r="X75" s="76">
        <f t="shared" si="4"/>
        <v>-100512</v>
      </c>
      <c r="Y75" s="76">
        <f t="shared" si="4"/>
        <v>-33195</v>
      </c>
      <c r="Z75" s="76">
        <f t="shared" si="4"/>
        <v>-30288</v>
      </c>
      <c r="AA75" s="76">
        <f t="shared" si="4"/>
        <v>-228236</v>
      </c>
      <c r="AB75" s="76">
        <f t="shared" si="4"/>
        <v>-30972</v>
      </c>
      <c r="AC75" s="76">
        <f t="shared" si="4"/>
        <v>-139876</v>
      </c>
      <c r="AD75" s="76">
        <f t="shared" si="4"/>
        <v>34519</v>
      </c>
      <c r="AE75" s="76">
        <f>SUM(AE58:AE74)</f>
        <v>53240</v>
      </c>
      <c r="AF75" s="76">
        <v>-11174</v>
      </c>
      <c r="AG75" s="76">
        <v>-40585</v>
      </c>
      <c r="AH75" s="76">
        <v>-12310.567649999997</v>
      </c>
      <c r="AI75" s="76">
        <v>-54549.43235</v>
      </c>
    </row>
    <row r="76" spans="1:27" ht="15">
      <c r="A76" s="30"/>
      <c r="B76" s="63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Z76" s="67"/>
      <c r="AA76" s="68"/>
    </row>
    <row r="77" spans="1:27" ht="15">
      <c r="A77" s="30"/>
      <c r="B77" s="83" t="s">
        <v>193</v>
      </c>
      <c r="C77" s="60"/>
      <c r="D77" s="60"/>
      <c r="E77" s="60"/>
      <c r="F77" s="80"/>
      <c r="G77" s="80"/>
      <c r="H77" s="80"/>
      <c r="I77" s="80"/>
      <c r="J77" s="80"/>
      <c r="K77" s="80"/>
      <c r="L77" s="80"/>
      <c r="M77" s="59"/>
      <c r="N77" s="59"/>
      <c r="O77" s="59"/>
      <c r="P77" s="59"/>
      <c r="Q77" s="59"/>
      <c r="R77" s="59"/>
      <c r="S77" s="59"/>
      <c r="T77" s="81"/>
      <c r="U77" s="81"/>
      <c r="V77" s="81"/>
      <c r="W77" s="81"/>
      <c r="X77" s="81"/>
      <c r="Z77" s="67"/>
      <c r="AA77" s="68"/>
    </row>
    <row r="78" spans="1:35" ht="15">
      <c r="A78" s="30"/>
      <c r="B78" s="63" t="s">
        <v>194</v>
      </c>
      <c r="C78" s="78">
        <v>0</v>
      </c>
      <c r="D78" s="78">
        <v>-10842</v>
      </c>
      <c r="E78" s="78">
        <v>0</v>
      </c>
      <c r="F78" s="80">
        <v>-14102</v>
      </c>
      <c r="G78" s="80">
        <v>-24944</v>
      </c>
      <c r="H78" s="78">
        <v>0</v>
      </c>
      <c r="I78" s="78">
        <v>-10576</v>
      </c>
      <c r="J78" s="78">
        <v>0</v>
      </c>
      <c r="K78" s="78">
        <v>0</v>
      </c>
      <c r="L78" s="78">
        <v>-10576</v>
      </c>
      <c r="M78" s="78">
        <v>0</v>
      </c>
      <c r="N78" s="78">
        <v>0</v>
      </c>
      <c r="O78" s="68">
        <v>0</v>
      </c>
      <c r="P78" s="67">
        <v>0</v>
      </c>
      <c r="Q78" s="68">
        <v>0</v>
      </c>
      <c r="R78" s="68">
        <v>0</v>
      </c>
      <c r="S78" s="68">
        <v>0</v>
      </c>
      <c r="T78" s="67">
        <v>0</v>
      </c>
      <c r="U78" s="67">
        <v>0</v>
      </c>
      <c r="V78" s="67">
        <v>0</v>
      </c>
      <c r="W78" s="67">
        <v>0</v>
      </c>
      <c r="X78" s="67">
        <v>-1584</v>
      </c>
      <c r="Y78" s="67">
        <v>0</v>
      </c>
      <c r="Z78" s="67">
        <v>-433</v>
      </c>
      <c r="AA78" s="68">
        <f aca="true" t="shared" si="5" ref="AA78:AA92">SUM(W78:Z78)</f>
        <v>-2017</v>
      </c>
      <c r="AB78" s="67">
        <v>0</v>
      </c>
      <c r="AC78" s="67"/>
      <c r="AE78" s="67">
        <v>-464</v>
      </c>
      <c r="AF78" s="67">
        <v>0</v>
      </c>
      <c r="AG78" s="67">
        <v>-450.5</v>
      </c>
      <c r="AH78" s="67">
        <v>-446.08466</v>
      </c>
      <c r="AI78" s="67">
        <v>897.08466</v>
      </c>
    </row>
    <row r="79" spans="1:35" ht="15">
      <c r="A79" s="30"/>
      <c r="B79" s="63" t="s">
        <v>195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68">
        <v>0</v>
      </c>
      <c r="P79" s="68">
        <v>0</v>
      </c>
      <c r="Q79" s="68">
        <v>0</v>
      </c>
      <c r="R79" s="68">
        <v>0</v>
      </c>
      <c r="S79" s="67">
        <v>0</v>
      </c>
      <c r="T79" s="67">
        <v>0</v>
      </c>
      <c r="U79" s="67">
        <v>0</v>
      </c>
      <c r="V79" s="67">
        <v>0</v>
      </c>
      <c r="W79" s="67">
        <v>99005</v>
      </c>
      <c r="X79" s="67">
        <v>0</v>
      </c>
      <c r="Y79" s="67">
        <v>0</v>
      </c>
      <c r="Z79" s="67">
        <v>0</v>
      </c>
      <c r="AA79" s="68">
        <f t="shared" si="5"/>
        <v>99005</v>
      </c>
      <c r="AB79" s="67">
        <v>4322</v>
      </c>
      <c r="AC79" s="67"/>
      <c r="AD79" s="67">
        <v>14521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</row>
    <row r="80" spans="1:35" ht="15">
      <c r="A80" s="30"/>
      <c r="B80" s="63" t="s">
        <v>196</v>
      </c>
      <c r="C80" s="78">
        <v>-13181</v>
      </c>
      <c r="D80" s="78">
        <v>0</v>
      </c>
      <c r="E80" s="78">
        <v>0</v>
      </c>
      <c r="F80" s="80">
        <v>0</v>
      </c>
      <c r="G80" s="80">
        <v>-13181</v>
      </c>
      <c r="H80" s="78">
        <v>0</v>
      </c>
      <c r="I80" s="78">
        <v>0</v>
      </c>
      <c r="J80" s="78">
        <v>0</v>
      </c>
      <c r="K80" s="78">
        <v>-20541</v>
      </c>
      <c r="L80" s="78">
        <v>-20541</v>
      </c>
      <c r="M80" s="78">
        <v>-37438</v>
      </c>
      <c r="N80" s="78">
        <v>0</v>
      </c>
      <c r="O80" s="68">
        <v>0</v>
      </c>
      <c r="P80" s="67">
        <v>-4872</v>
      </c>
      <c r="Q80" s="68">
        <v>-42310</v>
      </c>
      <c r="R80" s="68">
        <v>-22170</v>
      </c>
      <c r="S80" s="68">
        <v>0</v>
      </c>
      <c r="T80" s="67">
        <v>0</v>
      </c>
      <c r="U80" s="67">
        <v>-22170</v>
      </c>
      <c r="V80" s="67">
        <v>-44340</v>
      </c>
      <c r="W80" s="67">
        <v>0</v>
      </c>
      <c r="X80" s="67">
        <v>0</v>
      </c>
      <c r="Y80" s="67">
        <v>0</v>
      </c>
      <c r="Z80" s="67">
        <v>0</v>
      </c>
      <c r="AA80" s="68">
        <f t="shared" si="5"/>
        <v>0</v>
      </c>
      <c r="AB80" s="67">
        <v>-23144</v>
      </c>
      <c r="AC80" s="67"/>
      <c r="AD80" s="67"/>
      <c r="AE80" s="67"/>
      <c r="AF80" s="67">
        <v>-21000</v>
      </c>
      <c r="AG80" s="67">
        <v>-14421</v>
      </c>
      <c r="AH80" s="67">
        <v>-16016</v>
      </c>
      <c r="AI80" s="67">
        <v>-46232</v>
      </c>
    </row>
    <row r="81" spans="1:35" ht="15">
      <c r="A81" s="30"/>
      <c r="B81" s="63" t="s">
        <v>197</v>
      </c>
      <c r="C81" s="78">
        <v>-3724</v>
      </c>
      <c r="D81" s="78">
        <v>-6677</v>
      </c>
      <c r="E81" s="78">
        <v>-1327</v>
      </c>
      <c r="F81" s="80">
        <v>0</v>
      </c>
      <c r="G81" s="80">
        <v>-11728</v>
      </c>
      <c r="H81" s="80">
        <v>-1876</v>
      </c>
      <c r="I81" s="80">
        <v>0</v>
      </c>
      <c r="J81" s="80">
        <v>-2336</v>
      </c>
      <c r="K81" s="80">
        <v>0</v>
      </c>
      <c r="L81" s="81">
        <v>-4212</v>
      </c>
      <c r="M81" s="80">
        <v>0</v>
      </c>
      <c r="N81" s="78">
        <v>0</v>
      </c>
      <c r="O81" s="68">
        <v>-1187</v>
      </c>
      <c r="P81" s="67">
        <v>0</v>
      </c>
      <c r="Q81" s="68">
        <v>-1187</v>
      </c>
      <c r="R81" s="68">
        <v>-3613</v>
      </c>
      <c r="S81" s="68">
        <v>0</v>
      </c>
      <c r="T81" s="67">
        <v>0</v>
      </c>
      <c r="U81" s="67">
        <v>-5217.000000000001</v>
      </c>
      <c r="V81" s="67">
        <v>-8830</v>
      </c>
      <c r="W81" s="67">
        <v>0</v>
      </c>
      <c r="X81" s="67">
        <v>-621</v>
      </c>
      <c r="Y81" s="67">
        <v>398</v>
      </c>
      <c r="Z81" s="67">
        <v>-6773</v>
      </c>
      <c r="AA81" s="68">
        <f t="shared" si="5"/>
        <v>-6996</v>
      </c>
      <c r="AB81" s="67">
        <v>-8158</v>
      </c>
      <c r="AC81" s="67">
        <v>-2347</v>
      </c>
      <c r="AD81" s="67">
        <v>27</v>
      </c>
      <c r="AE81" s="67">
        <v>-8899</v>
      </c>
      <c r="AF81" s="67">
        <v>87</v>
      </c>
      <c r="AG81" s="67">
        <v>-40.9704300000002</v>
      </c>
      <c r="AH81" s="67">
        <v>296.12957</v>
      </c>
      <c r="AI81" s="67">
        <v>-0.12957000000000107</v>
      </c>
    </row>
    <row r="82" spans="2:35" ht="15">
      <c r="B82" s="63" t="s">
        <v>198</v>
      </c>
      <c r="C82" s="78">
        <v>-2577</v>
      </c>
      <c r="D82" s="78">
        <v>-2096</v>
      </c>
      <c r="E82" s="78">
        <v>-2118</v>
      </c>
      <c r="F82" s="80">
        <v>-2597</v>
      </c>
      <c r="G82" s="80">
        <v>-9388</v>
      </c>
      <c r="H82" s="80">
        <v>-1696</v>
      </c>
      <c r="I82" s="80">
        <v>-1806</v>
      </c>
      <c r="J82" s="80">
        <v>-967</v>
      </c>
      <c r="K82" s="80">
        <v>-633</v>
      </c>
      <c r="L82" s="81">
        <v>-5102</v>
      </c>
      <c r="M82" s="81">
        <v>-5443</v>
      </c>
      <c r="N82" s="78">
        <v>-3854</v>
      </c>
      <c r="O82" s="68">
        <v>-6314</v>
      </c>
      <c r="P82" s="67">
        <v>-6138</v>
      </c>
      <c r="Q82" s="68">
        <v>-21749</v>
      </c>
      <c r="R82" s="68">
        <v>-6008</v>
      </c>
      <c r="S82" s="68">
        <v>-8656</v>
      </c>
      <c r="T82" s="67">
        <v>-8122</v>
      </c>
      <c r="U82" s="67">
        <v>-7379.999999999999</v>
      </c>
      <c r="V82" s="67">
        <v>-30166</v>
      </c>
      <c r="W82" s="67">
        <v>-6815</v>
      </c>
      <c r="X82" s="67">
        <v>-5733.999999999999</v>
      </c>
      <c r="Y82" s="67">
        <v>-5623.999999999999</v>
      </c>
      <c r="Z82" s="67">
        <v>-6943</v>
      </c>
      <c r="AA82" s="68">
        <f t="shared" si="5"/>
        <v>-25116</v>
      </c>
      <c r="AB82" s="67">
        <v>-6030</v>
      </c>
      <c r="AC82" s="67">
        <v>-5287</v>
      </c>
      <c r="AD82" s="67">
        <v>-3045</v>
      </c>
      <c r="AE82" s="67">
        <v>-4070</v>
      </c>
      <c r="AF82" s="67">
        <v>-3651</v>
      </c>
      <c r="AG82" s="67">
        <v>-3268</v>
      </c>
      <c r="AH82" s="67">
        <v>-3427</v>
      </c>
      <c r="AI82" s="67">
        <v>-3638</v>
      </c>
    </row>
    <row r="83" spans="2:35" ht="15">
      <c r="B83" s="63" t="s">
        <v>199</v>
      </c>
      <c r="C83" s="78">
        <v>0</v>
      </c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78">
        <v>-2925</v>
      </c>
      <c r="O83" s="68">
        <v>-633</v>
      </c>
      <c r="P83" s="67">
        <v>-1253</v>
      </c>
      <c r="Q83" s="68">
        <v>-4811</v>
      </c>
      <c r="R83" s="68">
        <v>-1282</v>
      </c>
      <c r="S83" s="68">
        <v>-1532</v>
      </c>
      <c r="T83" s="67">
        <v>-1617</v>
      </c>
      <c r="U83" s="67">
        <v>-1471.9999999999995</v>
      </c>
      <c r="V83" s="67">
        <v>-5903</v>
      </c>
      <c r="W83" s="67">
        <v>-1486</v>
      </c>
      <c r="X83" s="67">
        <v>-1240.9999999999998</v>
      </c>
      <c r="Y83" s="67">
        <v>-1291</v>
      </c>
      <c r="Z83" s="67">
        <v>-1348</v>
      </c>
      <c r="AA83" s="68">
        <f t="shared" si="5"/>
        <v>-5366</v>
      </c>
      <c r="AB83" s="67">
        <v>-1109</v>
      </c>
      <c r="AC83" s="67">
        <v>-1078</v>
      </c>
      <c r="AD83" s="67">
        <v>-1095</v>
      </c>
      <c r="AE83" s="67">
        <v>-711</v>
      </c>
      <c r="AF83" s="67">
        <v>0</v>
      </c>
      <c r="AG83" s="67">
        <v>-62</v>
      </c>
      <c r="AH83" s="67">
        <v>-39</v>
      </c>
      <c r="AI83" s="67">
        <v>14</v>
      </c>
    </row>
    <row r="84" spans="1:35" ht="15">
      <c r="A84" s="30"/>
      <c r="B84" s="63" t="s">
        <v>200</v>
      </c>
      <c r="C84" s="78">
        <v>0</v>
      </c>
      <c r="D84" s="78">
        <v>0</v>
      </c>
      <c r="E84" s="78">
        <v>0</v>
      </c>
      <c r="F84" s="81">
        <v>0</v>
      </c>
      <c r="G84" s="81">
        <v>0</v>
      </c>
      <c r="H84" s="81">
        <v>0</v>
      </c>
      <c r="I84" s="81">
        <v>356864</v>
      </c>
      <c r="J84" s="81">
        <v>208</v>
      </c>
      <c r="K84" s="81">
        <v>0</v>
      </c>
      <c r="L84" s="81">
        <v>357072</v>
      </c>
      <c r="M84" s="81">
        <v>0</v>
      </c>
      <c r="N84" s="78">
        <v>0</v>
      </c>
      <c r="O84" s="68">
        <v>0</v>
      </c>
      <c r="P84" s="67">
        <v>0</v>
      </c>
      <c r="Q84" s="68"/>
      <c r="R84" s="68">
        <v>0</v>
      </c>
      <c r="S84" s="68">
        <v>0</v>
      </c>
      <c r="T84" s="67">
        <v>0</v>
      </c>
      <c r="U84" s="67">
        <v>0</v>
      </c>
      <c r="V84" s="67"/>
      <c r="W84" s="67">
        <v>0</v>
      </c>
      <c r="X84" s="67">
        <v>522389</v>
      </c>
      <c r="Y84" s="67">
        <v>0</v>
      </c>
      <c r="Z84" s="67"/>
      <c r="AA84" s="68">
        <f t="shared" si="5"/>
        <v>522389</v>
      </c>
      <c r="AB84" s="67">
        <v>0</v>
      </c>
      <c r="AC84" s="67">
        <v>245780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</row>
    <row r="85" spans="1:35" ht="15">
      <c r="A85" s="30"/>
      <c r="B85" s="63" t="s">
        <v>201</v>
      </c>
      <c r="C85" s="78">
        <v>0</v>
      </c>
      <c r="D85" s="78">
        <v>-62500</v>
      </c>
      <c r="E85" s="78">
        <v>0</v>
      </c>
      <c r="F85" s="81">
        <v>0</v>
      </c>
      <c r="G85" s="81">
        <v>-62500</v>
      </c>
      <c r="H85" s="81">
        <v>0</v>
      </c>
      <c r="I85" s="81">
        <v>-125000</v>
      </c>
      <c r="J85" s="81">
        <v>-199613</v>
      </c>
      <c r="K85" s="81">
        <v>0</v>
      </c>
      <c r="L85" s="81">
        <v>-324613</v>
      </c>
      <c r="M85" s="81">
        <v>0</v>
      </c>
      <c r="N85" s="78">
        <v>0</v>
      </c>
      <c r="O85" s="68">
        <v>0</v>
      </c>
      <c r="P85" s="67">
        <v>0</v>
      </c>
      <c r="Q85" s="68"/>
      <c r="R85" s="68">
        <v>0</v>
      </c>
      <c r="S85" s="68">
        <v>-90000</v>
      </c>
      <c r="T85" s="67">
        <v>0</v>
      </c>
      <c r="U85" s="67">
        <v>0</v>
      </c>
      <c r="V85" s="67">
        <v>-90000</v>
      </c>
      <c r="W85" s="67">
        <v>0</v>
      </c>
      <c r="X85" s="67">
        <v>-90000</v>
      </c>
      <c r="Y85" s="67">
        <v>0</v>
      </c>
      <c r="Z85" s="67"/>
      <c r="AA85" s="68">
        <f t="shared" si="5"/>
        <v>-90000</v>
      </c>
      <c r="AB85" s="67">
        <v>-2700</v>
      </c>
      <c r="AC85" s="67">
        <v>-371705</v>
      </c>
      <c r="AD85" s="67">
        <v>-20980</v>
      </c>
      <c r="AE85" s="67">
        <v>-225315</v>
      </c>
      <c r="AF85" s="67">
        <v>0</v>
      </c>
      <c r="AG85" s="67">
        <v>-90000</v>
      </c>
      <c r="AH85" s="67">
        <v>0</v>
      </c>
      <c r="AI85" s="67">
        <v>0</v>
      </c>
    </row>
    <row r="86" spans="1:35" ht="15">
      <c r="A86" s="30"/>
      <c r="B86" s="63" t="s">
        <v>202</v>
      </c>
      <c r="C86" s="78">
        <v>0</v>
      </c>
      <c r="D86" s="78">
        <v>-25217</v>
      </c>
      <c r="E86" s="78">
        <v>0</v>
      </c>
      <c r="F86" s="81">
        <v>-15567</v>
      </c>
      <c r="G86" s="81">
        <v>-40784</v>
      </c>
      <c r="H86" s="81">
        <v>0</v>
      </c>
      <c r="I86" s="81">
        <v>-11673</v>
      </c>
      <c r="J86" s="81">
        <v>-1356</v>
      </c>
      <c r="K86" s="81">
        <v>-13008</v>
      </c>
      <c r="L86" s="81">
        <v>-26037</v>
      </c>
      <c r="M86" s="81">
        <v>0</v>
      </c>
      <c r="N86" s="78">
        <v>-12862</v>
      </c>
      <c r="O86" s="68">
        <v>0</v>
      </c>
      <c r="P86" s="67">
        <v>-12071</v>
      </c>
      <c r="Q86" s="68">
        <v>-24933</v>
      </c>
      <c r="R86" s="68">
        <v>0</v>
      </c>
      <c r="S86" s="68">
        <v>-7940</v>
      </c>
      <c r="T86" s="67">
        <v>1</v>
      </c>
      <c r="U86" s="67">
        <v>-3179.0000000000005</v>
      </c>
      <c r="V86" s="67">
        <v>-11118</v>
      </c>
      <c r="W86" s="67">
        <v>0</v>
      </c>
      <c r="X86" s="67">
        <v>-2992</v>
      </c>
      <c r="Y86" s="67">
        <v>0</v>
      </c>
      <c r="Z86" s="67">
        <v>-29605</v>
      </c>
      <c r="AA86" s="68">
        <f t="shared" si="5"/>
        <v>-32597</v>
      </c>
      <c r="AB86" s="67">
        <v>-864</v>
      </c>
      <c r="AC86" s="67">
        <v>-56496</v>
      </c>
      <c r="AD86" s="67">
        <v>-5562</v>
      </c>
      <c r="AE86" s="67">
        <v>-42554</v>
      </c>
      <c r="AF86" s="67">
        <v>0</v>
      </c>
      <c r="AG86" s="67">
        <v>-26961</v>
      </c>
      <c r="AH86" s="67">
        <v>-1</v>
      </c>
      <c r="AI86" s="67">
        <v>-19743</v>
      </c>
    </row>
    <row r="87" spans="1:35" ht="15">
      <c r="A87" s="30"/>
      <c r="B87" s="63" t="s">
        <v>203</v>
      </c>
      <c r="C87" s="78">
        <v>0</v>
      </c>
      <c r="D87" s="78">
        <v>0</v>
      </c>
      <c r="E87" s="78">
        <v>0</v>
      </c>
      <c r="F87" s="81">
        <v>0</v>
      </c>
      <c r="G87" s="81">
        <v>0</v>
      </c>
      <c r="H87" s="81">
        <v>0</v>
      </c>
      <c r="I87" s="81"/>
      <c r="J87" s="81">
        <v>0</v>
      </c>
      <c r="K87" s="81">
        <v>0</v>
      </c>
      <c r="L87" s="81">
        <v>0</v>
      </c>
      <c r="M87" s="81">
        <v>0</v>
      </c>
      <c r="N87" s="78">
        <v>0</v>
      </c>
      <c r="O87" s="68">
        <v>0</v>
      </c>
      <c r="P87" s="67">
        <v>3</v>
      </c>
      <c r="Q87" s="68">
        <v>3</v>
      </c>
      <c r="R87" s="68">
        <v>0</v>
      </c>
      <c r="S87" s="68">
        <v>0</v>
      </c>
      <c r="T87" s="67">
        <v>0</v>
      </c>
      <c r="U87" s="67">
        <v>89</v>
      </c>
      <c r="V87" s="67">
        <v>89</v>
      </c>
      <c r="W87" s="67">
        <v>0</v>
      </c>
      <c r="X87" s="67">
        <v>0</v>
      </c>
      <c r="Y87" s="67">
        <v>0</v>
      </c>
      <c r="Z87" s="67"/>
      <c r="AA87" s="68">
        <f t="shared" si="5"/>
        <v>0</v>
      </c>
      <c r="AB87" s="67">
        <v>0</v>
      </c>
      <c r="AC87" s="67"/>
      <c r="AD87" s="67"/>
      <c r="AE87" s="67"/>
      <c r="AF87" s="67"/>
      <c r="AG87" s="67"/>
      <c r="AH87" s="67">
        <v>30000</v>
      </c>
      <c r="AI87" s="67">
        <v>0</v>
      </c>
    </row>
    <row r="88" spans="1:35" ht="15">
      <c r="A88" s="30"/>
      <c r="B88" s="63" t="s">
        <v>204</v>
      </c>
      <c r="C88" s="78">
        <v>-206</v>
      </c>
      <c r="D88" s="78">
        <v>-181</v>
      </c>
      <c r="E88" s="78">
        <v>-145</v>
      </c>
      <c r="F88" s="81">
        <v>-114</v>
      </c>
      <c r="G88" s="81">
        <v>-646</v>
      </c>
      <c r="H88" s="81">
        <v>-83</v>
      </c>
      <c r="I88" s="81">
        <v>-53</v>
      </c>
      <c r="J88" s="81">
        <v>-21</v>
      </c>
      <c r="K88" s="81">
        <v>0</v>
      </c>
      <c r="L88" s="81">
        <v>-157</v>
      </c>
      <c r="M88" s="85">
        <v>0</v>
      </c>
      <c r="N88" s="78">
        <v>0</v>
      </c>
      <c r="O88" s="68">
        <v>0</v>
      </c>
      <c r="P88" s="67">
        <v>0</v>
      </c>
      <c r="Q88" s="68">
        <v>0</v>
      </c>
      <c r="R88" s="68">
        <v>0</v>
      </c>
      <c r="S88" s="68">
        <v>0</v>
      </c>
      <c r="T88" s="67">
        <v>-11</v>
      </c>
      <c r="U88" s="67">
        <v>11</v>
      </c>
      <c r="V88" s="67">
        <v>0</v>
      </c>
      <c r="W88" s="67">
        <v>0</v>
      </c>
      <c r="X88" s="67">
        <v>-32609</v>
      </c>
      <c r="Y88" s="67">
        <v>0</v>
      </c>
      <c r="Z88" s="67"/>
      <c r="AA88" s="68">
        <f t="shared" si="5"/>
        <v>-32609</v>
      </c>
      <c r="AB88" s="67"/>
      <c r="AC88" s="67"/>
      <c r="AD88" s="67"/>
      <c r="AE88" s="67"/>
      <c r="AF88" s="67"/>
      <c r="AG88" s="67"/>
      <c r="AH88" s="67"/>
      <c r="AI88" s="67"/>
    </row>
    <row r="89" spans="1:35" ht="15">
      <c r="A89" s="30"/>
      <c r="B89" s="63" t="s">
        <v>205</v>
      </c>
      <c r="C89" s="78">
        <v>-1688</v>
      </c>
      <c r="D89" s="78">
        <v>-1694</v>
      </c>
      <c r="E89" s="78">
        <v>-1698</v>
      </c>
      <c r="F89" s="81">
        <v>-1702</v>
      </c>
      <c r="G89" s="81">
        <v>-6782</v>
      </c>
      <c r="H89" s="81">
        <v>-1705</v>
      </c>
      <c r="I89" s="81">
        <v>-1709</v>
      </c>
      <c r="J89" s="81">
        <v>-1711</v>
      </c>
      <c r="K89" s="81">
        <v>0</v>
      </c>
      <c r="L89" s="81">
        <v>-5125</v>
      </c>
      <c r="M89" s="81">
        <v>0</v>
      </c>
      <c r="N89" s="78">
        <v>0</v>
      </c>
      <c r="O89" s="68">
        <v>0</v>
      </c>
      <c r="P89" s="67">
        <v>-3</v>
      </c>
      <c r="Q89" s="68">
        <v>-3</v>
      </c>
      <c r="R89" s="68">
        <v>0</v>
      </c>
      <c r="S89" s="68">
        <v>0</v>
      </c>
      <c r="T89" s="67">
        <v>0</v>
      </c>
      <c r="U89" s="67">
        <v>-39</v>
      </c>
      <c r="V89" s="67">
        <v>-39</v>
      </c>
      <c r="W89" s="67">
        <v>-32</v>
      </c>
      <c r="X89" s="67">
        <v>-44</v>
      </c>
      <c r="Y89" s="67">
        <v>0</v>
      </c>
      <c r="Z89" s="67">
        <v>-30</v>
      </c>
      <c r="AA89" s="68">
        <f t="shared" si="5"/>
        <v>-106</v>
      </c>
      <c r="AB89" s="67">
        <v>-10</v>
      </c>
      <c r="AC89" s="67">
        <v>-1</v>
      </c>
      <c r="AD89" s="67"/>
      <c r="AE89" s="67"/>
      <c r="AF89" s="67">
        <v>0</v>
      </c>
      <c r="AG89" s="67">
        <v>0</v>
      </c>
      <c r="AH89" s="67">
        <v>0</v>
      </c>
      <c r="AI89" s="67">
        <v>0</v>
      </c>
    </row>
    <row r="90" spans="1:35" ht="15">
      <c r="A90" s="30"/>
      <c r="B90" s="63" t="s">
        <v>206</v>
      </c>
      <c r="C90" s="78">
        <v>0</v>
      </c>
      <c r="D90" s="78">
        <v>332029</v>
      </c>
      <c r="E90" s="78">
        <v>0</v>
      </c>
      <c r="F90" s="81">
        <v>-1613</v>
      </c>
      <c r="G90" s="81">
        <v>330416</v>
      </c>
      <c r="H90" s="78">
        <v>0</v>
      </c>
      <c r="I90" s="78">
        <v>0</v>
      </c>
      <c r="J90" s="78">
        <v>11136</v>
      </c>
      <c r="K90" s="78">
        <v>67435</v>
      </c>
      <c r="L90" s="78">
        <v>78571</v>
      </c>
      <c r="M90" s="78">
        <v>17118</v>
      </c>
      <c r="N90" s="78">
        <v>258247</v>
      </c>
      <c r="O90" s="68">
        <v>23</v>
      </c>
      <c r="P90" s="67">
        <v>149</v>
      </c>
      <c r="Q90" s="68">
        <v>275537</v>
      </c>
      <c r="R90" s="68">
        <v>13650</v>
      </c>
      <c r="S90" s="68">
        <v>389239</v>
      </c>
      <c r="T90" s="67">
        <v>263</v>
      </c>
      <c r="U90" s="67">
        <v>39170.99999999999</v>
      </c>
      <c r="V90" s="67">
        <v>441610</v>
      </c>
      <c r="W90" s="67">
        <v>111293</v>
      </c>
      <c r="X90" s="67">
        <v>0</v>
      </c>
      <c r="Y90" s="67">
        <v>1.0000000000047748</v>
      </c>
      <c r="Z90" s="67"/>
      <c r="AA90" s="68">
        <f t="shared" si="5"/>
        <v>111294</v>
      </c>
      <c r="AB90" s="67">
        <v>131930</v>
      </c>
      <c r="AC90" s="67">
        <v>160944</v>
      </c>
      <c r="AD90" s="67">
        <v>32486</v>
      </c>
      <c r="AE90" s="67">
        <v>89786</v>
      </c>
      <c r="AF90" s="67">
        <v>41321</v>
      </c>
      <c r="AG90" s="67">
        <v>104456</v>
      </c>
      <c r="AH90" s="67">
        <v>0</v>
      </c>
      <c r="AI90" s="67">
        <v>266474</v>
      </c>
    </row>
    <row r="91" spans="1:35" ht="15">
      <c r="A91" s="30"/>
      <c r="B91" s="63" t="s">
        <v>207</v>
      </c>
      <c r="C91" s="78">
        <v>-8478</v>
      </c>
      <c r="D91" s="78">
        <v>-211310</v>
      </c>
      <c r="E91" s="78">
        <v>0</v>
      </c>
      <c r="F91" s="81">
        <v>-11431</v>
      </c>
      <c r="G91" s="81">
        <v>-231219</v>
      </c>
      <c r="H91" s="81">
        <v>-8672</v>
      </c>
      <c r="I91" s="81">
        <v>-39955</v>
      </c>
      <c r="J91" s="81">
        <v>-27820</v>
      </c>
      <c r="K91" s="81">
        <v>-81791</v>
      </c>
      <c r="L91" s="81">
        <v>-158238</v>
      </c>
      <c r="M91" s="81">
        <v>-20108</v>
      </c>
      <c r="N91" s="78">
        <v>-213146</v>
      </c>
      <c r="O91" s="68">
        <v>-7532</v>
      </c>
      <c r="P91" s="67">
        <v>-46249</v>
      </c>
      <c r="Q91" s="68">
        <v>-287035</v>
      </c>
      <c r="R91" s="68">
        <v>-5905</v>
      </c>
      <c r="S91" s="68">
        <v>-79959</v>
      </c>
      <c r="T91" s="67">
        <v>-22006</v>
      </c>
      <c r="U91" s="67">
        <v>-45111.99999999999</v>
      </c>
      <c r="V91" s="67">
        <v>-152982</v>
      </c>
      <c r="W91" s="67">
        <v>-34447</v>
      </c>
      <c r="X91" s="67">
        <v>21740.999999999985</v>
      </c>
      <c r="Y91" s="67">
        <v>-170.99999999993543</v>
      </c>
      <c r="Z91" s="67">
        <v>-29275</v>
      </c>
      <c r="AA91" s="68">
        <f t="shared" si="5"/>
        <v>-42151.99999999995</v>
      </c>
      <c r="AB91" s="67">
        <v>-111070</v>
      </c>
      <c r="AC91" s="67">
        <v>-116765</v>
      </c>
      <c r="AD91" s="67">
        <v>-4689</v>
      </c>
      <c r="AE91" s="67">
        <v>-95264</v>
      </c>
      <c r="AF91" s="67">
        <v>-15587</v>
      </c>
      <c r="AG91" s="67">
        <v>-122986</v>
      </c>
      <c r="AH91" s="67">
        <v>-78384</v>
      </c>
      <c r="AI91" s="67">
        <v>-277982</v>
      </c>
    </row>
    <row r="92" spans="1:35" ht="15">
      <c r="A92" s="30"/>
      <c r="B92" s="63" t="s">
        <v>208</v>
      </c>
      <c r="C92" s="78">
        <v>-1517</v>
      </c>
      <c r="D92" s="78">
        <v>-8586</v>
      </c>
      <c r="E92" s="78">
        <v>-893</v>
      </c>
      <c r="F92" s="80">
        <v>-10705</v>
      </c>
      <c r="G92" s="80">
        <v>-21701</v>
      </c>
      <c r="H92" s="78">
        <v>-1282</v>
      </c>
      <c r="I92" s="78">
        <v>-11770</v>
      </c>
      <c r="J92" s="78">
        <v>-1148</v>
      </c>
      <c r="K92" s="78">
        <v>-12656</v>
      </c>
      <c r="L92" s="78">
        <v>-26856</v>
      </c>
      <c r="M92" s="78">
        <v>-755</v>
      </c>
      <c r="N92" s="78">
        <v>-11622</v>
      </c>
      <c r="O92" s="68">
        <v>-1905</v>
      </c>
      <c r="P92" s="67">
        <v>-10861</v>
      </c>
      <c r="Q92" s="68">
        <v>-25143</v>
      </c>
      <c r="R92" s="68">
        <v>-2089</v>
      </c>
      <c r="S92" s="68">
        <v>-15049</v>
      </c>
      <c r="T92" s="67">
        <v>-3632</v>
      </c>
      <c r="U92" s="67">
        <v>-14820</v>
      </c>
      <c r="V92" s="67">
        <v>-35580</v>
      </c>
      <c r="W92" s="67">
        <v>-4417</v>
      </c>
      <c r="X92" s="67">
        <v>-565696</v>
      </c>
      <c r="Y92" s="67">
        <v>-4900.999999999996</v>
      </c>
      <c r="Z92" s="67">
        <v>-5290</v>
      </c>
      <c r="AA92" s="68">
        <f t="shared" si="5"/>
        <v>-580304</v>
      </c>
      <c r="AB92" s="67">
        <v>-8070</v>
      </c>
      <c r="AC92" s="67">
        <v>-12486</v>
      </c>
      <c r="AD92" s="67">
        <v>-9693</v>
      </c>
      <c r="AE92" s="67">
        <v>-16123</v>
      </c>
      <c r="AF92" s="67">
        <v>-11424</v>
      </c>
      <c r="AG92" s="67">
        <v>-14752</v>
      </c>
      <c r="AH92" s="67">
        <v>-5336</v>
      </c>
      <c r="AI92" s="67">
        <v>-16297</v>
      </c>
    </row>
    <row r="93" spans="1:35" ht="16.5" customHeight="1">
      <c r="A93" s="30"/>
      <c r="B93" s="75" t="s">
        <v>209</v>
      </c>
      <c r="C93" s="76">
        <v>-31371</v>
      </c>
      <c r="D93" s="76">
        <v>2926</v>
      </c>
      <c r="E93" s="76">
        <v>-6181</v>
      </c>
      <c r="F93" s="76">
        <v>-57831</v>
      </c>
      <c r="G93" s="76">
        <f>SUM(G78:G92)</f>
        <v>-92457</v>
      </c>
      <c r="H93" s="76">
        <v>-15314</v>
      </c>
      <c r="I93" s="76">
        <v>154322</v>
      </c>
      <c r="J93" s="76">
        <v>-223628</v>
      </c>
      <c r="K93" s="76">
        <f>SUM(K76:K92)</f>
        <v>-61194</v>
      </c>
      <c r="L93" s="76">
        <f>SUM(L76:L92)</f>
        <v>-145814</v>
      </c>
      <c r="M93" s="76">
        <f>SUM(M76:M92)</f>
        <v>-46626</v>
      </c>
      <c r="N93" s="76">
        <f>SUM(N76:N92)</f>
        <v>13838</v>
      </c>
      <c r="O93" s="76">
        <f>SUM(O76:O92)</f>
        <v>-17548</v>
      </c>
      <c r="P93" s="76">
        <v>-81295</v>
      </c>
      <c r="Q93" s="76">
        <f aca="true" t="shared" si="6" ref="Q93:AD93">SUM(Q76:Q92)</f>
        <v>-131631</v>
      </c>
      <c r="R93" s="76">
        <f t="shared" si="6"/>
        <v>-27417</v>
      </c>
      <c r="S93" s="76">
        <f t="shared" si="6"/>
        <v>186103</v>
      </c>
      <c r="T93" s="76">
        <f t="shared" si="6"/>
        <v>-35124</v>
      </c>
      <c r="U93" s="76">
        <f t="shared" si="6"/>
        <v>-60118</v>
      </c>
      <c r="V93" s="76">
        <f t="shared" si="6"/>
        <v>62741</v>
      </c>
      <c r="W93" s="76">
        <f t="shared" si="6"/>
        <v>163101</v>
      </c>
      <c r="X93" s="76">
        <f t="shared" si="6"/>
        <v>-156391</v>
      </c>
      <c r="Y93" s="76">
        <f t="shared" si="6"/>
        <v>-11587.999999999927</v>
      </c>
      <c r="Z93" s="76">
        <f t="shared" si="6"/>
        <v>-79697</v>
      </c>
      <c r="AA93" s="76">
        <f t="shared" si="6"/>
        <v>-84574.99999999994</v>
      </c>
      <c r="AB93" s="76">
        <f t="shared" si="6"/>
        <v>-24903</v>
      </c>
      <c r="AC93" s="76">
        <f t="shared" si="6"/>
        <v>-159441</v>
      </c>
      <c r="AD93" s="76">
        <f t="shared" si="6"/>
        <v>1970</v>
      </c>
      <c r="AE93" s="76">
        <f>SUM(AE76:AE92)</f>
        <v>-303614</v>
      </c>
      <c r="AF93" s="76">
        <v>-10254</v>
      </c>
      <c r="AG93" s="76">
        <v>-168485.47043</v>
      </c>
      <c r="AH93" s="76">
        <v>-73352.95509</v>
      </c>
      <c r="AI93" s="76">
        <v>-96507.04491</v>
      </c>
    </row>
    <row r="94" spans="1:27" ht="15">
      <c r="A94" s="30"/>
      <c r="B94" s="63"/>
      <c r="C94" s="60"/>
      <c r="D94" s="60"/>
      <c r="E94" s="60"/>
      <c r="F94" s="60"/>
      <c r="G94" s="60"/>
      <c r="H94" s="60"/>
      <c r="I94" s="60"/>
      <c r="J94" s="60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AA94" s="68"/>
    </row>
    <row r="95" spans="1:35" ht="16.5" customHeight="1">
      <c r="A95" s="30"/>
      <c r="B95" s="75" t="s">
        <v>210</v>
      </c>
      <c r="C95" s="76">
        <f aca="true" t="shared" si="7" ref="C95:H95">C93+C75+C57</f>
        <v>-44674</v>
      </c>
      <c r="D95" s="76">
        <f t="shared" si="7"/>
        <v>-44694</v>
      </c>
      <c r="E95" s="76">
        <f t="shared" si="7"/>
        <v>-4916</v>
      </c>
      <c r="F95" s="76">
        <f t="shared" si="7"/>
        <v>-10258</v>
      </c>
      <c r="G95" s="76">
        <f t="shared" si="7"/>
        <v>-104542</v>
      </c>
      <c r="H95" s="76">
        <f t="shared" si="7"/>
        <v>15664.362999999998</v>
      </c>
      <c r="I95" s="76">
        <v>197857.637</v>
      </c>
      <c r="J95" s="76">
        <v>-183235</v>
      </c>
      <c r="K95" s="76">
        <f>K93+K75+K57</f>
        <v>-37200</v>
      </c>
      <c r="L95" s="76">
        <f>L93+L75+L57</f>
        <v>-6913</v>
      </c>
      <c r="M95" s="76">
        <f>M93+M75+M57</f>
        <v>-22559</v>
      </c>
      <c r="N95" s="76">
        <f>N93+N75+N57</f>
        <v>17501</v>
      </c>
      <c r="O95" s="76">
        <f>O93+O75+O57</f>
        <v>23398</v>
      </c>
      <c r="P95" s="76">
        <v>-19087</v>
      </c>
      <c r="Q95" s="76">
        <f aca="true" t="shared" si="8" ref="Q95:AD95">Q93+Q75+Q57</f>
        <v>-747</v>
      </c>
      <c r="R95" s="76">
        <f t="shared" si="8"/>
        <v>-12181</v>
      </c>
      <c r="S95" s="76">
        <f t="shared" si="8"/>
        <v>181071</v>
      </c>
      <c r="T95" s="76">
        <f t="shared" si="8"/>
        <v>-31931</v>
      </c>
      <c r="U95" s="76">
        <f t="shared" si="8"/>
        <v>6185.192310000013</v>
      </c>
      <c r="V95" s="76">
        <f t="shared" si="8"/>
        <v>143310</v>
      </c>
      <c r="W95" s="76">
        <f t="shared" si="8"/>
        <v>30462.58</v>
      </c>
      <c r="X95" s="76">
        <f t="shared" si="8"/>
        <v>-223964.82066</v>
      </c>
      <c r="Y95" s="76">
        <f t="shared" si="8"/>
        <v>59757.00000000007</v>
      </c>
      <c r="Z95" s="76">
        <f t="shared" si="8"/>
        <v>21987</v>
      </c>
      <c r="AA95" s="76">
        <f t="shared" si="8"/>
        <v>-111758.2406599999</v>
      </c>
      <c r="AB95" s="76">
        <f t="shared" si="8"/>
        <v>27641</v>
      </c>
      <c r="AC95" s="76">
        <f t="shared" si="8"/>
        <v>-171016.0002</v>
      </c>
      <c r="AD95" s="76">
        <f t="shared" si="8"/>
        <v>99522</v>
      </c>
      <c r="AE95" s="76">
        <f>AE93+AE75+AE57</f>
        <v>19009.32500000001</v>
      </c>
      <c r="AF95" s="76">
        <v>36942.99979999999</v>
      </c>
      <c r="AG95" s="76">
        <v>-111204.0841</v>
      </c>
      <c r="AH95" s="76">
        <v>137779.02910799056</v>
      </c>
      <c r="AI95" s="76">
        <v>118388.13795083418</v>
      </c>
    </row>
    <row r="96" spans="1:27" ht="15">
      <c r="A96" s="30"/>
      <c r="B96" s="83"/>
      <c r="C96" s="60"/>
      <c r="D96" s="60"/>
      <c r="E96" s="60"/>
      <c r="F96" s="60"/>
      <c r="G96" s="60"/>
      <c r="H96" s="60"/>
      <c r="I96" s="60"/>
      <c r="J96" s="60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AA96" s="68"/>
    </row>
    <row r="97" spans="1:27" ht="15">
      <c r="A97" s="30"/>
      <c r="B97" s="83" t="s">
        <v>211</v>
      </c>
      <c r="C97" s="60"/>
      <c r="D97" s="60"/>
      <c r="E97" s="60"/>
      <c r="F97" s="86"/>
      <c r="G97" s="86"/>
      <c r="H97" s="86"/>
      <c r="I97" s="86"/>
      <c r="J97" s="86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AA97" s="68"/>
    </row>
    <row r="98" spans="1:35" ht="15">
      <c r="A98" s="30"/>
      <c r="B98" s="63" t="s">
        <v>212</v>
      </c>
      <c r="C98" s="78">
        <v>394777</v>
      </c>
      <c r="D98" s="78">
        <v>353459</v>
      </c>
      <c r="E98" s="78">
        <v>311543</v>
      </c>
      <c r="F98" s="80">
        <v>308365</v>
      </c>
      <c r="G98" s="80">
        <v>394777</v>
      </c>
      <c r="H98" s="80">
        <v>296857</v>
      </c>
      <c r="I98" s="80">
        <v>313670</v>
      </c>
      <c r="J98" s="80">
        <v>497570</v>
      </c>
      <c r="K98" s="80">
        <v>-811240</v>
      </c>
      <c r="L98" s="80">
        <v>296857</v>
      </c>
      <c r="M98" s="80">
        <v>311571</v>
      </c>
      <c r="N98" s="80">
        <v>290795</v>
      </c>
      <c r="O98" s="69">
        <v>306277</v>
      </c>
      <c r="P98" s="67">
        <v>342365</v>
      </c>
      <c r="Q98" s="69">
        <v>311571</v>
      </c>
      <c r="R98" s="69">
        <v>318522</v>
      </c>
      <c r="S98" s="69">
        <f>R100</f>
        <v>333876</v>
      </c>
      <c r="T98" s="69">
        <v>524134</v>
      </c>
      <c r="U98" s="69">
        <v>491600</v>
      </c>
      <c r="V98" s="69">
        <v>318522</v>
      </c>
      <c r="W98" s="67">
        <v>486536</v>
      </c>
      <c r="X98" s="69">
        <v>533300</v>
      </c>
      <c r="Y98" s="69">
        <v>321803</v>
      </c>
      <c r="Z98" s="69">
        <v>368439</v>
      </c>
      <c r="AA98" s="68">
        <v>486536</v>
      </c>
      <c r="AB98" s="69">
        <v>390039</v>
      </c>
      <c r="AC98" s="69">
        <v>392763</v>
      </c>
      <c r="AD98" s="69">
        <v>234243</v>
      </c>
      <c r="AE98" s="69">
        <f>AD100</f>
        <v>345447</v>
      </c>
      <c r="AF98" s="69">
        <v>365161</v>
      </c>
      <c r="AG98" s="69">
        <v>405063</v>
      </c>
      <c r="AH98" s="69">
        <v>282500</v>
      </c>
      <c r="AI98" s="69">
        <v>434629</v>
      </c>
    </row>
    <row r="99" spans="1:35" ht="15">
      <c r="A99" s="30"/>
      <c r="B99" s="63" t="s">
        <v>213</v>
      </c>
      <c r="C99" s="78">
        <v>3356</v>
      </c>
      <c r="D99" s="78">
        <v>2778</v>
      </c>
      <c r="E99" s="78">
        <v>1737.96</v>
      </c>
      <c r="F99" s="80">
        <v>-1249.96</v>
      </c>
      <c r="G99" s="80">
        <v>6622</v>
      </c>
      <c r="H99" s="80">
        <v>1149</v>
      </c>
      <c r="I99" s="80">
        <v>-13958</v>
      </c>
      <c r="J99" s="80">
        <v>33228</v>
      </c>
      <c r="K99" s="80">
        <v>1208</v>
      </c>
      <c r="L99" s="80">
        <v>21627</v>
      </c>
      <c r="M99" s="80">
        <v>1783</v>
      </c>
      <c r="N99" s="80">
        <v>-2019</v>
      </c>
      <c r="O99" s="69">
        <v>12690</v>
      </c>
      <c r="P99" s="67">
        <v>-4756</v>
      </c>
      <c r="Q99" s="69">
        <v>7698</v>
      </c>
      <c r="R99" s="69">
        <v>27535</v>
      </c>
      <c r="S99" s="69">
        <v>9187</v>
      </c>
      <c r="T99" s="67">
        <v>-606.9999999999993</v>
      </c>
      <c r="U99" s="69">
        <v>-11249.000000000002</v>
      </c>
      <c r="V99" s="67">
        <v>24704</v>
      </c>
      <c r="W99" s="67">
        <v>16277.999999999998</v>
      </c>
      <c r="X99" s="69">
        <v>12468</v>
      </c>
      <c r="Y99" s="69">
        <v>-13002.999999999998</v>
      </c>
      <c r="Z99" s="69">
        <v>-387</v>
      </c>
      <c r="AA99" s="68">
        <v>15356</v>
      </c>
      <c r="AB99" s="69">
        <v>-24917</v>
      </c>
      <c r="AC99" s="69">
        <v>12496</v>
      </c>
      <c r="AD99" s="69">
        <v>11682</v>
      </c>
      <c r="AE99" s="69">
        <v>705</v>
      </c>
      <c r="AF99" s="69">
        <v>2959</v>
      </c>
      <c r="AG99" s="69">
        <v>-11359.176039999998</v>
      </c>
      <c r="AH99" s="69">
        <v>14350.101862009473</v>
      </c>
      <c r="AI99" s="69">
        <v>-129403.06246183858</v>
      </c>
    </row>
    <row r="100" spans="2:35" ht="15">
      <c r="B100" s="63" t="s">
        <v>214</v>
      </c>
      <c r="C100" s="78">
        <v>353459</v>
      </c>
      <c r="D100" s="78">
        <v>311543</v>
      </c>
      <c r="E100" s="78">
        <v>308365</v>
      </c>
      <c r="F100" s="80">
        <v>296857</v>
      </c>
      <c r="G100" s="80">
        <v>296857</v>
      </c>
      <c r="H100" s="80">
        <v>313670</v>
      </c>
      <c r="I100" s="80">
        <v>497570</v>
      </c>
      <c r="J100" s="80">
        <v>347563</v>
      </c>
      <c r="K100" s="80">
        <v>-847232</v>
      </c>
      <c r="L100" s="80">
        <v>311571</v>
      </c>
      <c r="M100" s="81">
        <v>290795</v>
      </c>
      <c r="N100" s="81">
        <v>306277</v>
      </c>
      <c r="O100" s="69">
        <v>342365</v>
      </c>
      <c r="P100" s="67">
        <v>318522</v>
      </c>
      <c r="Q100" s="69">
        <v>318522</v>
      </c>
      <c r="R100" s="69">
        <v>333876</v>
      </c>
      <c r="S100" s="69">
        <v>524134</v>
      </c>
      <c r="T100" s="69">
        <v>491596</v>
      </c>
      <c r="U100" s="69">
        <v>486536</v>
      </c>
      <c r="V100" s="69">
        <v>486536</v>
      </c>
      <c r="W100" s="67">
        <v>533277</v>
      </c>
      <c r="X100" s="69">
        <v>321803</v>
      </c>
      <c r="Y100" s="69">
        <v>368439</v>
      </c>
      <c r="Z100" s="69">
        <v>390039</v>
      </c>
      <c r="AA100" s="68">
        <v>390039</v>
      </c>
      <c r="AB100" s="69">
        <v>392763</v>
      </c>
      <c r="AC100" s="69">
        <v>234243</v>
      </c>
      <c r="AD100" s="69">
        <v>345447</v>
      </c>
      <c r="AE100" s="69">
        <v>365161</v>
      </c>
      <c r="AF100" s="69">
        <v>405063</v>
      </c>
      <c r="AG100" s="69">
        <v>282500</v>
      </c>
      <c r="AH100" s="69">
        <v>434629</v>
      </c>
      <c r="AI100" s="69">
        <v>422029</v>
      </c>
    </row>
    <row r="101" spans="2:27" ht="15">
      <c r="B101" s="63"/>
      <c r="C101" s="60"/>
      <c r="D101" s="60"/>
      <c r="E101" s="60"/>
      <c r="F101" s="86"/>
      <c r="G101" s="86"/>
      <c r="H101" s="86"/>
      <c r="I101" s="86"/>
      <c r="J101" s="86"/>
      <c r="K101" s="86"/>
      <c r="L101" s="86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AA101" s="68"/>
    </row>
    <row r="102" spans="1:35" ht="16.5" customHeight="1">
      <c r="A102" s="30"/>
      <c r="B102" s="75" t="s">
        <v>210</v>
      </c>
      <c r="C102" s="76">
        <f aca="true" t="shared" si="9" ref="C102:H102">C100-C99-C98</f>
        <v>-44674</v>
      </c>
      <c r="D102" s="76">
        <f t="shared" si="9"/>
        <v>-44694</v>
      </c>
      <c r="E102" s="76">
        <f t="shared" si="9"/>
        <v>-4915.960000000021</v>
      </c>
      <c r="F102" s="76">
        <f>F100-F99-F98</f>
        <v>-10258.039999999979</v>
      </c>
      <c r="G102" s="76">
        <f>G100-G99-G98</f>
        <v>-104542</v>
      </c>
      <c r="H102" s="76">
        <f t="shared" si="9"/>
        <v>15664</v>
      </c>
      <c r="I102" s="76">
        <v>197858</v>
      </c>
      <c r="J102" s="76">
        <v>-183235</v>
      </c>
      <c r="K102" s="76">
        <f aca="true" t="shared" si="10" ref="K102:AD102">K100-K99-K98</f>
        <v>-37200</v>
      </c>
      <c r="L102" s="76">
        <f t="shared" si="10"/>
        <v>-6913</v>
      </c>
      <c r="M102" s="76">
        <f t="shared" si="10"/>
        <v>-22559</v>
      </c>
      <c r="N102" s="76">
        <f t="shared" si="10"/>
        <v>17501</v>
      </c>
      <c r="O102" s="76">
        <f t="shared" si="10"/>
        <v>23398</v>
      </c>
      <c r="P102" s="76">
        <v>-19087</v>
      </c>
      <c r="Q102" s="76">
        <f t="shared" si="10"/>
        <v>-747</v>
      </c>
      <c r="R102" s="76">
        <f t="shared" si="10"/>
        <v>-12181</v>
      </c>
      <c r="S102" s="76">
        <f t="shared" si="10"/>
        <v>181071</v>
      </c>
      <c r="T102" s="76">
        <f t="shared" si="10"/>
        <v>-31931</v>
      </c>
      <c r="U102" s="76">
        <f t="shared" si="10"/>
        <v>6185</v>
      </c>
      <c r="V102" s="76">
        <f t="shared" si="10"/>
        <v>143310</v>
      </c>
      <c r="W102" s="76">
        <f t="shared" si="10"/>
        <v>30463</v>
      </c>
      <c r="X102" s="76">
        <f t="shared" si="10"/>
        <v>-223965</v>
      </c>
      <c r="Y102" s="76">
        <f t="shared" si="10"/>
        <v>59639</v>
      </c>
      <c r="Z102" s="76">
        <f t="shared" si="10"/>
        <v>21987</v>
      </c>
      <c r="AA102" s="76">
        <f t="shared" si="10"/>
        <v>-111853</v>
      </c>
      <c r="AB102" s="76">
        <f t="shared" si="10"/>
        <v>27641</v>
      </c>
      <c r="AC102" s="76">
        <f t="shared" si="10"/>
        <v>-171016</v>
      </c>
      <c r="AD102" s="76">
        <f t="shared" si="10"/>
        <v>99522</v>
      </c>
      <c r="AE102" s="76">
        <f>AE100-AE99-AE98</f>
        <v>19009</v>
      </c>
      <c r="AF102" s="76">
        <v>36943</v>
      </c>
      <c r="AG102" s="76">
        <v>-111203.82396000001</v>
      </c>
      <c r="AH102" s="76">
        <v>137778.8981379905</v>
      </c>
      <c r="AI102" s="76">
        <v>116803.06246183859</v>
      </c>
    </row>
    <row r="103" spans="1:24" ht="15">
      <c r="A103" s="30"/>
      <c r="B103" s="21"/>
      <c r="F103" s="31"/>
      <c r="G103" s="31"/>
      <c r="H103" s="31"/>
      <c r="I103" s="31"/>
      <c r="J103" s="31"/>
      <c r="R103" s="77"/>
      <c r="S103" s="77"/>
      <c r="T103" s="77"/>
      <c r="U103" s="77"/>
      <c r="V103" s="77"/>
      <c r="W103" s="77"/>
      <c r="X103" s="77"/>
    </row>
    <row r="104" spans="1:10" ht="15">
      <c r="A104" s="30"/>
      <c r="B104" s="87"/>
      <c r="C104" s="23"/>
      <c r="J104" s="88"/>
    </row>
    <row r="105" spans="1:10" ht="15">
      <c r="A105" s="30"/>
      <c r="J105" s="88"/>
    </row>
    <row r="106" ht="15">
      <c r="A106" s="30"/>
    </row>
    <row r="107" ht="15">
      <c r="A107" s="30"/>
    </row>
    <row r="108" ht="15">
      <c r="A108" s="30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91"/>
  <sheetViews>
    <sheetView showGridLines="0" zoomScale="60" zoomScaleNormal="60" zoomScalePageLayoutView="0" workbookViewId="0" topLeftCell="A1">
      <pane xSplit="2" ySplit="7" topLeftCell="AP22" activePane="bottomRight" state="frozen"/>
      <selection pane="topLeft" activeCell="R26" sqref="R26"/>
      <selection pane="topRight" activeCell="R26" sqref="R26"/>
      <selection pane="bottomLeft" activeCell="R26" sqref="R26"/>
      <selection pane="bottomRight" activeCell="A1" sqref="A1"/>
    </sheetView>
  </sheetViews>
  <sheetFormatPr defaultColWidth="9.140625" defaultRowHeight="15" outlineLevelCol="1"/>
  <cols>
    <col min="1" max="1" width="1.57421875" style="1" customWidth="1"/>
    <col min="2" max="2" width="38.8515625" style="42" customWidth="1"/>
    <col min="3" max="6" width="7.00390625" style="44" hidden="1" customWidth="1" outlineLevel="1"/>
    <col min="7" max="7" width="8.421875" style="44" bestFit="1" customWidth="1" collapsed="1"/>
    <col min="8" max="11" width="7.00390625" style="44" hidden="1" customWidth="1" outlineLevel="1"/>
    <col min="12" max="12" width="8.421875" style="44" bestFit="1" customWidth="1" collapsed="1"/>
    <col min="13" max="13" width="9.140625" style="44" hidden="1" customWidth="1" outlineLevel="1"/>
    <col min="14" max="15" width="8.7109375" style="44" hidden="1" customWidth="1" outlineLevel="1"/>
    <col min="16" max="16" width="8.28125" style="44" hidden="1" customWidth="1" outlineLevel="1"/>
    <col min="17" max="17" width="8.421875" style="44" bestFit="1" customWidth="1" collapsed="1"/>
    <col min="18" max="18" width="8.140625" style="44" hidden="1" customWidth="1" outlineLevel="1"/>
    <col min="19" max="21" width="7.00390625" style="44" hidden="1" customWidth="1" outlineLevel="1"/>
    <col min="22" max="22" width="8.421875" style="44" bestFit="1" customWidth="1" collapsed="1"/>
    <col min="23" max="24" width="7.00390625" style="44" hidden="1" customWidth="1" outlineLevel="1"/>
    <col min="25" max="26" width="9.140625" style="31" hidden="1" customWidth="1" outlineLevel="1"/>
    <col min="27" max="27" width="9.140625" style="31" customWidth="1" collapsed="1"/>
    <col min="28" max="28" width="9.140625" style="31" hidden="1" customWidth="1" outlineLevel="1"/>
    <col min="29" max="30" width="7.00390625" style="44" hidden="1" customWidth="1" outlineLevel="1"/>
    <col min="31" max="31" width="7.7109375" style="44" hidden="1" customWidth="1" outlineLevel="1"/>
    <col min="32" max="32" width="9.140625" style="31" customWidth="1" collapsed="1"/>
    <col min="33" max="36" width="9.140625" style="31" hidden="1" customWidth="1" outlineLevel="1"/>
    <col min="37" max="37" width="9.140625" style="31" customWidth="1" collapsed="1"/>
    <col min="38" max="41" width="9.140625" style="31" hidden="1" customWidth="1" outlineLevel="1"/>
    <col min="42" max="42" width="9.140625" style="31" customWidth="1" collapsed="1"/>
    <col min="43" max="46" width="9.140625" style="31" hidden="1" customWidth="1" outlineLevel="1"/>
    <col min="47" max="47" width="9.140625" style="31" customWidth="1" collapsed="1"/>
    <col min="48" max="50" width="9.7109375" style="0" bestFit="1" customWidth="1"/>
    <col min="52" max="52" width="9.8515625" style="0" bestFit="1" customWidth="1"/>
    <col min="53" max="58" width="10.8515625" style="0" bestFit="1" customWidth="1"/>
  </cols>
  <sheetData>
    <row r="1" spans="2:47" s="30" customFormat="1" ht="8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ht="15">
      <c r="A2" s="30"/>
    </row>
    <row r="3" ht="15">
      <c r="A3" s="30"/>
    </row>
    <row r="4" ht="15">
      <c r="A4" s="30"/>
    </row>
    <row r="5" ht="15">
      <c r="A5" s="30"/>
    </row>
    <row r="6" ht="15">
      <c r="A6" s="30"/>
    </row>
    <row r="7" spans="1:58" ht="18" customHeight="1">
      <c r="A7" s="30"/>
      <c r="B7" s="97" t="s">
        <v>246</v>
      </c>
      <c r="C7" s="98" t="s">
        <v>22</v>
      </c>
      <c r="D7" s="98" t="s">
        <v>21</v>
      </c>
      <c r="E7" s="98" t="s">
        <v>20</v>
      </c>
      <c r="F7" s="98" t="s">
        <v>17</v>
      </c>
      <c r="G7" s="98">
        <v>2010</v>
      </c>
      <c r="H7" s="98" t="s">
        <v>19</v>
      </c>
      <c r="I7" s="98" t="s">
        <v>18</v>
      </c>
      <c r="J7" s="98" t="s">
        <v>16</v>
      </c>
      <c r="K7" s="98" t="s">
        <v>15</v>
      </c>
      <c r="L7" s="98">
        <v>2011</v>
      </c>
      <c r="M7" s="98" t="s">
        <v>14</v>
      </c>
      <c r="N7" s="98" t="s">
        <v>12</v>
      </c>
      <c r="O7" s="98" t="s">
        <v>10</v>
      </c>
      <c r="P7" s="98" t="s">
        <v>9</v>
      </c>
      <c r="Q7" s="98">
        <v>2012</v>
      </c>
      <c r="R7" s="98" t="s">
        <v>13</v>
      </c>
      <c r="S7" s="98" t="s">
        <v>11</v>
      </c>
      <c r="T7" s="98" t="s">
        <v>8</v>
      </c>
      <c r="U7" s="98" t="s">
        <v>25</v>
      </c>
      <c r="V7" s="98">
        <v>2013</v>
      </c>
      <c r="W7" s="98" t="s">
        <v>26</v>
      </c>
      <c r="X7" s="98" t="s">
        <v>55</v>
      </c>
      <c r="Y7" s="98" t="s">
        <v>56</v>
      </c>
      <c r="Z7" s="98" t="s">
        <v>57</v>
      </c>
      <c r="AA7" s="98">
        <v>2014</v>
      </c>
      <c r="AB7" s="98" t="s">
        <v>58</v>
      </c>
      <c r="AC7" s="98" t="s">
        <v>59</v>
      </c>
      <c r="AD7" s="98" t="s">
        <v>60</v>
      </c>
      <c r="AE7" s="98" t="s">
        <v>62</v>
      </c>
      <c r="AF7" s="98">
        <v>2015</v>
      </c>
      <c r="AG7" s="98" t="s">
        <v>69</v>
      </c>
      <c r="AH7" s="98" t="s">
        <v>70</v>
      </c>
      <c r="AI7" s="98" t="s">
        <v>72</v>
      </c>
      <c r="AJ7" s="98" t="s">
        <v>73</v>
      </c>
      <c r="AK7" s="98">
        <v>2016</v>
      </c>
      <c r="AL7" s="98" t="s">
        <v>74</v>
      </c>
      <c r="AM7" s="98" t="s">
        <v>75</v>
      </c>
      <c r="AN7" s="98" t="s">
        <v>77</v>
      </c>
      <c r="AO7" s="98" t="s">
        <v>79</v>
      </c>
      <c r="AP7" s="98">
        <v>2017</v>
      </c>
      <c r="AQ7" s="98" t="s">
        <v>80</v>
      </c>
      <c r="AR7" s="98" t="s">
        <v>81</v>
      </c>
      <c r="AS7" s="98" t="s">
        <v>82</v>
      </c>
      <c r="AT7" s="98" t="s">
        <v>84</v>
      </c>
      <c r="AU7" s="98">
        <v>2018</v>
      </c>
      <c r="AV7" s="98" t="s">
        <v>247</v>
      </c>
      <c r="AW7" s="98" t="s">
        <v>248</v>
      </c>
      <c r="AX7" s="98" t="s">
        <v>249</v>
      </c>
      <c r="AY7" s="98" t="s">
        <v>250</v>
      </c>
      <c r="AZ7" s="98" t="s">
        <v>126</v>
      </c>
      <c r="BA7" s="98" t="s">
        <v>251</v>
      </c>
      <c r="BB7" s="98" t="s">
        <v>252</v>
      </c>
      <c r="BC7" s="98" t="s">
        <v>253</v>
      </c>
      <c r="BD7" s="98" t="s">
        <v>254</v>
      </c>
      <c r="BE7" s="98" t="s">
        <v>255</v>
      </c>
      <c r="BF7" s="98" t="s">
        <v>256</v>
      </c>
    </row>
    <row r="8" ht="15">
      <c r="A8" s="30"/>
    </row>
    <row r="9" spans="2:58" ht="15">
      <c r="B9" s="99" t="s">
        <v>257</v>
      </c>
      <c r="C9" s="100">
        <v>170.1</v>
      </c>
      <c r="D9" s="100">
        <v>188.9</v>
      </c>
      <c r="E9" s="100">
        <v>194.9</v>
      </c>
      <c r="F9" s="100">
        <v>202.9</v>
      </c>
      <c r="G9" s="101">
        <v>756.8</v>
      </c>
      <c r="H9" s="101">
        <v>206</v>
      </c>
      <c r="I9" s="101">
        <v>212</v>
      </c>
      <c r="J9" s="101">
        <v>228.2</v>
      </c>
      <c r="K9" s="101">
        <v>227.7</v>
      </c>
      <c r="L9" s="101">
        <v>873.9000000000001</v>
      </c>
      <c r="M9" s="101">
        <v>219</v>
      </c>
      <c r="N9" s="101">
        <v>229.9</v>
      </c>
      <c r="O9" s="101">
        <v>223.5</v>
      </c>
      <c r="P9" s="101">
        <v>224.4</v>
      </c>
      <c r="Q9" s="101">
        <v>896.8</v>
      </c>
      <c r="R9" s="101">
        <v>267.3</v>
      </c>
      <c r="S9" s="101">
        <v>275.3</v>
      </c>
      <c r="T9" s="101">
        <v>315.8</v>
      </c>
      <c r="U9" s="101">
        <v>316.6</v>
      </c>
      <c r="V9" s="101">
        <v>1175</v>
      </c>
      <c r="W9" s="101">
        <v>300.1</v>
      </c>
      <c r="X9" s="101">
        <v>294.5</v>
      </c>
      <c r="Y9" s="101">
        <v>342.8</v>
      </c>
      <c r="Z9" s="101">
        <v>358.6</v>
      </c>
      <c r="AA9" s="101">
        <v>1296.1</v>
      </c>
      <c r="AB9" s="101">
        <v>361.1</v>
      </c>
      <c r="AC9" s="101">
        <v>378.5</v>
      </c>
      <c r="AD9" s="101">
        <v>451.3</v>
      </c>
      <c r="AE9" s="101">
        <v>446.5</v>
      </c>
      <c r="AF9" s="101">
        <v>1637.4</v>
      </c>
      <c r="AG9" s="101">
        <v>443.1</v>
      </c>
      <c r="AH9" s="101">
        <v>437.8</v>
      </c>
      <c r="AI9" s="101">
        <v>425.9</v>
      </c>
      <c r="AJ9" s="101">
        <v>417.020783255688</v>
      </c>
      <c r="AK9" s="101">
        <v>1723.820783255688</v>
      </c>
      <c r="AL9" s="101">
        <v>358.5</v>
      </c>
      <c r="AM9" s="101">
        <v>391.9</v>
      </c>
      <c r="AN9" s="102">
        <v>412.1</v>
      </c>
      <c r="AO9" s="103">
        <v>411.9</v>
      </c>
      <c r="AP9" s="101">
        <v>1574.4</v>
      </c>
      <c r="AQ9" s="103">
        <v>386.3</v>
      </c>
      <c r="AR9" s="103">
        <v>421.9</v>
      </c>
      <c r="AS9" s="103">
        <v>478.851296332855</v>
      </c>
      <c r="AT9" s="103">
        <v>447.3</v>
      </c>
      <c r="AU9" s="101">
        <v>1734.3</v>
      </c>
      <c r="AV9" s="103">
        <v>426.8</v>
      </c>
      <c r="AW9" s="103">
        <v>463.3</v>
      </c>
      <c r="AX9" s="103">
        <v>569</v>
      </c>
      <c r="AY9" s="103">
        <v>548.8</v>
      </c>
      <c r="AZ9" s="104">
        <v>2008</v>
      </c>
      <c r="BA9" s="103">
        <v>463.7</v>
      </c>
      <c r="BB9" s="103">
        <v>414.6</v>
      </c>
      <c r="BC9" s="103">
        <v>522.1</v>
      </c>
      <c r="BD9" s="103">
        <v>538.652506014246</v>
      </c>
      <c r="BE9" s="103">
        <v>1939.0525060142459</v>
      </c>
      <c r="BF9" s="103">
        <v>489.7</v>
      </c>
    </row>
    <row r="10" spans="1:58" ht="15">
      <c r="A10" s="30"/>
      <c r="B10" s="99" t="s">
        <v>258</v>
      </c>
      <c r="C10" s="101">
        <v>37.5</v>
      </c>
      <c r="D10" s="101">
        <v>39</v>
      </c>
      <c r="E10" s="101">
        <v>44.8</v>
      </c>
      <c r="F10" s="101">
        <v>54</v>
      </c>
      <c r="G10" s="101">
        <v>175.3</v>
      </c>
      <c r="H10" s="101">
        <v>43.1</v>
      </c>
      <c r="I10" s="101">
        <v>45.6</v>
      </c>
      <c r="J10" s="101">
        <v>55.6</v>
      </c>
      <c r="K10" s="101">
        <v>56.2</v>
      </c>
      <c r="L10" s="101">
        <v>200.4</v>
      </c>
      <c r="M10" s="101">
        <v>52.2</v>
      </c>
      <c r="N10" s="101">
        <v>58.6</v>
      </c>
      <c r="O10" s="101">
        <v>54.2</v>
      </c>
      <c r="P10" s="101">
        <v>56.3</v>
      </c>
      <c r="Q10" s="101">
        <v>221.3</v>
      </c>
      <c r="R10" s="101">
        <v>50</v>
      </c>
      <c r="S10" s="101">
        <v>40.4</v>
      </c>
      <c r="T10" s="101">
        <v>67.1</v>
      </c>
      <c r="U10" s="101">
        <v>65.3</v>
      </c>
      <c r="V10" s="101">
        <v>222.8</v>
      </c>
      <c r="W10" s="101">
        <v>56.5</v>
      </c>
      <c r="X10" s="102">
        <v>55.7</v>
      </c>
      <c r="Y10" s="101">
        <v>78.3</v>
      </c>
      <c r="Z10" s="101">
        <v>76.2</v>
      </c>
      <c r="AA10" s="101">
        <v>266.7</v>
      </c>
      <c r="AB10" s="101">
        <v>68.7</v>
      </c>
      <c r="AC10" s="102">
        <v>75.3</v>
      </c>
      <c r="AD10" s="102">
        <v>82.2</v>
      </c>
      <c r="AE10" s="102">
        <v>81</v>
      </c>
      <c r="AF10" s="101">
        <v>307.2</v>
      </c>
      <c r="AG10" s="102">
        <v>69.1</v>
      </c>
      <c r="AH10" s="102">
        <v>71.7</v>
      </c>
      <c r="AI10" s="102">
        <v>75.3</v>
      </c>
      <c r="AJ10" s="103">
        <v>62.830580000000005</v>
      </c>
      <c r="AK10" s="103">
        <v>278.93058</v>
      </c>
      <c r="AL10" s="102">
        <v>50.4</v>
      </c>
      <c r="AM10" s="102">
        <v>60.3</v>
      </c>
      <c r="AN10" s="102">
        <v>69.2</v>
      </c>
      <c r="AO10" s="103">
        <v>66.1</v>
      </c>
      <c r="AP10" s="103">
        <v>245.9</v>
      </c>
      <c r="AQ10" s="103">
        <v>73</v>
      </c>
      <c r="AR10" s="103">
        <v>77.1</v>
      </c>
      <c r="AS10" s="103">
        <v>81.05472125209715</v>
      </c>
      <c r="AT10" s="103">
        <v>73.8</v>
      </c>
      <c r="AU10" s="103">
        <f>SUM(AQ10:AT10)</f>
        <v>304.95472125209716</v>
      </c>
      <c r="AV10" s="103">
        <v>67.1</v>
      </c>
      <c r="AW10" s="103">
        <v>63.6</v>
      </c>
      <c r="AX10" s="103">
        <v>97.6</v>
      </c>
      <c r="AY10" s="103">
        <v>80.7</v>
      </c>
      <c r="AZ10" s="103">
        <v>309</v>
      </c>
      <c r="BA10" s="103">
        <v>60.2</v>
      </c>
      <c r="BB10" s="103">
        <v>17.5</v>
      </c>
      <c r="BC10" s="103">
        <v>74.5</v>
      </c>
      <c r="BD10" s="103">
        <v>50.40987898195419</v>
      </c>
      <c r="BE10" s="103">
        <v>202.4759443255445</v>
      </c>
      <c r="BF10" s="103">
        <v>60.9855842422114</v>
      </c>
    </row>
    <row r="11" spans="1:58" ht="15">
      <c r="A11" s="30"/>
      <c r="B11" s="105" t="s">
        <v>259</v>
      </c>
      <c r="C11" s="106">
        <f aca="true" t="shared" si="0" ref="C11:AR11">_xlfn.IFERROR((C10-C53)/C9,"N/A")</f>
        <v>0.22045855379188714</v>
      </c>
      <c r="D11" s="106">
        <f t="shared" si="0"/>
        <v>0.20645844362096347</v>
      </c>
      <c r="E11" s="106">
        <f t="shared" si="0"/>
        <v>0.22626988199076445</v>
      </c>
      <c r="F11" s="106">
        <f t="shared" si="0"/>
        <v>0.2621981271562346</v>
      </c>
      <c r="G11" s="107">
        <f t="shared" si="0"/>
        <v>0.2296511627906977</v>
      </c>
      <c r="H11" s="106">
        <f t="shared" si="0"/>
        <v>0.20388349514563106</v>
      </c>
      <c r="I11" s="106">
        <f t="shared" si="0"/>
        <v>0.20943396226415092</v>
      </c>
      <c r="J11" s="106">
        <f t="shared" si="0"/>
        <v>0.238387379491674</v>
      </c>
      <c r="K11" s="106">
        <f t="shared" si="0"/>
        <v>0.23803249890206415</v>
      </c>
      <c r="L11" s="106">
        <f t="shared" si="0"/>
        <v>0.2230232292024259</v>
      </c>
      <c r="M11" s="106">
        <f t="shared" si="0"/>
        <v>0.22465753424657536</v>
      </c>
      <c r="N11" s="106">
        <f t="shared" si="0"/>
        <v>0.24097433666811657</v>
      </c>
      <c r="O11" s="106">
        <f t="shared" si="0"/>
        <v>0.23221476510067116</v>
      </c>
      <c r="P11" s="106">
        <f t="shared" si="0"/>
        <v>0.24376114081996433</v>
      </c>
      <c r="Q11" s="106">
        <f t="shared" si="0"/>
        <v>0.2355040142729706</v>
      </c>
      <c r="R11" s="106">
        <f t="shared" si="0"/>
        <v>0.17919940142162363</v>
      </c>
      <c r="S11" s="106">
        <f t="shared" si="0"/>
        <v>0.14384308027606246</v>
      </c>
      <c r="T11" s="106">
        <f t="shared" si="0"/>
        <v>0.20582647245091829</v>
      </c>
      <c r="U11" s="106">
        <f t="shared" si="0"/>
        <v>0.19962097283638658</v>
      </c>
      <c r="V11" s="107">
        <f t="shared" si="0"/>
        <v>0.18357446808510638</v>
      </c>
      <c r="W11" s="106">
        <f t="shared" si="0"/>
        <v>0.17860713095634786</v>
      </c>
      <c r="X11" s="106">
        <f t="shared" si="0"/>
        <v>0.18438030560271648</v>
      </c>
      <c r="Y11" s="106">
        <f t="shared" si="0"/>
        <v>0.2219953325554259</v>
      </c>
      <c r="Z11" s="106">
        <f t="shared" si="0"/>
        <v>0.20245398773006137</v>
      </c>
      <c r="AA11" s="106">
        <f t="shared" si="0"/>
        <v>0.1980557055782733</v>
      </c>
      <c r="AB11" s="106">
        <f t="shared" si="0"/>
        <v>0.18415951260038768</v>
      </c>
      <c r="AC11" s="106">
        <f t="shared" si="0"/>
        <v>0.1939233817701453</v>
      </c>
      <c r="AD11" s="106">
        <f t="shared" si="0"/>
        <v>0.17837358741413695</v>
      </c>
      <c r="AE11" s="106">
        <f t="shared" si="0"/>
        <v>0.16998880179171333</v>
      </c>
      <c r="AF11" s="106">
        <f t="shared" si="0"/>
        <v>0.18095761573225846</v>
      </c>
      <c r="AG11" s="106">
        <f t="shared" si="0"/>
        <v>0.15030467163168582</v>
      </c>
      <c r="AH11" s="106">
        <f t="shared" si="0"/>
        <v>0.1587482868889904</v>
      </c>
      <c r="AI11" s="106">
        <f t="shared" si="0"/>
        <v>0.17680206621272598</v>
      </c>
      <c r="AJ11" s="106">
        <f t="shared" si="0"/>
        <v>0.15066534456503738</v>
      </c>
      <c r="AK11" s="106">
        <f t="shared" si="0"/>
        <v>0.15908299903547712</v>
      </c>
      <c r="AL11" s="106">
        <f t="shared" si="0"/>
        <v>0.1405857740585774</v>
      </c>
      <c r="AM11" s="106">
        <f t="shared" si="0"/>
        <v>0.15386578208726717</v>
      </c>
      <c r="AN11" s="106">
        <f t="shared" si="0"/>
        <v>0.16792040766804173</v>
      </c>
      <c r="AO11" s="106">
        <f t="shared" si="0"/>
        <v>0.16047584365137169</v>
      </c>
      <c r="AP11" s="106">
        <f t="shared" si="0"/>
        <v>0.1561864837398374</v>
      </c>
      <c r="AQ11" s="106">
        <f t="shared" si="0"/>
        <v>0.18897230132021745</v>
      </c>
      <c r="AR11" s="106">
        <f t="shared" si="0"/>
        <v>0.18274472623844512</v>
      </c>
      <c r="AS11" s="106">
        <f>_xlfn.IFERROR((AS10-AS53)/AS9,"N/A")</f>
        <v>0.16926908598312554</v>
      </c>
      <c r="AT11" s="106">
        <f>_xlfn.IFERROR((AT10-AT53)/AT9,"N/A")</f>
        <v>0.16498993963782696</v>
      </c>
      <c r="AU11" s="106">
        <f>AU10/AU9</f>
        <v>0.175837352967824</v>
      </c>
      <c r="AV11" s="106">
        <v>0.157</v>
      </c>
      <c r="AW11" s="106">
        <v>0.137</v>
      </c>
      <c r="AX11" s="106">
        <v>0.172</v>
      </c>
      <c r="AY11" s="106">
        <v>0.147</v>
      </c>
      <c r="AZ11" s="106">
        <v>0.154</v>
      </c>
      <c r="BA11" s="106">
        <v>0.13</v>
      </c>
      <c r="BB11" s="106">
        <v>0.042</v>
      </c>
      <c r="BC11" s="106">
        <v>0.143</v>
      </c>
      <c r="BD11" s="106">
        <v>0.09358515632826368</v>
      </c>
      <c r="BE11" s="106">
        <v>0.10442004210692422</v>
      </c>
      <c r="BF11" s="106">
        <v>0.12453662291650276</v>
      </c>
    </row>
    <row r="12" spans="1:58" ht="15">
      <c r="A12" s="30"/>
      <c r="B12" s="99" t="s">
        <v>260</v>
      </c>
      <c r="C12" s="101">
        <v>19.6</v>
      </c>
      <c r="D12" s="101">
        <v>23.1</v>
      </c>
      <c r="E12" s="101">
        <v>25.9</v>
      </c>
      <c r="F12" s="101">
        <v>31.5</v>
      </c>
      <c r="G12" s="101">
        <v>100.1</v>
      </c>
      <c r="H12" s="101">
        <v>23.2</v>
      </c>
      <c r="I12" s="101">
        <v>33.6</v>
      </c>
      <c r="J12" s="101">
        <v>35.6</v>
      </c>
      <c r="K12" s="101">
        <v>36.4</v>
      </c>
      <c r="L12" s="101">
        <v>128.8</v>
      </c>
      <c r="M12" s="101">
        <v>28</v>
      </c>
      <c r="N12" s="101">
        <v>41.6</v>
      </c>
      <c r="O12" s="101">
        <v>30.1</v>
      </c>
      <c r="P12" s="101">
        <v>13.8</v>
      </c>
      <c r="Q12" s="101">
        <v>113.49999999999999</v>
      </c>
      <c r="R12" s="101">
        <v>28.9</v>
      </c>
      <c r="S12" s="101">
        <v>29.8</v>
      </c>
      <c r="T12" s="101">
        <v>29.1</v>
      </c>
      <c r="U12" s="101">
        <v>40.2</v>
      </c>
      <c r="V12" s="101">
        <v>128</v>
      </c>
      <c r="W12" s="101">
        <v>24.3</v>
      </c>
      <c r="X12" s="102">
        <v>24.5</v>
      </c>
      <c r="Y12" s="101">
        <v>44.3</v>
      </c>
      <c r="Z12" s="101">
        <v>42.6</v>
      </c>
      <c r="AA12" s="101">
        <v>135.9</v>
      </c>
      <c r="AB12" s="101">
        <v>35.6</v>
      </c>
      <c r="AC12" s="102">
        <v>30.4</v>
      </c>
      <c r="AD12" s="102">
        <v>43.5</v>
      </c>
      <c r="AE12" s="102">
        <v>23.5</v>
      </c>
      <c r="AF12" s="101">
        <v>133.1</v>
      </c>
      <c r="AG12" s="102">
        <v>11.8</v>
      </c>
      <c r="AH12" s="102">
        <v>-1.4</v>
      </c>
      <c r="AI12" s="103">
        <v>50</v>
      </c>
      <c r="AJ12" s="103">
        <v>27.899999999999974</v>
      </c>
      <c r="AK12" s="103">
        <v>88.30000000000017</v>
      </c>
      <c r="AL12" s="103">
        <v>7.6</v>
      </c>
      <c r="AM12" s="103">
        <v>3.2</v>
      </c>
      <c r="AN12" s="103">
        <v>15.8</v>
      </c>
      <c r="AO12" s="103">
        <v>1.1</v>
      </c>
      <c r="AP12" s="103">
        <v>27.7</v>
      </c>
      <c r="AQ12" s="103">
        <v>19.7</v>
      </c>
      <c r="AR12" s="103">
        <v>13.5</v>
      </c>
      <c r="AS12" s="103">
        <v>23.8</v>
      </c>
      <c r="AT12" s="103">
        <v>43.1</v>
      </c>
      <c r="AU12" s="103">
        <v>100.1</v>
      </c>
      <c r="AV12" s="103">
        <v>13.7</v>
      </c>
      <c r="AW12" s="103">
        <v>6.3</v>
      </c>
      <c r="AX12" s="103">
        <v>31.7</v>
      </c>
      <c r="AY12" s="103">
        <v>35.5</v>
      </c>
      <c r="AZ12" s="103">
        <v>87.2</v>
      </c>
      <c r="BA12" s="103">
        <v>2.1</v>
      </c>
      <c r="BB12" s="103">
        <v>-148.1</v>
      </c>
      <c r="BC12" s="103">
        <v>-2.4</v>
      </c>
      <c r="BD12" s="103">
        <v>-54</v>
      </c>
      <c r="BE12" s="103">
        <v>-202.39999999999998</v>
      </c>
      <c r="BF12" s="103">
        <v>-5</v>
      </c>
    </row>
    <row r="13" spans="1:58" ht="15">
      <c r="A13" s="30"/>
      <c r="B13" s="105" t="s">
        <v>259</v>
      </c>
      <c r="C13" s="108">
        <v>0.112</v>
      </c>
      <c r="D13" s="108">
        <v>0.122</v>
      </c>
      <c r="E13" s="108">
        <v>0.133</v>
      </c>
      <c r="F13" s="108">
        <v>0.155</v>
      </c>
      <c r="G13" s="107">
        <f>G12/G9</f>
        <v>0.13226744186046513</v>
      </c>
      <c r="H13" s="108">
        <v>0.113</v>
      </c>
      <c r="I13" s="108">
        <v>0.158</v>
      </c>
      <c r="J13" s="108">
        <v>0.155</v>
      </c>
      <c r="K13" s="108">
        <v>0.16</v>
      </c>
      <c r="L13" s="107">
        <f>L12/L9</f>
        <v>0.14738528435747797</v>
      </c>
      <c r="M13" s="108">
        <v>0.128</v>
      </c>
      <c r="N13" s="108">
        <v>0.181</v>
      </c>
      <c r="O13" s="108">
        <v>0.135</v>
      </c>
      <c r="P13" s="108">
        <v>0.061</v>
      </c>
      <c r="Q13" s="107">
        <f>Q12/Q9</f>
        <v>0.12656110615521854</v>
      </c>
      <c r="R13" s="106">
        <v>0.107</v>
      </c>
      <c r="S13" s="106">
        <v>0.078</v>
      </c>
      <c r="T13" s="106">
        <v>0.065</v>
      </c>
      <c r="U13" s="106">
        <v>0.084</v>
      </c>
      <c r="V13" s="107">
        <f>V12/V9</f>
        <v>0.10893617021276596</v>
      </c>
      <c r="W13" s="106">
        <v>0.081</v>
      </c>
      <c r="X13" s="106">
        <v>0.083</v>
      </c>
      <c r="Y13" s="106">
        <v>0.129</v>
      </c>
      <c r="Z13" s="106">
        <v>0.119</v>
      </c>
      <c r="AA13" s="106">
        <v>0.109</v>
      </c>
      <c r="AB13" s="106">
        <v>0.099</v>
      </c>
      <c r="AC13" s="106">
        <v>0.08</v>
      </c>
      <c r="AD13" s="106">
        <v>0.096</v>
      </c>
      <c r="AE13" s="106">
        <v>0.053</v>
      </c>
      <c r="AF13" s="106">
        <v>0.081</v>
      </c>
      <c r="AG13" s="106">
        <v>0.027000000000000003</v>
      </c>
      <c r="AH13" s="106">
        <v>-0.003</v>
      </c>
      <c r="AI13" s="106">
        <v>0.117</v>
      </c>
      <c r="AJ13" s="106">
        <v>0.06690314037152831</v>
      </c>
      <c r="AK13" s="106">
        <v>0.05122342232887614</v>
      </c>
      <c r="AL13" s="106">
        <v>0.021</v>
      </c>
      <c r="AM13" s="106">
        <v>0.008</v>
      </c>
      <c r="AN13" s="106">
        <v>3.8</v>
      </c>
      <c r="AO13" s="106">
        <v>0.003</v>
      </c>
      <c r="AP13" s="106">
        <v>0.018</v>
      </c>
      <c r="AQ13" s="106">
        <v>0.051</v>
      </c>
      <c r="AR13" s="106">
        <v>0.032</v>
      </c>
      <c r="AS13" s="106">
        <v>0.05</v>
      </c>
      <c r="AT13" s="106">
        <v>0.096</v>
      </c>
      <c r="AU13" s="106">
        <v>0.058</v>
      </c>
      <c r="AV13" s="106">
        <v>0.032</v>
      </c>
      <c r="AW13" s="106">
        <v>0.014</v>
      </c>
      <c r="AX13" s="106">
        <v>0.056</v>
      </c>
      <c r="AY13" s="106">
        <v>0.065</v>
      </c>
      <c r="AZ13" s="106">
        <v>0.043</v>
      </c>
      <c r="BA13" s="109">
        <f>BA12/BA9</f>
        <v>0.00452879016605564</v>
      </c>
      <c r="BB13" s="109">
        <v>-0.357</v>
      </c>
      <c r="BC13" s="109">
        <v>-0.005</v>
      </c>
      <c r="BD13" s="109">
        <v>-0.10025016016275964</v>
      </c>
      <c r="BE13" s="109">
        <v>-0.10438087641888383</v>
      </c>
      <c r="BF13" s="109">
        <v>-0.010210332856851134</v>
      </c>
    </row>
    <row r="14" ht="15">
      <c r="A14" s="30"/>
    </row>
    <row r="15" spans="1:2" ht="15">
      <c r="A15" s="30"/>
      <c r="B15" s="99" t="s">
        <v>261</v>
      </c>
    </row>
    <row r="16" spans="1:58" ht="15">
      <c r="A16" s="30"/>
      <c r="B16" s="99" t="s">
        <v>262</v>
      </c>
      <c r="C16" s="101">
        <v>25.9</v>
      </c>
      <c r="D16" s="101">
        <v>27.5</v>
      </c>
      <c r="E16" s="101">
        <v>31.4</v>
      </c>
      <c r="F16" s="101">
        <v>40.8</v>
      </c>
      <c r="G16" s="101">
        <v>125.6</v>
      </c>
      <c r="H16" s="101">
        <v>31.7</v>
      </c>
      <c r="I16" s="101">
        <v>34.6</v>
      </c>
      <c r="J16" s="101">
        <v>41.7</v>
      </c>
      <c r="K16" s="101">
        <v>37.4</v>
      </c>
      <c r="L16" s="101">
        <v>145.4</v>
      </c>
      <c r="M16" s="101">
        <v>23.3</v>
      </c>
      <c r="N16" s="101">
        <v>40.3</v>
      </c>
      <c r="O16" s="101">
        <v>27.4</v>
      </c>
      <c r="P16" s="101">
        <v>11.8</v>
      </c>
      <c r="Q16" s="101">
        <v>102.8</v>
      </c>
      <c r="R16" s="101">
        <v>26.4</v>
      </c>
      <c r="S16" s="103">
        <v>20.4</v>
      </c>
      <c r="T16" s="101">
        <v>21</v>
      </c>
      <c r="U16" s="101">
        <v>24.1</v>
      </c>
      <c r="V16" s="101">
        <v>91.9</v>
      </c>
      <c r="W16" s="101">
        <v>23.4</v>
      </c>
      <c r="X16" s="102">
        <v>23.5</v>
      </c>
      <c r="Y16" s="101">
        <v>36.2</v>
      </c>
      <c r="Z16" s="101">
        <v>27</v>
      </c>
      <c r="AA16" s="101">
        <v>110.1</v>
      </c>
      <c r="AB16" s="101">
        <v>35.6</v>
      </c>
      <c r="AC16" s="102">
        <v>30.4</v>
      </c>
      <c r="AD16" s="102">
        <v>43.5</v>
      </c>
      <c r="AE16" s="102">
        <v>23.5</v>
      </c>
      <c r="AF16" s="101">
        <v>133.1</v>
      </c>
      <c r="AG16" s="102">
        <v>11.8</v>
      </c>
      <c r="AH16" s="102">
        <v>-1.4</v>
      </c>
      <c r="AI16" s="103">
        <v>50</v>
      </c>
      <c r="AJ16" s="102">
        <v>27.899999999999974</v>
      </c>
      <c r="AK16" s="102">
        <v>88.30000000000017</v>
      </c>
      <c r="AL16" s="102">
        <v>7.6</v>
      </c>
      <c r="AM16" s="102">
        <v>3.2</v>
      </c>
      <c r="AN16" s="102">
        <v>15.8</v>
      </c>
      <c r="AO16" s="102">
        <v>1.1</v>
      </c>
      <c r="AP16" s="102">
        <v>27.700000000000003</v>
      </c>
      <c r="AQ16" s="102">
        <v>19.7</v>
      </c>
      <c r="AR16" s="102">
        <v>13.5</v>
      </c>
      <c r="AS16" s="102">
        <v>23.8</v>
      </c>
      <c r="AT16" s="102">
        <v>43.1</v>
      </c>
      <c r="AU16" s="102">
        <v>100.1</v>
      </c>
      <c r="AV16" s="102">
        <v>13.7</v>
      </c>
      <c r="AW16" s="102">
        <v>6.3</v>
      </c>
      <c r="AX16" s="102">
        <v>31.7</v>
      </c>
      <c r="AY16" s="102">
        <v>2.6</v>
      </c>
      <c r="AZ16" s="102">
        <v>54.3</v>
      </c>
      <c r="BA16" s="102">
        <v>2.1</v>
      </c>
      <c r="BB16" s="102">
        <v>-148.1</v>
      </c>
      <c r="BC16" s="102">
        <v>-2.4</v>
      </c>
      <c r="BD16" s="103">
        <v>-54</v>
      </c>
      <c r="BE16" s="102">
        <v>-202.4</v>
      </c>
      <c r="BF16" s="102">
        <v>-5</v>
      </c>
    </row>
    <row r="17" spans="1:58" ht="15">
      <c r="A17" s="30"/>
      <c r="B17" s="42" t="s">
        <v>263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44">
        <v>0</v>
      </c>
      <c r="Y17" s="100">
        <v>0</v>
      </c>
      <c r="Z17" s="100">
        <v>0</v>
      </c>
      <c r="AA17" s="100">
        <v>0</v>
      </c>
      <c r="AB17" s="100">
        <v>0</v>
      </c>
      <c r="AC17" s="110">
        <v>0</v>
      </c>
      <c r="AD17" s="110">
        <v>0</v>
      </c>
      <c r="AE17" s="110">
        <v>0</v>
      </c>
      <c r="AF17" s="100">
        <v>0</v>
      </c>
      <c r="AG17" s="110">
        <v>0</v>
      </c>
      <c r="AH17" s="110">
        <v>-0.2</v>
      </c>
      <c r="AI17" s="110">
        <v>0.1</v>
      </c>
      <c r="AJ17" s="44">
        <v>-5</v>
      </c>
      <c r="AK17" s="44">
        <v>20.999999999999993</v>
      </c>
      <c r="AL17" s="110">
        <v>0.4</v>
      </c>
      <c r="AM17" s="110">
        <v>0.3</v>
      </c>
      <c r="AN17" s="110">
        <v>-0.4</v>
      </c>
      <c r="AO17" s="110">
        <v>-0.1</v>
      </c>
      <c r="AP17" s="110">
        <v>0.09999999999999992</v>
      </c>
      <c r="AQ17" s="110">
        <v>0.6</v>
      </c>
      <c r="AR17" s="110">
        <v>0</v>
      </c>
      <c r="AS17" s="110">
        <v>0.4</v>
      </c>
      <c r="AT17" s="110">
        <v>-1</v>
      </c>
      <c r="AU17" s="110">
        <v>0</v>
      </c>
      <c r="AV17" s="110">
        <v>0.4</v>
      </c>
      <c r="AW17" s="110">
        <v>0.6</v>
      </c>
      <c r="AX17" s="110">
        <v>0.9</v>
      </c>
      <c r="AY17" s="110">
        <v>-2.5</v>
      </c>
      <c r="AZ17" s="110">
        <v>-0.6</v>
      </c>
      <c r="BA17" s="110">
        <v>-1.1</v>
      </c>
      <c r="BB17" s="110">
        <v>0</v>
      </c>
      <c r="BC17" s="110">
        <v>2</v>
      </c>
      <c r="BD17" s="110">
        <v>-0.1</v>
      </c>
      <c r="BE17" s="110">
        <v>0.7999999999999999</v>
      </c>
      <c r="BF17" s="110">
        <v>2.2</v>
      </c>
    </row>
    <row r="18" spans="1:58" ht="15">
      <c r="A18" s="30"/>
      <c r="B18" s="42" t="s">
        <v>264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12.2</v>
      </c>
      <c r="N18" s="100">
        <v>9.9</v>
      </c>
      <c r="O18" s="100">
        <v>12.8</v>
      </c>
      <c r="P18" s="100">
        <v>12.8</v>
      </c>
      <c r="Q18" s="100">
        <v>47.7</v>
      </c>
      <c r="R18" s="100">
        <v>4.4</v>
      </c>
      <c r="S18" s="100">
        <v>10.8</v>
      </c>
      <c r="T18" s="100">
        <v>1.1</v>
      </c>
      <c r="U18" s="100">
        <v>12.2</v>
      </c>
      <c r="V18" s="100">
        <v>28.5</v>
      </c>
      <c r="W18" s="100">
        <v>8</v>
      </c>
      <c r="X18" s="44">
        <v>6.8</v>
      </c>
      <c r="Y18" s="100">
        <v>16</v>
      </c>
      <c r="Z18" s="100">
        <v>8.5</v>
      </c>
      <c r="AA18" s="100">
        <v>39.3</v>
      </c>
      <c r="AB18" s="100">
        <v>17.8</v>
      </c>
      <c r="AC18" s="110">
        <v>6</v>
      </c>
      <c r="AD18" s="110">
        <v>24.3</v>
      </c>
      <c r="AE18" s="110">
        <v>-1.7</v>
      </c>
      <c r="AF18" s="100">
        <v>46.4</v>
      </c>
      <c r="AG18" s="110">
        <v>7.3</v>
      </c>
      <c r="AH18" s="110">
        <v>-2.1</v>
      </c>
      <c r="AI18" s="110">
        <v>20.8</v>
      </c>
      <c r="AJ18" s="44">
        <v>0.3</v>
      </c>
      <c r="AK18" s="44">
        <v>0.09999999999999995</v>
      </c>
      <c r="AL18" s="110">
        <v>-0.8</v>
      </c>
      <c r="AM18" s="110">
        <v>4.3</v>
      </c>
      <c r="AN18" s="110">
        <v>10.2</v>
      </c>
      <c r="AO18" s="110">
        <v>22.9</v>
      </c>
      <c r="AP18" s="110">
        <v>36.6</v>
      </c>
      <c r="AQ18" s="110">
        <v>11.9</v>
      </c>
      <c r="AR18" s="110">
        <v>9.4</v>
      </c>
      <c r="AS18" s="110">
        <v>11.2</v>
      </c>
      <c r="AT18" s="110">
        <v>-6.2</v>
      </c>
      <c r="AU18" s="110">
        <v>26.3</v>
      </c>
      <c r="AV18" s="110">
        <v>8.9</v>
      </c>
      <c r="AW18" s="110">
        <v>5</v>
      </c>
      <c r="AX18" s="110">
        <v>11.9</v>
      </c>
      <c r="AY18" s="110">
        <v>-9.7</v>
      </c>
      <c r="AZ18" s="110">
        <v>16.1</v>
      </c>
      <c r="BA18" s="110">
        <v>7.4</v>
      </c>
      <c r="BB18" s="110">
        <v>-10.9</v>
      </c>
      <c r="BC18" s="110">
        <v>-2.4</v>
      </c>
      <c r="BD18" s="110">
        <v>13.100000000000001</v>
      </c>
      <c r="BE18" s="110">
        <v>7.200000000000001</v>
      </c>
      <c r="BF18" s="110">
        <v>4.3</v>
      </c>
    </row>
    <row r="19" spans="1:58" ht="15">
      <c r="A19" s="30"/>
      <c r="B19" s="42" t="s">
        <v>265</v>
      </c>
      <c r="C19" s="100">
        <v>2.9</v>
      </c>
      <c r="D19" s="100">
        <v>3.7</v>
      </c>
      <c r="E19" s="100">
        <v>3.4</v>
      </c>
      <c r="F19" s="100">
        <v>2.1</v>
      </c>
      <c r="G19" s="100">
        <v>12.1</v>
      </c>
      <c r="H19" s="100">
        <v>3.6</v>
      </c>
      <c r="I19" s="100">
        <v>2.5</v>
      </c>
      <c r="J19" s="100">
        <v>2.9</v>
      </c>
      <c r="K19" s="100">
        <v>1.6</v>
      </c>
      <c r="L19" s="100">
        <v>10.6</v>
      </c>
      <c r="M19" s="100">
        <v>3.3</v>
      </c>
      <c r="N19" s="100">
        <v>1.1</v>
      </c>
      <c r="O19" s="100">
        <v>3.8</v>
      </c>
      <c r="P19" s="100">
        <v>3.4</v>
      </c>
      <c r="Q19" s="100">
        <v>11.6</v>
      </c>
      <c r="R19" s="100">
        <v>6.8</v>
      </c>
      <c r="S19" s="100">
        <v>-7.2</v>
      </c>
      <c r="T19" s="100">
        <v>6.2</v>
      </c>
      <c r="U19" s="100">
        <v>7.2</v>
      </c>
      <c r="V19" s="100">
        <v>13</v>
      </c>
      <c r="W19" s="100">
        <v>10.3</v>
      </c>
      <c r="X19" s="110">
        <v>8</v>
      </c>
      <c r="Y19" s="100">
        <v>2.3</v>
      </c>
      <c r="Z19" s="100">
        <v>2.9</v>
      </c>
      <c r="AA19" s="100">
        <v>23.6</v>
      </c>
      <c r="AB19" s="100">
        <v>-5.6</v>
      </c>
      <c r="AC19" s="110">
        <v>12.1</v>
      </c>
      <c r="AD19" s="110">
        <v>-10.9</v>
      </c>
      <c r="AE19" s="110">
        <v>18.6</v>
      </c>
      <c r="AF19" s="100">
        <v>14.2</v>
      </c>
      <c r="AG19" s="110">
        <v>19.1</v>
      </c>
      <c r="AH19" s="110">
        <v>9.1</v>
      </c>
      <c r="AI19" s="110">
        <v>12.1</v>
      </c>
      <c r="AJ19" s="44">
        <v>5.5</v>
      </c>
      <c r="AK19" s="44">
        <v>45.800000000000004</v>
      </c>
      <c r="AL19" s="110">
        <v>1.9</v>
      </c>
      <c r="AM19" s="110">
        <v>14.1</v>
      </c>
      <c r="AN19" s="110">
        <v>7.9</v>
      </c>
      <c r="AO19" s="110">
        <v>5.3</v>
      </c>
      <c r="AP19" s="110">
        <v>29.200000000000003</v>
      </c>
      <c r="AQ19" s="110">
        <v>4.5</v>
      </c>
      <c r="AR19" s="110">
        <v>14.1</v>
      </c>
      <c r="AS19" s="110">
        <v>14.1</v>
      </c>
      <c r="AT19" s="110">
        <v>-5.6</v>
      </c>
      <c r="AU19" s="110">
        <v>26.2</v>
      </c>
      <c r="AV19" s="110">
        <v>10.7</v>
      </c>
      <c r="AW19" s="110">
        <v>18</v>
      </c>
      <c r="AX19" s="110">
        <v>16.3</v>
      </c>
      <c r="AY19" s="110">
        <v>15.5</v>
      </c>
      <c r="AZ19" s="110">
        <v>60.6</v>
      </c>
      <c r="BA19" s="110">
        <v>24</v>
      </c>
      <c r="BB19" s="110">
        <v>10.999999999999996</v>
      </c>
      <c r="BC19" s="110">
        <v>33.1</v>
      </c>
      <c r="BD19" s="110">
        <v>16.999999999999996</v>
      </c>
      <c r="BE19" s="110">
        <v>85.1</v>
      </c>
      <c r="BF19" s="110">
        <v>18.599999999999998</v>
      </c>
    </row>
    <row r="20" spans="1:58" ht="15">
      <c r="A20" s="30"/>
      <c r="B20" s="42" t="s">
        <v>266</v>
      </c>
      <c r="C20" s="100">
        <v>7.7</v>
      </c>
      <c r="D20" s="100">
        <v>7.9</v>
      </c>
      <c r="E20" s="100">
        <v>8.3</v>
      </c>
      <c r="F20" s="100">
        <v>8.1</v>
      </c>
      <c r="G20" s="100">
        <v>32</v>
      </c>
      <c r="H20" s="100">
        <v>6.6</v>
      </c>
      <c r="I20" s="100">
        <v>6.7</v>
      </c>
      <c r="J20" s="100">
        <v>6.9</v>
      </c>
      <c r="K20" s="100">
        <v>6.9</v>
      </c>
      <c r="L20" s="100">
        <v>27.1</v>
      </c>
      <c r="M20" s="100">
        <v>6.7</v>
      </c>
      <c r="N20" s="100">
        <v>8.5</v>
      </c>
      <c r="O20" s="100">
        <v>8.8</v>
      </c>
      <c r="P20" s="100">
        <v>8.4</v>
      </c>
      <c r="Q20" s="100">
        <v>32.4</v>
      </c>
      <c r="R20" s="100">
        <v>9.1</v>
      </c>
      <c r="S20" s="100">
        <v>14.7</v>
      </c>
      <c r="T20" s="100">
        <v>14.1</v>
      </c>
      <c r="U20" s="100">
        <v>13.2</v>
      </c>
      <c r="V20" s="100">
        <v>51.099999999999994</v>
      </c>
      <c r="W20" s="100">
        <v>13.7</v>
      </c>
      <c r="X20" s="44">
        <v>15.6</v>
      </c>
      <c r="Y20" s="100">
        <v>15.3</v>
      </c>
      <c r="Z20" s="100">
        <v>19.2</v>
      </c>
      <c r="AA20" s="100">
        <v>63.9</v>
      </c>
      <c r="AB20" s="100">
        <v>18.3</v>
      </c>
      <c r="AC20" s="44">
        <v>20.8</v>
      </c>
      <c r="AD20" s="44">
        <v>21.6</v>
      </c>
      <c r="AE20" s="44">
        <v>27</v>
      </c>
      <c r="AF20" s="100">
        <v>87.4</v>
      </c>
      <c r="AG20" s="44">
        <v>28.9</v>
      </c>
      <c r="AH20" s="110">
        <v>27</v>
      </c>
      <c r="AI20" s="110">
        <v>27</v>
      </c>
      <c r="AJ20" s="44">
        <v>29.200000000000003</v>
      </c>
      <c r="AK20" s="44">
        <v>112.1</v>
      </c>
      <c r="AL20" s="44">
        <v>28.2</v>
      </c>
      <c r="AM20" s="44">
        <v>29.9</v>
      </c>
      <c r="AN20" s="44">
        <v>25.9</v>
      </c>
      <c r="AO20" s="44">
        <v>29</v>
      </c>
      <c r="AP20" s="44">
        <v>113</v>
      </c>
      <c r="AQ20" s="44">
        <v>28.8</v>
      </c>
      <c r="AR20" s="44">
        <v>31.3</v>
      </c>
      <c r="AS20" s="110">
        <v>28.000000000000004</v>
      </c>
      <c r="AT20" s="110">
        <v>29</v>
      </c>
      <c r="AU20" s="44">
        <v>117.1</v>
      </c>
      <c r="AV20" s="110">
        <v>32.8</v>
      </c>
      <c r="AW20" s="110">
        <v>34.3</v>
      </c>
      <c r="AX20" s="110">
        <v>34.1</v>
      </c>
      <c r="AY20" s="110">
        <v>34.1</v>
      </c>
      <c r="AZ20" s="110">
        <v>135.3</v>
      </c>
      <c r="BA20" s="110">
        <v>34.4</v>
      </c>
      <c r="BB20" s="110">
        <v>37.2</v>
      </c>
      <c r="BC20" s="110">
        <v>45</v>
      </c>
      <c r="BD20" s="110">
        <v>41.50000000000001</v>
      </c>
      <c r="BE20" s="110">
        <v>152.1</v>
      </c>
      <c r="BF20" s="110">
        <v>36.4</v>
      </c>
    </row>
    <row r="21" spans="1:58" ht="15">
      <c r="A21" s="30"/>
      <c r="B21" s="42" t="s">
        <v>267</v>
      </c>
      <c r="C21" s="100">
        <v>0</v>
      </c>
      <c r="D21" s="100">
        <v>0</v>
      </c>
      <c r="E21" s="100">
        <v>0.2</v>
      </c>
      <c r="F21" s="100">
        <v>0.4</v>
      </c>
      <c r="G21" s="100">
        <v>0.6000000000000001</v>
      </c>
      <c r="H21" s="100">
        <v>0.7</v>
      </c>
      <c r="I21" s="100">
        <v>0.8</v>
      </c>
      <c r="J21" s="100">
        <v>0.8</v>
      </c>
      <c r="K21" s="100">
        <v>1.5</v>
      </c>
      <c r="L21" s="100">
        <v>3.8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100">
        <v>0</v>
      </c>
      <c r="AI21" s="100">
        <v>0</v>
      </c>
      <c r="AJ21" s="100">
        <v>0</v>
      </c>
      <c r="AK21" s="100">
        <v>0</v>
      </c>
      <c r="AL21" s="100">
        <v>0</v>
      </c>
      <c r="AM21" s="100">
        <v>0</v>
      </c>
      <c r="AN21" s="100">
        <v>0</v>
      </c>
      <c r="AO21" s="100">
        <v>0</v>
      </c>
      <c r="AP21" s="100">
        <v>0</v>
      </c>
      <c r="AQ21" s="100">
        <v>0</v>
      </c>
      <c r="AR21" s="100">
        <v>0</v>
      </c>
      <c r="AS21" s="100">
        <v>0</v>
      </c>
      <c r="AT21" s="100">
        <v>0</v>
      </c>
      <c r="AU21" s="100">
        <v>0</v>
      </c>
      <c r="AV21" s="110">
        <v>0</v>
      </c>
      <c r="AW21" s="110">
        <v>0</v>
      </c>
      <c r="AX21" s="110">
        <v>0</v>
      </c>
      <c r="AY21" s="110">
        <v>0</v>
      </c>
      <c r="AZ21" s="110">
        <v>0</v>
      </c>
      <c r="BA21" s="110">
        <v>0</v>
      </c>
      <c r="BB21" s="110">
        <v>0</v>
      </c>
      <c r="BC21" s="110">
        <v>0</v>
      </c>
      <c r="BD21" s="110">
        <v>0</v>
      </c>
      <c r="BE21" s="110">
        <v>0</v>
      </c>
      <c r="BF21" s="110">
        <v>0</v>
      </c>
    </row>
    <row r="22" spans="1:58" ht="15">
      <c r="A22" s="30"/>
      <c r="B22" s="42" t="s">
        <v>268</v>
      </c>
      <c r="C22" s="100">
        <v>0.5</v>
      </c>
      <c r="D22" s="100">
        <v>-0.1</v>
      </c>
      <c r="E22" s="100">
        <v>0.9</v>
      </c>
      <c r="F22" s="100">
        <v>0.8</v>
      </c>
      <c r="G22" s="100">
        <v>2.1</v>
      </c>
      <c r="H22" s="100">
        <v>0.3</v>
      </c>
      <c r="I22" s="100">
        <v>-0.1</v>
      </c>
      <c r="J22" s="100">
        <v>0.8</v>
      </c>
      <c r="K22" s="100">
        <v>2</v>
      </c>
      <c r="L22" s="100">
        <v>3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0">
        <v>0</v>
      </c>
      <c r="AD22" s="100">
        <v>0</v>
      </c>
      <c r="AE22" s="100">
        <v>0</v>
      </c>
      <c r="AF22" s="100">
        <v>0</v>
      </c>
      <c r="AG22" s="100">
        <v>0</v>
      </c>
      <c r="AH22" s="100">
        <v>0</v>
      </c>
      <c r="AI22" s="100">
        <v>0</v>
      </c>
      <c r="AJ22" s="100">
        <v>0</v>
      </c>
      <c r="AK22" s="100">
        <v>0</v>
      </c>
      <c r="AL22" s="100">
        <v>0</v>
      </c>
      <c r="AM22" s="100">
        <v>0</v>
      </c>
      <c r="AN22" s="100">
        <v>0</v>
      </c>
      <c r="AO22" s="100">
        <v>0</v>
      </c>
      <c r="AP22" s="100">
        <v>0</v>
      </c>
      <c r="AQ22" s="100">
        <v>0</v>
      </c>
      <c r="AR22" s="100">
        <v>0</v>
      </c>
      <c r="AS22" s="100">
        <v>0</v>
      </c>
      <c r="AT22" s="100">
        <v>0</v>
      </c>
      <c r="AU22" s="100">
        <v>0</v>
      </c>
      <c r="AV22" s="110">
        <v>0</v>
      </c>
      <c r="AW22" s="110">
        <v>0</v>
      </c>
      <c r="AX22" s="110">
        <v>0</v>
      </c>
      <c r="AY22" s="110">
        <v>0</v>
      </c>
      <c r="AZ22" s="110">
        <v>0</v>
      </c>
      <c r="BA22" s="110">
        <v>0</v>
      </c>
      <c r="BB22" s="110">
        <v>0</v>
      </c>
      <c r="BC22" s="110">
        <v>0</v>
      </c>
      <c r="BD22" s="110">
        <v>0</v>
      </c>
      <c r="BE22" s="110">
        <v>0</v>
      </c>
      <c r="BF22" s="110">
        <v>0</v>
      </c>
    </row>
    <row r="23" spans="1:58" ht="15">
      <c r="A23" s="30"/>
      <c r="B23" s="42" t="s">
        <v>269</v>
      </c>
      <c r="C23" s="100">
        <v>0.5</v>
      </c>
      <c r="D23" s="100">
        <v>0</v>
      </c>
      <c r="E23" s="100">
        <v>0.6</v>
      </c>
      <c r="F23" s="100">
        <v>1.8</v>
      </c>
      <c r="G23" s="100">
        <v>2.9000000000000004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0">
        <v>0</v>
      </c>
      <c r="AD23" s="100">
        <v>0</v>
      </c>
      <c r="AE23" s="100">
        <v>0</v>
      </c>
      <c r="AF23" s="100">
        <v>0</v>
      </c>
      <c r="AG23" s="100">
        <v>0</v>
      </c>
      <c r="AH23" s="100">
        <v>0</v>
      </c>
      <c r="AI23" s="100">
        <v>0</v>
      </c>
      <c r="AJ23" s="100">
        <v>0</v>
      </c>
      <c r="AK23" s="100">
        <v>0</v>
      </c>
      <c r="AL23" s="100">
        <v>0</v>
      </c>
      <c r="AM23" s="100">
        <v>0</v>
      </c>
      <c r="AN23" s="100">
        <v>0</v>
      </c>
      <c r="AO23" s="100">
        <v>0</v>
      </c>
      <c r="AP23" s="100">
        <v>0</v>
      </c>
      <c r="AQ23" s="100">
        <v>0</v>
      </c>
      <c r="AR23" s="100">
        <v>0</v>
      </c>
      <c r="AS23" s="100">
        <v>0</v>
      </c>
      <c r="AT23" s="100">
        <v>0</v>
      </c>
      <c r="AU23" s="100">
        <v>0</v>
      </c>
      <c r="AV23" s="110">
        <v>0</v>
      </c>
      <c r="AW23" s="110">
        <v>0</v>
      </c>
      <c r="AX23" s="110">
        <v>0</v>
      </c>
      <c r="AY23" s="110">
        <v>0</v>
      </c>
      <c r="AZ23" s="110">
        <v>0</v>
      </c>
      <c r="BA23" s="110">
        <v>0</v>
      </c>
      <c r="BB23" s="110">
        <v>0</v>
      </c>
      <c r="BC23" s="110">
        <v>0</v>
      </c>
      <c r="BD23" s="110">
        <v>0</v>
      </c>
      <c r="BE23" s="110">
        <v>0</v>
      </c>
      <c r="BF23" s="110">
        <v>0</v>
      </c>
    </row>
    <row r="24" ht="15">
      <c r="A24" s="30"/>
    </row>
    <row r="25" spans="1:58" ht="15">
      <c r="A25" s="30"/>
      <c r="B25" s="99" t="s">
        <v>270</v>
      </c>
      <c r="C25" s="101">
        <v>37.5</v>
      </c>
      <c r="D25" s="101">
        <f>SUM(D16:D23)</f>
        <v>39</v>
      </c>
      <c r="E25" s="101">
        <f>SUM(E16:E23)</f>
        <v>44.8</v>
      </c>
      <c r="F25" s="101">
        <f>SUM(F16:F23)</f>
        <v>53.99999999999999</v>
      </c>
      <c r="G25" s="101">
        <v>175.29999999999998</v>
      </c>
      <c r="H25" s="101">
        <v>42.9</v>
      </c>
      <c r="I25" s="101">
        <v>44.5</v>
      </c>
      <c r="J25" s="101">
        <v>53.1</v>
      </c>
      <c r="K25" s="101">
        <v>49.4</v>
      </c>
      <c r="L25" s="101">
        <v>189.9</v>
      </c>
      <c r="M25" s="101">
        <v>45.5</v>
      </c>
      <c r="N25" s="101">
        <v>59.8</v>
      </c>
      <c r="O25" s="101">
        <v>52.7</v>
      </c>
      <c r="P25" s="101">
        <v>36.4</v>
      </c>
      <c r="Q25" s="101">
        <v>194.5</v>
      </c>
      <c r="R25" s="101">
        <v>46.7</v>
      </c>
      <c r="S25" s="101">
        <v>38.7</v>
      </c>
      <c r="T25" s="101">
        <v>42.4</v>
      </c>
      <c r="U25" s="101">
        <v>56.6</v>
      </c>
      <c r="V25" s="101">
        <v>184.4</v>
      </c>
      <c r="W25" s="101">
        <v>55.400000000000006</v>
      </c>
      <c r="X25" s="102">
        <v>53.9</v>
      </c>
      <c r="Y25" s="102">
        <v>69.8</v>
      </c>
      <c r="Z25" s="102">
        <v>57.6</v>
      </c>
      <c r="AA25" s="102">
        <v>236.9</v>
      </c>
      <c r="AB25" s="102">
        <v>66.1</v>
      </c>
      <c r="AC25" s="102">
        <v>69.3</v>
      </c>
      <c r="AD25" s="102">
        <v>78.5</v>
      </c>
      <c r="AE25" s="102">
        <v>67.4</v>
      </c>
      <c r="AF25" s="102">
        <v>281.1</v>
      </c>
      <c r="AG25" s="102">
        <v>67.1</v>
      </c>
      <c r="AH25" s="102">
        <v>32.4</v>
      </c>
      <c r="AI25" s="103">
        <v>110</v>
      </c>
      <c r="AJ25" s="102">
        <v>57.900000000000006</v>
      </c>
      <c r="AK25" s="102">
        <v>267.29999999999995</v>
      </c>
      <c r="AL25" s="102">
        <v>37.3</v>
      </c>
      <c r="AM25" s="102">
        <v>51.8</v>
      </c>
      <c r="AN25" s="102">
        <v>59.4</v>
      </c>
      <c r="AO25" s="102">
        <f>SUM(AO16:AO23)</f>
        <v>58.2</v>
      </c>
      <c r="AP25" s="102">
        <f>SUM(AP16:AP23)</f>
        <v>206.60000000000002</v>
      </c>
      <c r="AQ25" s="102">
        <f>SUM(AQ16:AQ23)</f>
        <v>65.5</v>
      </c>
      <c r="AR25" s="102">
        <f>SUM(AR16:AR23)</f>
        <v>68.3</v>
      </c>
      <c r="AS25" s="102">
        <v>76.7</v>
      </c>
      <c r="AT25" s="102">
        <v>59.3</v>
      </c>
      <c r="AU25" s="102">
        <f>SUM(AU16:AU23)</f>
        <v>269.7</v>
      </c>
      <c r="AV25" s="102">
        <f>SUM(AV16:AV23)</f>
        <v>66.5</v>
      </c>
      <c r="AW25" s="102">
        <f>SUM(AW16:AW23)</f>
        <v>64.19999999999999</v>
      </c>
      <c r="AX25" s="102">
        <f>SUM(AX16:AX23)</f>
        <v>94.9</v>
      </c>
      <c r="AY25" s="103">
        <v>40</v>
      </c>
      <c r="AZ25" s="103">
        <v>265.7</v>
      </c>
      <c r="BA25" s="103">
        <v>66.8</v>
      </c>
      <c r="BB25" s="103">
        <v>-110.8</v>
      </c>
      <c r="BC25" s="103">
        <v>75.3</v>
      </c>
      <c r="BD25" s="103">
        <v>17.500000000000004</v>
      </c>
      <c r="BE25" s="103">
        <v>42.79999999999998</v>
      </c>
      <c r="BF25" s="103">
        <v>56.5</v>
      </c>
    </row>
    <row r="26" spans="1:58" ht="15">
      <c r="A26" s="30"/>
      <c r="B26" s="42" t="s">
        <v>268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0.5</v>
      </c>
      <c r="N26" s="100">
        <v>-2.2</v>
      </c>
      <c r="O26" s="100">
        <v>1.7</v>
      </c>
      <c r="P26" s="100">
        <v>16.8</v>
      </c>
      <c r="Q26" s="100">
        <v>16.8</v>
      </c>
      <c r="R26" s="100">
        <v>0.9</v>
      </c>
      <c r="S26" s="100">
        <v>4.6</v>
      </c>
      <c r="T26" s="100">
        <v>25.8</v>
      </c>
      <c r="U26" s="100">
        <v>6.1</v>
      </c>
      <c r="V26" s="100">
        <v>37.4</v>
      </c>
      <c r="W26" s="100">
        <v>0.6</v>
      </c>
      <c r="X26" s="44">
        <v>1.2</v>
      </c>
      <c r="Y26" s="100">
        <v>1.4</v>
      </c>
      <c r="Z26" s="100">
        <v>11.5</v>
      </c>
      <c r="AA26" s="100">
        <v>14.7</v>
      </c>
      <c r="AB26" s="100">
        <v>1.7</v>
      </c>
      <c r="AC26" s="44">
        <v>7.6</v>
      </c>
      <c r="AD26" s="44">
        <v>3.8</v>
      </c>
      <c r="AE26" s="44">
        <v>13</v>
      </c>
      <c r="AF26" s="100">
        <v>26.1</v>
      </c>
      <c r="AG26" s="100">
        <v>6.4</v>
      </c>
      <c r="AH26" s="100">
        <v>42.3</v>
      </c>
      <c r="AI26" s="100">
        <v>-30.7</v>
      </c>
      <c r="AJ26" s="100">
        <v>9.9</v>
      </c>
      <c r="AK26" s="100">
        <v>27.999999999999993</v>
      </c>
      <c r="AL26" s="100">
        <v>17.2</v>
      </c>
      <c r="AM26" s="100">
        <v>12.7</v>
      </c>
      <c r="AN26" s="100">
        <v>14.1</v>
      </c>
      <c r="AO26" s="100">
        <v>10.9</v>
      </c>
      <c r="AP26" s="100">
        <v>54.9</v>
      </c>
      <c r="AQ26" s="100">
        <v>11.7</v>
      </c>
      <c r="AR26" s="100">
        <v>12.7</v>
      </c>
      <c r="AS26" s="100">
        <v>4.7</v>
      </c>
      <c r="AT26" s="100">
        <v>16.9</v>
      </c>
      <c r="AU26" s="100">
        <v>46</v>
      </c>
      <c r="AV26" s="110">
        <v>4.4</v>
      </c>
      <c r="AW26" s="110">
        <v>2.8</v>
      </c>
      <c r="AX26" s="110">
        <v>6.9</v>
      </c>
      <c r="AY26" s="110">
        <v>47.5</v>
      </c>
      <c r="AZ26" s="110">
        <v>61.6</v>
      </c>
      <c r="BA26" s="110">
        <v>-2.6</v>
      </c>
      <c r="BB26" s="110">
        <v>130.9</v>
      </c>
      <c r="BC26" s="110">
        <v>11.3</v>
      </c>
      <c r="BD26" s="110">
        <v>39.5</v>
      </c>
      <c r="BE26" s="110">
        <v>179.10000000000002</v>
      </c>
      <c r="BF26" s="110">
        <v>10.4</v>
      </c>
    </row>
    <row r="27" spans="1:58" ht="15">
      <c r="A27" s="30"/>
      <c r="B27" s="42" t="s">
        <v>271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0.5</v>
      </c>
      <c r="I27" s="100">
        <v>0.4</v>
      </c>
      <c r="J27" s="100">
        <v>0</v>
      </c>
      <c r="K27" s="100">
        <v>0.4</v>
      </c>
      <c r="L27" s="100">
        <v>1.3</v>
      </c>
      <c r="M27" s="100">
        <v>0.2</v>
      </c>
      <c r="N27" s="100">
        <v>-1.4</v>
      </c>
      <c r="O27" s="100">
        <v>-1</v>
      </c>
      <c r="P27" s="100">
        <v>0.3</v>
      </c>
      <c r="Q27" s="100">
        <v>-1.9000000000000001</v>
      </c>
      <c r="R27" s="100">
        <v>1.2</v>
      </c>
      <c r="S27" s="100">
        <v>-3.5</v>
      </c>
      <c r="T27" s="100">
        <v>-1</v>
      </c>
      <c r="U27" s="100">
        <v>-0.5</v>
      </c>
      <c r="V27" s="100">
        <v>-3.8</v>
      </c>
      <c r="W27" s="100">
        <v>-1.1</v>
      </c>
      <c r="X27" s="44">
        <v>-1.5</v>
      </c>
      <c r="Y27" s="100">
        <v>-1.2</v>
      </c>
      <c r="Z27" s="100">
        <v>-2.8</v>
      </c>
      <c r="AA27" s="100">
        <v>-6.7</v>
      </c>
      <c r="AB27" s="100">
        <v>-0.4</v>
      </c>
      <c r="AC27" s="44">
        <v>-2.8</v>
      </c>
      <c r="AD27" s="44">
        <v>-1.1</v>
      </c>
      <c r="AE27" s="44">
        <v>-1.2</v>
      </c>
      <c r="AF27" s="100">
        <v>-5.3</v>
      </c>
      <c r="AG27" s="100">
        <v>-5.7</v>
      </c>
      <c r="AH27" s="100">
        <v>-4.4</v>
      </c>
      <c r="AI27" s="100">
        <v>-4</v>
      </c>
      <c r="AJ27" s="100">
        <v>-5.0000000000000036</v>
      </c>
      <c r="AK27" s="100">
        <v>-19.099999999999994</v>
      </c>
      <c r="AL27" s="100">
        <v>-4.1</v>
      </c>
      <c r="AM27" s="100">
        <v>-4.2</v>
      </c>
      <c r="AN27" s="100">
        <v>-4.6</v>
      </c>
      <c r="AO27" s="100">
        <v>-4.274572330710299</v>
      </c>
      <c r="AP27" s="100">
        <v>-17.2292814755526</v>
      </c>
      <c r="AQ27" s="100">
        <v>-4.2</v>
      </c>
      <c r="AR27" s="100">
        <v>-5</v>
      </c>
      <c r="AS27" s="100">
        <v>-1.122163930766804</v>
      </c>
      <c r="AT27" s="100">
        <v>-3</v>
      </c>
      <c r="AU27" s="100">
        <v>-13.4</v>
      </c>
      <c r="AV27" s="110">
        <v>-4</v>
      </c>
      <c r="AW27" s="110">
        <v>-3.9</v>
      </c>
      <c r="AX27" s="110">
        <v>-4.2</v>
      </c>
      <c r="AY27" s="110">
        <v>-3.7</v>
      </c>
      <c r="AZ27" s="110">
        <v>-15.9</v>
      </c>
      <c r="BA27" s="110">
        <v>-4.2</v>
      </c>
      <c r="BB27" s="110">
        <v>-4.3</v>
      </c>
      <c r="BC27" s="110">
        <v>-11.4</v>
      </c>
      <c r="BD27" s="110">
        <v>-4.556173405744708</v>
      </c>
      <c r="BE27" s="110">
        <v>-18.630426023430402</v>
      </c>
      <c r="BF27" s="110">
        <v>-5.9144157577886</v>
      </c>
    </row>
    <row r="28" spans="1:58" ht="15">
      <c r="A28" s="30"/>
      <c r="B28" s="21" t="s">
        <v>272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-0.3</v>
      </c>
      <c r="I28" s="100">
        <v>-0.4</v>
      </c>
      <c r="J28" s="100">
        <v>-0.4</v>
      </c>
      <c r="K28" s="100">
        <v>-1</v>
      </c>
      <c r="L28" s="100">
        <v>-2.1</v>
      </c>
      <c r="M28" s="100">
        <v>1.2</v>
      </c>
      <c r="N28" s="100">
        <v>2.2</v>
      </c>
      <c r="O28" s="100">
        <v>0.8</v>
      </c>
      <c r="P28" s="100">
        <v>2.8</v>
      </c>
      <c r="Q28" s="100">
        <v>7</v>
      </c>
      <c r="R28" s="100">
        <v>0.8</v>
      </c>
      <c r="S28" s="100">
        <v>2.4</v>
      </c>
      <c r="T28" s="100">
        <v>0.1</v>
      </c>
      <c r="U28" s="100">
        <v>1.5</v>
      </c>
      <c r="V28" s="100">
        <v>4.800000000000001</v>
      </c>
      <c r="W28" s="100">
        <v>1.6</v>
      </c>
      <c r="X28" s="44">
        <v>2.1</v>
      </c>
      <c r="Y28" s="100">
        <v>8.3</v>
      </c>
      <c r="Z28" s="100">
        <v>10</v>
      </c>
      <c r="AA28" s="100">
        <v>21.8</v>
      </c>
      <c r="AB28" s="100">
        <v>1.3</v>
      </c>
      <c r="AC28" s="44">
        <v>1.2</v>
      </c>
      <c r="AD28" s="44">
        <v>1</v>
      </c>
      <c r="AE28" s="44">
        <v>1.8</v>
      </c>
      <c r="AF28" s="100">
        <v>5.3</v>
      </c>
      <c r="AG28" s="100">
        <v>1.3</v>
      </c>
      <c r="AH28" s="100">
        <v>1.4</v>
      </c>
      <c r="AI28" s="100">
        <v>0</v>
      </c>
      <c r="AJ28" s="100">
        <v>0</v>
      </c>
      <c r="AK28" s="100">
        <v>2.7</v>
      </c>
      <c r="AL28" s="100">
        <v>0</v>
      </c>
      <c r="AM28" s="100">
        <v>0</v>
      </c>
      <c r="AN28" s="100">
        <v>0.3</v>
      </c>
      <c r="AO28" s="100">
        <v>1.3</v>
      </c>
      <c r="AP28" s="100">
        <v>1.6</v>
      </c>
      <c r="AQ28" s="100">
        <v>0</v>
      </c>
      <c r="AR28" s="100">
        <v>1.2</v>
      </c>
      <c r="AS28" s="100">
        <v>0.8</v>
      </c>
      <c r="AT28" s="100">
        <v>0.6</v>
      </c>
      <c r="AU28" s="100">
        <v>2.7</v>
      </c>
      <c r="AV28" s="110">
        <v>0.2</v>
      </c>
      <c r="AW28" s="110">
        <v>0.5</v>
      </c>
      <c r="AX28" s="110">
        <v>0</v>
      </c>
      <c r="AY28" s="110">
        <v>-3.1</v>
      </c>
      <c r="AZ28" s="110">
        <v>-2.4</v>
      </c>
      <c r="BA28" s="110">
        <v>0.2</v>
      </c>
      <c r="BB28" s="110">
        <v>1.7</v>
      </c>
      <c r="BC28" s="110">
        <v>-0.7</v>
      </c>
      <c r="BD28" s="110">
        <v>-2</v>
      </c>
      <c r="BE28" s="110">
        <v>-0.8</v>
      </c>
      <c r="BF28" s="110">
        <v>0</v>
      </c>
    </row>
    <row r="29" spans="1:58" ht="15">
      <c r="A29" s="30"/>
      <c r="B29" s="42" t="s">
        <v>269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1.1</v>
      </c>
      <c r="J29" s="100">
        <v>2.8</v>
      </c>
      <c r="K29" s="100">
        <v>7.4</v>
      </c>
      <c r="L29" s="100">
        <v>11.3</v>
      </c>
      <c r="M29" s="100">
        <v>4.8</v>
      </c>
      <c r="N29" s="100">
        <v>0</v>
      </c>
      <c r="O29" s="100">
        <v>0</v>
      </c>
      <c r="P29" s="100">
        <v>0</v>
      </c>
      <c r="Q29" s="100">
        <v>4.8</v>
      </c>
      <c r="R29" s="100">
        <v>0.4</v>
      </c>
      <c r="S29" s="100">
        <v>-1.8</v>
      </c>
      <c r="T29" s="100">
        <v>-0.2</v>
      </c>
      <c r="U29" s="100">
        <v>1.6</v>
      </c>
      <c r="V29" s="100">
        <v>0</v>
      </c>
      <c r="W29" s="100">
        <v>0</v>
      </c>
      <c r="X29" s="44">
        <v>0</v>
      </c>
      <c r="Y29" s="100">
        <v>0</v>
      </c>
      <c r="Z29" s="100">
        <v>0</v>
      </c>
      <c r="AA29" s="100">
        <v>0</v>
      </c>
      <c r="AB29" s="100">
        <v>0</v>
      </c>
      <c r="AC29" s="44">
        <v>0</v>
      </c>
      <c r="AD29" s="44">
        <v>0</v>
      </c>
      <c r="AE29" s="44">
        <v>0</v>
      </c>
      <c r="AF29" s="100">
        <v>0</v>
      </c>
      <c r="AG29" s="100">
        <v>0</v>
      </c>
      <c r="AH29" s="100">
        <v>0</v>
      </c>
      <c r="AI29" s="100">
        <v>0</v>
      </c>
      <c r="AJ29" s="100">
        <v>0</v>
      </c>
      <c r="AK29" s="100">
        <v>0</v>
      </c>
      <c r="AL29" s="100">
        <v>0</v>
      </c>
      <c r="AM29" s="100">
        <v>0</v>
      </c>
      <c r="AN29" s="100">
        <v>0</v>
      </c>
      <c r="AO29" s="100">
        <v>0</v>
      </c>
      <c r="AP29" s="100">
        <v>0</v>
      </c>
      <c r="AQ29" s="100">
        <v>0</v>
      </c>
      <c r="AR29" s="100">
        <v>0</v>
      </c>
      <c r="AS29" s="100">
        <v>0</v>
      </c>
      <c r="AT29" s="100">
        <v>0</v>
      </c>
      <c r="AU29" s="100">
        <v>0</v>
      </c>
      <c r="AV29" s="110">
        <v>0</v>
      </c>
      <c r="AW29" s="110">
        <v>0</v>
      </c>
      <c r="AX29" s="110">
        <v>0</v>
      </c>
      <c r="AY29" s="110">
        <v>0</v>
      </c>
      <c r="AZ29" s="110">
        <v>0</v>
      </c>
      <c r="BA29" s="110">
        <v>0</v>
      </c>
      <c r="BB29" s="110">
        <v>0</v>
      </c>
      <c r="BC29" s="110">
        <v>0</v>
      </c>
      <c r="BD29" s="110">
        <v>0</v>
      </c>
      <c r="BE29" s="110">
        <v>0</v>
      </c>
      <c r="BF29" s="110">
        <v>0</v>
      </c>
    </row>
    <row r="30" spans="1:58" ht="15">
      <c r="A30" s="30"/>
      <c r="B30" s="99" t="s">
        <v>258</v>
      </c>
      <c r="C30" s="101">
        <f>SUM(C25:C29)</f>
        <v>37.5</v>
      </c>
      <c r="D30" s="101">
        <f>SUM(D25:D29)</f>
        <v>39</v>
      </c>
      <c r="E30" s="101">
        <f>SUM(E25:E29)</f>
        <v>44.8</v>
      </c>
      <c r="F30" s="101">
        <f>SUM(F25:F29)</f>
        <v>53.99999999999999</v>
      </c>
      <c r="G30" s="101">
        <v>175.29999999999998</v>
      </c>
      <c r="H30" s="101">
        <v>43.1</v>
      </c>
      <c r="I30" s="101">
        <v>45.6</v>
      </c>
      <c r="J30" s="101">
        <v>55.599999999999994</v>
      </c>
      <c r="K30" s="101">
        <v>56.199999999999996</v>
      </c>
      <c r="L30" s="101">
        <v>200.4</v>
      </c>
      <c r="M30" s="101">
        <v>52.2</v>
      </c>
      <c r="N30" s="101">
        <v>58.6</v>
      </c>
      <c r="O30" s="101">
        <v>54.2</v>
      </c>
      <c r="P30" s="101">
        <v>56.3</v>
      </c>
      <c r="Q30" s="101">
        <v>221.3</v>
      </c>
      <c r="R30" s="101">
        <v>50</v>
      </c>
      <c r="S30" s="101">
        <v>40.4</v>
      </c>
      <c r="T30" s="101">
        <v>67.1</v>
      </c>
      <c r="U30" s="101">
        <v>65.3</v>
      </c>
      <c r="V30" s="101">
        <v>222.8</v>
      </c>
      <c r="W30" s="101">
        <v>56.50000000000001</v>
      </c>
      <c r="X30" s="101">
        <v>55.7</v>
      </c>
      <c r="Y30" s="101">
        <v>78.3</v>
      </c>
      <c r="Z30" s="101">
        <v>76.3</v>
      </c>
      <c r="AA30" s="101">
        <v>266.7</v>
      </c>
      <c r="AB30" s="101">
        <v>68.7</v>
      </c>
      <c r="AC30" s="101">
        <v>75.3</v>
      </c>
      <c r="AD30" s="101">
        <v>82.2</v>
      </c>
      <c r="AE30" s="101">
        <v>81</v>
      </c>
      <c r="AF30" s="101">
        <v>307.2</v>
      </c>
      <c r="AG30" s="101">
        <v>69.1</v>
      </c>
      <c r="AH30" s="101">
        <v>71.7</v>
      </c>
      <c r="AI30" s="101">
        <v>75.3</v>
      </c>
      <c r="AJ30" s="101">
        <v>62.80000000000001</v>
      </c>
      <c r="AK30" s="101">
        <v>278.8999999999999</v>
      </c>
      <c r="AL30" s="101">
        <v>50.4</v>
      </c>
      <c r="AM30" s="101">
        <v>60.3</v>
      </c>
      <c r="AN30" s="101">
        <v>69.2</v>
      </c>
      <c r="AO30" s="101">
        <f>SUM(AO25:AO29)</f>
        <v>66.1254276692897</v>
      </c>
      <c r="AP30" s="101">
        <f>SUM(AP25:AP29)</f>
        <v>245.8707185244474</v>
      </c>
      <c r="AQ30" s="101">
        <f>SUM(AQ25:AQ29)</f>
        <v>73</v>
      </c>
      <c r="AR30" s="101">
        <v>77.1</v>
      </c>
      <c r="AS30" s="101">
        <v>81.0778360692332</v>
      </c>
      <c r="AT30" s="101">
        <v>73.8</v>
      </c>
      <c r="AU30" s="101">
        <f>SUM(AU25:AU29)</f>
        <v>305</v>
      </c>
      <c r="AV30" s="101">
        <f>SUM(AV25:AV29)</f>
        <v>67.10000000000001</v>
      </c>
      <c r="AW30" s="101">
        <f>SUM(AW25:AW29)</f>
        <v>63.59999999999999</v>
      </c>
      <c r="AX30" s="101">
        <f>SUM(AX25:AX29)</f>
        <v>97.60000000000001</v>
      </c>
      <c r="AY30" s="102">
        <v>80.7</v>
      </c>
      <c r="AZ30" s="103">
        <v>309</v>
      </c>
      <c r="BA30" s="103">
        <v>60.2</v>
      </c>
      <c r="BB30" s="103">
        <v>17.5</v>
      </c>
      <c r="BC30" s="103">
        <v>74.5</v>
      </c>
      <c r="BD30" s="103">
        <v>50.44382659425529</v>
      </c>
      <c r="BE30" s="103">
        <v>202.4695739765696</v>
      </c>
      <c r="BF30" s="103">
        <v>60.9855842422114</v>
      </c>
    </row>
    <row r="31" ht="15">
      <c r="A31" s="30"/>
    </row>
    <row r="32" spans="1:58" ht="15">
      <c r="A32" s="30"/>
      <c r="B32" s="111" t="s">
        <v>273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</row>
    <row r="33" spans="1:58" ht="15">
      <c r="A33" s="30"/>
      <c r="B33" s="99" t="s">
        <v>257</v>
      </c>
      <c r="C33" s="101">
        <f>SUM(C34:C35)</f>
        <v>53.3</v>
      </c>
      <c r="D33" s="101">
        <f aca="true" t="shared" si="1" ref="D33:AX33">SUM(D34:D35)</f>
        <v>56.6</v>
      </c>
      <c r="E33" s="101">
        <f t="shared" si="1"/>
        <v>59.9</v>
      </c>
      <c r="F33" s="101">
        <f t="shared" si="1"/>
        <v>60.2</v>
      </c>
      <c r="G33" s="101">
        <f t="shared" si="1"/>
        <v>230</v>
      </c>
      <c r="H33" s="101">
        <f t="shared" si="1"/>
        <v>58</v>
      </c>
      <c r="I33" s="101">
        <f t="shared" si="1"/>
        <v>61.1</v>
      </c>
      <c r="J33" s="101">
        <f t="shared" si="1"/>
        <v>70</v>
      </c>
      <c r="K33" s="101">
        <f t="shared" si="1"/>
        <v>69.6</v>
      </c>
      <c r="L33" s="101">
        <f t="shared" si="1"/>
        <v>258.7</v>
      </c>
      <c r="M33" s="101">
        <f t="shared" si="1"/>
        <v>69.30000000000001</v>
      </c>
      <c r="N33" s="101">
        <f t="shared" si="1"/>
        <v>74.60000000000001</v>
      </c>
      <c r="O33" s="101">
        <f t="shared" si="1"/>
        <v>82.3</v>
      </c>
      <c r="P33" s="101">
        <f t="shared" si="1"/>
        <v>78.30000000000001</v>
      </c>
      <c r="Q33" s="101">
        <f t="shared" si="1"/>
        <v>304.5</v>
      </c>
      <c r="R33" s="101">
        <f t="shared" si="1"/>
        <v>83.7</v>
      </c>
      <c r="S33" s="101">
        <f t="shared" si="1"/>
        <v>88.10000000000001</v>
      </c>
      <c r="T33" s="101">
        <f t="shared" si="1"/>
        <v>101.8</v>
      </c>
      <c r="U33" s="101">
        <f t="shared" si="1"/>
        <v>107.10000000000001</v>
      </c>
      <c r="V33" s="101">
        <f t="shared" si="1"/>
        <v>380.7</v>
      </c>
      <c r="W33" s="101">
        <f t="shared" si="1"/>
        <v>95.2</v>
      </c>
      <c r="X33" s="101">
        <f t="shared" si="1"/>
        <v>96.3</v>
      </c>
      <c r="Y33" s="101">
        <f t="shared" si="1"/>
        <v>112.5</v>
      </c>
      <c r="Z33" s="101">
        <f t="shared" si="1"/>
        <v>110.60000000000001</v>
      </c>
      <c r="AA33" s="101">
        <f t="shared" si="1"/>
        <v>414.70000000000005</v>
      </c>
      <c r="AB33" s="101">
        <f t="shared" si="1"/>
        <v>112.30000000000001</v>
      </c>
      <c r="AC33" s="101">
        <f t="shared" si="1"/>
        <v>117.19999999999999</v>
      </c>
      <c r="AD33" s="101">
        <f t="shared" si="1"/>
        <v>129.4</v>
      </c>
      <c r="AE33" s="101">
        <f t="shared" si="1"/>
        <v>125.89999999999999</v>
      </c>
      <c r="AF33" s="101">
        <f t="shared" si="1"/>
        <v>484.8</v>
      </c>
      <c r="AG33" s="101">
        <f t="shared" si="1"/>
        <v>123.89999999999999</v>
      </c>
      <c r="AH33" s="101">
        <f t="shared" si="1"/>
        <v>133</v>
      </c>
      <c r="AI33" s="101">
        <f t="shared" si="1"/>
        <v>138.2</v>
      </c>
      <c r="AJ33" s="101">
        <f t="shared" si="1"/>
        <v>131.074784651867</v>
      </c>
      <c r="AK33" s="101">
        <f t="shared" si="1"/>
        <v>526.174784651867</v>
      </c>
      <c r="AL33" s="101">
        <f t="shared" si="1"/>
        <v>146.6</v>
      </c>
      <c r="AM33" s="101">
        <f t="shared" si="1"/>
        <v>138.9</v>
      </c>
      <c r="AN33" s="101">
        <f t="shared" si="1"/>
        <v>152</v>
      </c>
      <c r="AO33" s="101">
        <f t="shared" si="1"/>
        <v>146.5</v>
      </c>
      <c r="AP33" s="101">
        <f t="shared" si="1"/>
        <v>584</v>
      </c>
      <c r="AQ33" s="101">
        <f t="shared" si="1"/>
        <v>156.2</v>
      </c>
      <c r="AR33" s="101">
        <f t="shared" si="1"/>
        <v>153.7</v>
      </c>
      <c r="AS33" s="101">
        <f t="shared" si="1"/>
        <v>170.089830671129</v>
      </c>
      <c r="AT33" s="101">
        <f t="shared" si="1"/>
        <v>155.4</v>
      </c>
      <c r="AU33" s="101">
        <f t="shared" si="1"/>
        <v>635.3</v>
      </c>
      <c r="AV33" s="101">
        <f t="shared" si="1"/>
        <v>155.7</v>
      </c>
      <c r="AW33" s="101">
        <f t="shared" si="1"/>
        <v>144.3</v>
      </c>
      <c r="AX33" s="101">
        <f t="shared" si="1"/>
        <v>166.1</v>
      </c>
      <c r="AY33" s="101">
        <v>157.6</v>
      </c>
      <c r="AZ33" s="101">
        <v>623.7</v>
      </c>
      <c r="BA33" s="101">
        <v>143.8</v>
      </c>
      <c r="BB33" s="101">
        <v>52.6</v>
      </c>
      <c r="BC33" s="101">
        <v>120.2</v>
      </c>
      <c r="BD33" s="101">
        <v>137.832777582804</v>
      </c>
      <c r="BE33" s="101">
        <v>454.3841580640634</v>
      </c>
      <c r="BF33" s="101">
        <v>113.40794509721721</v>
      </c>
    </row>
    <row r="34" spans="1:58" ht="15">
      <c r="A34" s="30"/>
      <c r="B34" s="113" t="s">
        <v>274</v>
      </c>
      <c r="C34" s="44">
        <v>53.3</v>
      </c>
      <c r="D34" s="44">
        <v>56.6</v>
      </c>
      <c r="E34" s="44">
        <v>59.9</v>
      </c>
      <c r="F34" s="44">
        <v>60.2</v>
      </c>
      <c r="G34" s="44">
        <v>230</v>
      </c>
      <c r="H34" s="110">
        <v>58</v>
      </c>
      <c r="I34" s="44">
        <v>61.1</v>
      </c>
      <c r="J34" s="110">
        <v>70</v>
      </c>
      <c r="K34" s="44">
        <v>69.6</v>
      </c>
      <c r="L34" s="44">
        <v>258.7</v>
      </c>
      <c r="M34" s="44">
        <v>68.9</v>
      </c>
      <c r="N34" s="44">
        <v>72.2</v>
      </c>
      <c r="O34" s="44">
        <v>79.5</v>
      </c>
      <c r="P34" s="44">
        <v>76.9</v>
      </c>
      <c r="Q34" s="44">
        <v>297.5</v>
      </c>
      <c r="R34" s="44">
        <v>79.9</v>
      </c>
      <c r="S34" s="44">
        <v>81.4</v>
      </c>
      <c r="T34" s="44">
        <v>93.8</v>
      </c>
      <c r="U34" s="44">
        <v>96.2</v>
      </c>
      <c r="V34" s="44">
        <v>351.3</v>
      </c>
      <c r="W34" s="44">
        <v>88.5</v>
      </c>
      <c r="X34" s="110">
        <v>87</v>
      </c>
      <c r="Y34" s="44">
        <v>101.6</v>
      </c>
      <c r="Z34" s="44">
        <v>99.4</v>
      </c>
      <c r="AA34" s="44">
        <v>376.6</v>
      </c>
      <c r="AB34" s="44">
        <v>102.4</v>
      </c>
      <c r="AC34" s="110">
        <v>101.6</v>
      </c>
      <c r="AD34" s="110">
        <v>113.5</v>
      </c>
      <c r="AE34" s="110">
        <v>112.3</v>
      </c>
      <c r="AF34" s="44">
        <v>429.8</v>
      </c>
      <c r="AG34" s="110">
        <v>110.1</v>
      </c>
      <c r="AH34" s="110">
        <v>113.7</v>
      </c>
      <c r="AI34" s="110">
        <v>122.1</v>
      </c>
      <c r="AJ34" s="110">
        <v>115.974784651867</v>
      </c>
      <c r="AK34" s="110">
        <v>461.874784651867</v>
      </c>
      <c r="AL34" s="110">
        <v>127.5</v>
      </c>
      <c r="AM34" s="110">
        <v>117.7</v>
      </c>
      <c r="AN34" s="110">
        <v>130.8</v>
      </c>
      <c r="AO34" s="110">
        <v>125.9</v>
      </c>
      <c r="AP34" s="110">
        <v>501.9</v>
      </c>
      <c r="AQ34" s="110">
        <v>136.5</v>
      </c>
      <c r="AR34" s="110">
        <v>131</v>
      </c>
      <c r="AS34" s="110">
        <v>142.447975101129</v>
      </c>
      <c r="AT34" s="110">
        <v>132.6</v>
      </c>
      <c r="AU34" s="110">
        <v>542.5</v>
      </c>
      <c r="AV34" s="110">
        <v>136.6</v>
      </c>
      <c r="AW34" s="110">
        <v>125</v>
      </c>
      <c r="AX34" s="110">
        <v>147.2</v>
      </c>
      <c r="AY34" s="110">
        <v>138.9</v>
      </c>
      <c r="AZ34" s="110">
        <v>547.8</v>
      </c>
      <c r="BA34" s="110">
        <v>130.2</v>
      </c>
      <c r="BB34" s="110">
        <v>38.5</v>
      </c>
      <c r="BC34" s="110">
        <v>102.4</v>
      </c>
      <c r="BD34" s="110">
        <v>121.701267932804</v>
      </c>
      <c r="BE34" s="100">
        <v>392.7354634934132</v>
      </c>
      <c r="BF34" s="110">
        <v>94.5685158792826</v>
      </c>
    </row>
    <row r="35" spans="1:58" ht="15">
      <c r="A35" s="30"/>
      <c r="B35" s="113" t="s">
        <v>275</v>
      </c>
      <c r="C35" s="100">
        <v>0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0.4</v>
      </c>
      <c r="N35" s="100">
        <v>2.4</v>
      </c>
      <c r="O35" s="100">
        <v>2.8</v>
      </c>
      <c r="P35" s="100">
        <v>1.4</v>
      </c>
      <c r="Q35" s="100">
        <v>7</v>
      </c>
      <c r="R35" s="100">
        <v>3.8</v>
      </c>
      <c r="S35" s="100">
        <v>6.7</v>
      </c>
      <c r="T35" s="100">
        <v>8</v>
      </c>
      <c r="U35" s="100">
        <v>10.9</v>
      </c>
      <c r="V35" s="100">
        <v>29.4</v>
      </c>
      <c r="W35" s="100">
        <v>6.7</v>
      </c>
      <c r="X35" s="100">
        <v>9.3</v>
      </c>
      <c r="Y35" s="100">
        <v>10.9</v>
      </c>
      <c r="Z35" s="100">
        <v>11.2</v>
      </c>
      <c r="AA35" s="100">
        <v>38.1</v>
      </c>
      <c r="AB35" s="100">
        <v>9.9</v>
      </c>
      <c r="AC35" s="100">
        <v>15.6</v>
      </c>
      <c r="AD35" s="100">
        <v>15.9</v>
      </c>
      <c r="AE35" s="100">
        <v>13.6</v>
      </c>
      <c r="AF35" s="100">
        <v>55</v>
      </c>
      <c r="AG35" s="100">
        <v>13.8</v>
      </c>
      <c r="AH35" s="100">
        <v>19.3</v>
      </c>
      <c r="AI35" s="100">
        <v>16.1</v>
      </c>
      <c r="AJ35" s="100">
        <v>15.1</v>
      </c>
      <c r="AK35" s="100">
        <v>64.3</v>
      </c>
      <c r="AL35" s="100">
        <v>19.1</v>
      </c>
      <c r="AM35" s="100">
        <v>21.2</v>
      </c>
      <c r="AN35" s="100">
        <v>21.2</v>
      </c>
      <c r="AO35" s="100">
        <v>20.6</v>
      </c>
      <c r="AP35" s="100">
        <v>82.1</v>
      </c>
      <c r="AQ35" s="100">
        <v>19.7</v>
      </c>
      <c r="AR35" s="100">
        <v>22.7</v>
      </c>
      <c r="AS35" s="100">
        <v>27.64185557</v>
      </c>
      <c r="AT35" s="100">
        <v>22.8</v>
      </c>
      <c r="AU35" s="100">
        <v>92.8</v>
      </c>
      <c r="AV35" s="100">
        <v>19.1</v>
      </c>
      <c r="AW35" s="100">
        <v>19.3</v>
      </c>
      <c r="AX35" s="100">
        <v>18.9</v>
      </c>
      <c r="AY35" s="100">
        <v>18.7</v>
      </c>
      <c r="AZ35" s="100">
        <v>75.9</v>
      </c>
      <c r="BA35" s="100">
        <v>13.6</v>
      </c>
      <c r="BB35" s="100">
        <v>14.1</v>
      </c>
      <c r="BC35" s="100">
        <v>17.8</v>
      </c>
      <c r="BD35" s="100">
        <v>16.13150965</v>
      </c>
      <c r="BE35" s="100">
        <v>61.74869457065021</v>
      </c>
      <c r="BF35" s="100">
        <v>18.8394292179346</v>
      </c>
    </row>
    <row r="36" spans="1:58" ht="15">
      <c r="A36" s="30"/>
      <c r="B36" s="42" t="s">
        <v>276</v>
      </c>
      <c r="C36" s="107">
        <f aca="true" t="shared" si="2" ref="C36:AV36">C33/C$9</f>
        <v>0.3133450911228689</v>
      </c>
      <c r="D36" s="107">
        <f t="shared" si="2"/>
        <v>0.2996294335627316</v>
      </c>
      <c r="E36" s="107">
        <f t="shared" si="2"/>
        <v>0.30733709594663927</v>
      </c>
      <c r="F36" s="107">
        <f t="shared" si="2"/>
        <v>0.2966978807294234</v>
      </c>
      <c r="G36" s="107">
        <f t="shared" si="2"/>
        <v>0.30391120507399577</v>
      </c>
      <c r="H36" s="107">
        <f t="shared" si="2"/>
        <v>0.2815533980582524</v>
      </c>
      <c r="I36" s="107">
        <f t="shared" si="2"/>
        <v>0.28820754716981134</v>
      </c>
      <c r="J36" s="107">
        <f t="shared" si="2"/>
        <v>0.3067484662576687</v>
      </c>
      <c r="K36" s="107">
        <f t="shared" si="2"/>
        <v>0.30566534914361</v>
      </c>
      <c r="L36" s="107">
        <f t="shared" si="2"/>
        <v>0.2960292939695617</v>
      </c>
      <c r="M36" s="107">
        <f t="shared" si="2"/>
        <v>0.3164383561643836</v>
      </c>
      <c r="N36" s="107">
        <f t="shared" si="2"/>
        <v>0.32448890822096566</v>
      </c>
      <c r="O36" s="107">
        <f t="shared" si="2"/>
        <v>0.3682326621923937</v>
      </c>
      <c r="P36" s="107">
        <f t="shared" si="2"/>
        <v>0.3489304812834225</v>
      </c>
      <c r="Q36" s="107">
        <f t="shared" si="2"/>
        <v>0.3395405887600357</v>
      </c>
      <c r="R36" s="107">
        <f t="shared" si="2"/>
        <v>0.31313131313131315</v>
      </c>
      <c r="S36" s="107">
        <f t="shared" si="2"/>
        <v>0.3200145296040683</v>
      </c>
      <c r="T36" s="107">
        <f t="shared" si="2"/>
        <v>0.3223559214692843</v>
      </c>
      <c r="U36" s="107">
        <f t="shared" si="2"/>
        <v>0.3382817435249526</v>
      </c>
      <c r="V36" s="107">
        <f t="shared" si="2"/>
        <v>0.324</v>
      </c>
      <c r="W36" s="107">
        <f t="shared" si="2"/>
        <v>0.3172275908030656</v>
      </c>
      <c r="X36" s="107">
        <f t="shared" si="2"/>
        <v>0.3269949066213922</v>
      </c>
      <c r="Y36" s="107">
        <f t="shared" si="2"/>
        <v>0.3281796966161027</v>
      </c>
      <c r="Z36" s="107">
        <f t="shared" si="2"/>
        <v>0.30842163970998326</v>
      </c>
      <c r="AA36" s="107">
        <f t="shared" si="2"/>
        <v>0.3199598796389168</v>
      </c>
      <c r="AB36" s="107">
        <f t="shared" si="2"/>
        <v>0.3109941844364442</v>
      </c>
      <c r="AC36" s="107">
        <f t="shared" si="2"/>
        <v>0.30964332892998675</v>
      </c>
      <c r="AD36" s="107">
        <f t="shared" si="2"/>
        <v>0.2867272324396189</v>
      </c>
      <c r="AE36" s="107">
        <f t="shared" si="2"/>
        <v>0.2819708846584546</v>
      </c>
      <c r="AF36" s="107">
        <f t="shared" si="2"/>
        <v>0.2960791498717479</v>
      </c>
      <c r="AG36" s="107">
        <f t="shared" si="2"/>
        <v>0.27962085308056867</v>
      </c>
      <c r="AH36" s="107">
        <f t="shared" si="2"/>
        <v>0.30379168570123344</v>
      </c>
      <c r="AI36" s="107">
        <f t="shared" si="2"/>
        <v>0.324489316741019</v>
      </c>
      <c r="AJ36" s="107">
        <f t="shared" si="2"/>
        <v>0.3143123554384125</v>
      </c>
      <c r="AK36" s="107">
        <f t="shared" si="2"/>
        <v>0.30523752223134754</v>
      </c>
      <c r="AL36" s="107">
        <f t="shared" si="2"/>
        <v>0.40892608089260807</v>
      </c>
      <c r="AM36" s="107">
        <f t="shared" si="2"/>
        <v>0.35442714978310796</v>
      </c>
      <c r="AN36" s="107">
        <f t="shared" si="2"/>
        <v>0.368842513952924</v>
      </c>
      <c r="AO36" s="107">
        <f t="shared" si="2"/>
        <v>0.35566885166302503</v>
      </c>
      <c r="AP36" s="107">
        <f t="shared" si="2"/>
        <v>0.3709349593495935</v>
      </c>
      <c r="AQ36" s="107">
        <f t="shared" si="2"/>
        <v>0.4043489515920269</v>
      </c>
      <c r="AR36" s="107">
        <f t="shared" si="2"/>
        <v>0.3643043375207395</v>
      </c>
      <c r="AS36" s="107">
        <f t="shared" si="2"/>
        <v>0.35520386385859887</v>
      </c>
      <c r="AT36" s="107">
        <f t="shared" si="2"/>
        <v>0.3474178403755869</v>
      </c>
      <c r="AU36" s="107">
        <f t="shared" si="2"/>
        <v>0.3663149397451421</v>
      </c>
      <c r="AV36" s="107">
        <f t="shared" si="2"/>
        <v>0.36480787253983127</v>
      </c>
      <c r="AW36" s="107">
        <f>AW33/AW$9</f>
        <v>0.31146125620548243</v>
      </c>
      <c r="AX36" s="107">
        <f>AX33/AX$9</f>
        <v>0.29191564147627413</v>
      </c>
      <c r="AY36" s="107">
        <v>0.287</v>
      </c>
      <c r="AZ36" s="107">
        <v>0.311</v>
      </c>
      <c r="BA36" s="107">
        <v>0.31</v>
      </c>
      <c r="BB36" s="107">
        <v>0.127</v>
      </c>
      <c r="BC36" s="107">
        <v>0.23</v>
      </c>
      <c r="BD36" s="107">
        <v>0.25588440793248385</v>
      </c>
      <c r="BE36" s="107">
        <v>0.2343330862133576</v>
      </c>
      <c r="BF36" s="107">
        <v>0.23158657361081725</v>
      </c>
    </row>
    <row r="37" spans="1:58" ht="15">
      <c r="A37" s="30"/>
      <c r="B37" s="99" t="s">
        <v>258</v>
      </c>
      <c r="C37" s="102">
        <v>20.6</v>
      </c>
      <c r="D37" s="102">
        <v>20.4</v>
      </c>
      <c r="E37" s="102">
        <v>22.1</v>
      </c>
      <c r="F37" s="102">
        <v>24</v>
      </c>
      <c r="G37" s="102">
        <v>87.1</v>
      </c>
      <c r="H37" s="102">
        <v>19.2</v>
      </c>
      <c r="I37" s="102">
        <v>19.1</v>
      </c>
      <c r="J37" s="102">
        <v>27.6</v>
      </c>
      <c r="K37" s="102">
        <v>31.4</v>
      </c>
      <c r="L37" s="102">
        <v>97.30000000000001</v>
      </c>
      <c r="M37" s="102">
        <v>23.3</v>
      </c>
      <c r="N37" s="102">
        <v>25.2</v>
      </c>
      <c r="O37" s="102">
        <v>30.2</v>
      </c>
      <c r="P37" s="102">
        <v>29.900000000000002</v>
      </c>
      <c r="Q37" s="102">
        <v>108.60000000000001</v>
      </c>
      <c r="R37" s="102">
        <v>29.099999999999998</v>
      </c>
      <c r="S37" s="102">
        <v>28</v>
      </c>
      <c r="T37" s="102">
        <v>43.5</v>
      </c>
      <c r="U37" s="102">
        <v>41.2</v>
      </c>
      <c r="V37" s="102">
        <v>141.79999999999998</v>
      </c>
      <c r="W37" s="103">
        <v>34.4</v>
      </c>
      <c r="X37" s="102">
        <v>32</v>
      </c>
      <c r="Y37" s="102">
        <v>42.7</v>
      </c>
      <c r="Z37" s="102">
        <v>34.2</v>
      </c>
      <c r="AA37" s="102">
        <v>143.4</v>
      </c>
      <c r="AB37" s="103">
        <v>37.8</v>
      </c>
      <c r="AC37" s="102">
        <v>38.6</v>
      </c>
      <c r="AD37" s="102">
        <v>43.300000000000004</v>
      </c>
      <c r="AE37" s="102">
        <v>43.4</v>
      </c>
      <c r="AF37" s="102">
        <v>163.1</v>
      </c>
      <c r="AG37" s="102">
        <v>34.3</v>
      </c>
      <c r="AH37" s="102">
        <v>35.7</v>
      </c>
      <c r="AI37" s="102">
        <v>42.4</v>
      </c>
      <c r="AJ37" s="103">
        <v>34.04497690130695</v>
      </c>
      <c r="AK37" s="103">
        <v>146.44497690130694</v>
      </c>
      <c r="AL37" s="102">
        <v>47.7</v>
      </c>
      <c r="AM37" s="102">
        <v>35.699999999999996</v>
      </c>
      <c r="AN37" s="102">
        <v>45.199999999999996</v>
      </c>
      <c r="AO37" s="103">
        <v>44.3</v>
      </c>
      <c r="AP37" s="103">
        <v>172.9</v>
      </c>
      <c r="AQ37" s="103">
        <v>53.2</v>
      </c>
      <c r="AR37" s="103">
        <v>46.3</v>
      </c>
      <c r="AS37" s="103">
        <v>51.6062655812232</v>
      </c>
      <c r="AT37" s="103">
        <v>50</v>
      </c>
      <c r="AU37" s="103">
        <v>201.1</v>
      </c>
      <c r="AV37" s="103">
        <v>45.8</v>
      </c>
      <c r="AW37" s="103">
        <v>32.2</v>
      </c>
      <c r="AX37" s="103">
        <v>46.3</v>
      </c>
      <c r="AY37" s="103">
        <v>47.5</v>
      </c>
      <c r="AZ37" s="103">
        <v>171.8</v>
      </c>
      <c r="BA37" s="103">
        <v>43</v>
      </c>
      <c r="BB37" s="103">
        <v>-20.3</v>
      </c>
      <c r="BC37" s="103">
        <v>19</v>
      </c>
      <c r="BD37" s="103">
        <v>8.700000000000001</v>
      </c>
      <c r="BE37" s="103">
        <v>50.338441360884296</v>
      </c>
      <c r="BF37" s="103">
        <v>21.26282958567251</v>
      </c>
    </row>
    <row r="38" spans="1:58" ht="15">
      <c r="A38" s="30"/>
      <c r="B38" s="105" t="s">
        <v>259</v>
      </c>
      <c r="C38" s="106">
        <f aca="true" t="shared" si="3" ref="C38:AO38">_xlfn.IFERROR(C37/C33,"N/A")</f>
        <v>0.3864915572232646</v>
      </c>
      <c r="D38" s="106">
        <f t="shared" si="3"/>
        <v>0.3604240282685512</v>
      </c>
      <c r="E38" s="106">
        <f t="shared" si="3"/>
        <v>0.36894824707846413</v>
      </c>
      <c r="F38" s="106">
        <f t="shared" si="3"/>
        <v>0.39867109634551495</v>
      </c>
      <c r="G38" s="106">
        <f t="shared" si="3"/>
        <v>0.37869565217391304</v>
      </c>
      <c r="H38" s="106">
        <f t="shared" si="3"/>
        <v>0.3310344827586207</v>
      </c>
      <c r="I38" s="106">
        <f t="shared" si="3"/>
        <v>0.3126022913256956</v>
      </c>
      <c r="J38" s="106">
        <f t="shared" si="3"/>
        <v>0.3942857142857143</v>
      </c>
      <c r="K38" s="106">
        <f t="shared" si="3"/>
        <v>0.45114942528735635</v>
      </c>
      <c r="L38" s="106">
        <f t="shared" si="3"/>
        <v>0.3761113258600696</v>
      </c>
      <c r="M38" s="106">
        <f t="shared" si="3"/>
        <v>0.3362193362193362</v>
      </c>
      <c r="N38" s="106">
        <f t="shared" si="3"/>
        <v>0.3378016085790884</v>
      </c>
      <c r="O38" s="106">
        <f t="shared" si="3"/>
        <v>0.3669501822600243</v>
      </c>
      <c r="P38" s="106">
        <f t="shared" si="3"/>
        <v>0.38186462324393355</v>
      </c>
      <c r="Q38" s="106">
        <f t="shared" si="3"/>
        <v>0.35665024630541875</v>
      </c>
      <c r="R38" s="106">
        <f t="shared" si="3"/>
        <v>0.3476702508960573</v>
      </c>
      <c r="S38" s="106">
        <f t="shared" si="3"/>
        <v>0.3178206583427923</v>
      </c>
      <c r="T38" s="106">
        <f t="shared" si="3"/>
        <v>0.42730844793713163</v>
      </c>
      <c r="U38" s="106">
        <f t="shared" si="3"/>
        <v>0.38468720821662</v>
      </c>
      <c r="V38" s="106">
        <f t="shared" si="3"/>
        <v>0.3724717625426845</v>
      </c>
      <c r="W38" s="106">
        <f t="shared" si="3"/>
        <v>0.36134453781512604</v>
      </c>
      <c r="X38" s="106">
        <f t="shared" si="3"/>
        <v>0.3322949117341641</v>
      </c>
      <c r="Y38" s="106">
        <f t="shared" si="3"/>
        <v>0.3795555555555556</v>
      </c>
      <c r="Z38" s="106">
        <f t="shared" si="3"/>
        <v>0.3092224231464738</v>
      </c>
      <c r="AA38" s="106">
        <f t="shared" si="3"/>
        <v>0.34579213889558713</v>
      </c>
      <c r="AB38" s="106">
        <f t="shared" si="3"/>
        <v>0.3365983971504897</v>
      </c>
      <c r="AC38" s="106">
        <f t="shared" si="3"/>
        <v>0.32935153583617754</v>
      </c>
      <c r="AD38" s="106">
        <f t="shared" si="3"/>
        <v>0.33462132921174653</v>
      </c>
      <c r="AE38" s="106">
        <f t="shared" si="3"/>
        <v>0.3447180301826847</v>
      </c>
      <c r="AF38" s="106">
        <f t="shared" si="3"/>
        <v>0.3364273927392739</v>
      </c>
      <c r="AG38" s="106">
        <f t="shared" si="3"/>
        <v>0.2768361581920904</v>
      </c>
      <c r="AH38" s="106">
        <f t="shared" si="3"/>
        <v>0.26842105263157895</v>
      </c>
      <c r="AI38" s="106">
        <f t="shared" si="3"/>
        <v>0.3068017366136035</v>
      </c>
      <c r="AJ38" s="106">
        <f t="shared" si="3"/>
        <v>0.2597370424199436</v>
      </c>
      <c r="AK38" s="106">
        <f t="shared" si="3"/>
        <v>0.27832002059581656</v>
      </c>
      <c r="AL38" s="106">
        <f t="shared" si="3"/>
        <v>0.32537517053206005</v>
      </c>
      <c r="AM38" s="106">
        <f t="shared" si="3"/>
        <v>0.25701943844492436</v>
      </c>
      <c r="AN38" s="106">
        <f t="shared" si="3"/>
        <v>0.29736842105263156</v>
      </c>
      <c r="AO38" s="106">
        <f t="shared" si="3"/>
        <v>0.3023890784982935</v>
      </c>
      <c r="AP38" s="106">
        <f>_xlfn.IFERROR(AP37/AP33,"N/A")</f>
        <v>0.29606164383561645</v>
      </c>
      <c r="AQ38" s="106">
        <f>_xlfn.IFERROR(AQ37/AQ33,"N/A")</f>
        <v>0.34058898847631247</v>
      </c>
      <c r="AR38" s="106">
        <f>_xlfn.IFERROR(AR37/AR33,"N/A")</f>
        <v>0.30123617436564737</v>
      </c>
      <c r="AS38" s="106">
        <v>0.303405943656941</v>
      </c>
      <c r="AT38" s="106">
        <f>AT37/AT33</f>
        <v>0.32175032175032175</v>
      </c>
      <c r="AU38" s="106">
        <f>_xlfn.IFERROR(AU37/AU33,"N/A")</f>
        <v>0.31654336533920985</v>
      </c>
      <c r="AV38" s="106">
        <f>_xlfn.IFERROR(AV37/AV33,"N/A")</f>
        <v>0.294155427103404</v>
      </c>
      <c r="AW38" s="106">
        <f>_xlfn.IFERROR(AW37/AW33,"N/A")</f>
        <v>0.22314622314622315</v>
      </c>
      <c r="AX38" s="106">
        <v>0.279</v>
      </c>
      <c r="AY38" s="107">
        <v>0.301</v>
      </c>
      <c r="AZ38" s="107">
        <v>0.275</v>
      </c>
      <c r="BA38" s="107">
        <v>0.299</v>
      </c>
      <c r="BB38" s="107">
        <v>-0.386</v>
      </c>
      <c r="BC38" s="107">
        <v>0.158</v>
      </c>
      <c r="BD38" s="107">
        <v>0.06311996429712385</v>
      </c>
      <c r="BE38" s="107">
        <v>0.1107838829050618</v>
      </c>
      <c r="BF38" s="107">
        <v>0.18848977038112522</v>
      </c>
    </row>
    <row r="39" spans="1:58" ht="15">
      <c r="A39" s="30"/>
      <c r="B39" s="31" t="s">
        <v>277</v>
      </c>
      <c r="C39" s="107">
        <f aca="true" t="shared" si="4" ref="C39:AO39">C37/C$10</f>
        <v>0.5493333333333333</v>
      </c>
      <c r="D39" s="107">
        <f t="shared" si="4"/>
        <v>0.523076923076923</v>
      </c>
      <c r="E39" s="107">
        <f t="shared" si="4"/>
        <v>0.4933035714285715</v>
      </c>
      <c r="F39" s="107">
        <f t="shared" si="4"/>
        <v>0.4444444444444444</v>
      </c>
      <c r="G39" s="107">
        <f t="shared" si="4"/>
        <v>0.4968625213918995</v>
      </c>
      <c r="H39" s="107">
        <f t="shared" si="4"/>
        <v>0.44547563805104406</v>
      </c>
      <c r="I39" s="107">
        <f t="shared" si="4"/>
        <v>0.41885964912280704</v>
      </c>
      <c r="J39" s="107">
        <f t="shared" si="4"/>
        <v>0.49640287769784175</v>
      </c>
      <c r="K39" s="107">
        <f t="shared" si="4"/>
        <v>0.5587188612099644</v>
      </c>
      <c r="L39" s="107">
        <f t="shared" si="4"/>
        <v>0.4855289421157685</v>
      </c>
      <c r="M39" s="107">
        <f t="shared" si="4"/>
        <v>0.446360153256705</v>
      </c>
      <c r="N39" s="107">
        <f t="shared" si="4"/>
        <v>0.4300341296928327</v>
      </c>
      <c r="O39" s="107">
        <f t="shared" si="4"/>
        <v>0.5571955719557196</v>
      </c>
      <c r="P39" s="107">
        <f t="shared" si="4"/>
        <v>0.5310834813499112</v>
      </c>
      <c r="Q39" s="107">
        <f t="shared" si="4"/>
        <v>0.49073655671034794</v>
      </c>
      <c r="R39" s="107">
        <f t="shared" si="4"/>
        <v>0.582</v>
      </c>
      <c r="S39" s="107">
        <f t="shared" si="4"/>
        <v>0.6930693069306931</v>
      </c>
      <c r="T39" s="107">
        <f t="shared" si="4"/>
        <v>0.6482861400894189</v>
      </c>
      <c r="U39" s="107">
        <f t="shared" si="4"/>
        <v>0.6309341500765697</v>
      </c>
      <c r="V39" s="107">
        <f t="shared" si="4"/>
        <v>0.6364452423698383</v>
      </c>
      <c r="W39" s="107">
        <f t="shared" si="4"/>
        <v>0.6088495575221239</v>
      </c>
      <c r="X39" s="107">
        <f t="shared" si="4"/>
        <v>0.5745062836624776</v>
      </c>
      <c r="Y39" s="107">
        <f t="shared" si="4"/>
        <v>0.5453384418901661</v>
      </c>
      <c r="Z39" s="107">
        <f t="shared" si="4"/>
        <v>0.4488188976377953</v>
      </c>
      <c r="AA39" s="107">
        <f t="shared" si="4"/>
        <v>0.5376827896512937</v>
      </c>
      <c r="AB39" s="107">
        <f t="shared" si="4"/>
        <v>0.5502183406113537</v>
      </c>
      <c r="AC39" s="107">
        <f t="shared" si="4"/>
        <v>0.5126162018592297</v>
      </c>
      <c r="AD39" s="107">
        <f t="shared" si="4"/>
        <v>0.52676399026764</v>
      </c>
      <c r="AE39" s="107">
        <f t="shared" si="4"/>
        <v>0.5358024691358024</v>
      </c>
      <c r="AF39" s="107">
        <f t="shared" si="4"/>
        <v>0.5309244791666666</v>
      </c>
      <c r="AG39" s="107">
        <f t="shared" si="4"/>
        <v>0.4963820549927641</v>
      </c>
      <c r="AH39" s="107">
        <f t="shared" si="4"/>
        <v>0.497907949790795</v>
      </c>
      <c r="AI39" s="107">
        <f t="shared" si="4"/>
        <v>0.5630810092961488</v>
      </c>
      <c r="AJ39" s="107">
        <f t="shared" si="4"/>
        <v>0.5418536149325209</v>
      </c>
      <c r="AK39" s="107">
        <f t="shared" si="4"/>
        <v>0.5250230250885612</v>
      </c>
      <c r="AL39" s="107">
        <f t="shared" si="4"/>
        <v>0.9464285714285715</v>
      </c>
      <c r="AM39" s="107">
        <f t="shared" si="4"/>
        <v>0.5920398009950248</v>
      </c>
      <c r="AN39" s="107">
        <f t="shared" si="4"/>
        <v>0.653179190751445</v>
      </c>
      <c r="AO39" s="107">
        <f t="shared" si="4"/>
        <v>0.670196671709531</v>
      </c>
      <c r="AP39" s="107">
        <f>AP37/AP$10</f>
        <v>0.7031313542090281</v>
      </c>
      <c r="AQ39" s="107">
        <f>AQ37/AQ$10</f>
        <v>0.7287671232876712</v>
      </c>
      <c r="AR39" s="107">
        <f>AR37/AR$10</f>
        <v>0.6005188067444877</v>
      </c>
      <c r="AS39" s="107">
        <v>0.6356842644577965</v>
      </c>
      <c r="AT39" s="107">
        <f>AT37/AT10</f>
        <v>0.6775067750677507</v>
      </c>
      <c r="AU39" s="107">
        <f>AU37/AU$10</f>
        <v>0.6594421597223166</v>
      </c>
      <c r="AV39" s="107">
        <f>AV37/AV$10</f>
        <v>0.6825633383010432</v>
      </c>
      <c r="AW39" s="107">
        <f>AW37/AW$10</f>
        <v>0.5062893081761006</v>
      </c>
      <c r="AX39" s="107">
        <f>AX37/AX$10</f>
        <v>0.47438524590163933</v>
      </c>
      <c r="AY39" s="107">
        <v>0.589</v>
      </c>
      <c r="AZ39" s="107">
        <v>0.556</v>
      </c>
      <c r="BA39" s="107">
        <v>0.714</v>
      </c>
      <c r="BB39" s="107">
        <v>-1.16</v>
      </c>
      <c r="BC39" s="107">
        <v>0.255</v>
      </c>
      <c r="BD39" s="107">
        <v>0.17258521892334716</v>
      </c>
      <c r="BE39" s="107">
        <v>0.24761442937611017</v>
      </c>
      <c r="BF39" s="107">
        <v>0.3486533719382713</v>
      </c>
    </row>
    <row r="40" spans="1:47" ht="15">
      <c r="A40" s="30"/>
      <c r="B40" s="20" t="s">
        <v>278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</row>
    <row r="41" spans="1:58" ht="15">
      <c r="A41" s="30"/>
      <c r="B41" s="114" t="s">
        <v>279</v>
      </c>
      <c r="C41" s="100">
        <v>3.9</v>
      </c>
      <c r="D41" s="100">
        <v>3.6</v>
      </c>
      <c r="E41" s="100">
        <v>3.9</v>
      </c>
      <c r="F41" s="100">
        <v>4</v>
      </c>
      <c r="G41" s="100">
        <v>15.4</v>
      </c>
      <c r="H41" s="100">
        <v>3.4</v>
      </c>
      <c r="I41" s="100">
        <v>3.4</v>
      </c>
      <c r="J41" s="100">
        <v>3.8</v>
      </c>
      <c r="K41" s="100">
        <v>3.7</v>
      </c>
      <c r="L41" s="100">
        <v>14.3</v>
      </c>
      <c r="M41" s="100">
        <v>3.7</v>
      </c>
      <c r="N41" s="100">
        <v>3.8</v>
      </c>
      <c r="O41" s="100">
        <v>4.2</v>
      </c>
      <c r="P41" s="100">
        <v>4</v>
      </c>
      <c r="Q41" s="100">
        <v>15.7</v>
      </c>
      <c r="R41" s="100">
        <v>4</v>
      </c>
      <c r="S41" s="100">
        <v>4.2</v>
      </c>
      <c r="T41" s="100">
        <v>4.6</v>
      </c>
      <c r="U41" s="100">
        <v>4.5</v>
      </c>
      <c r="V41" s="100">
        <v>17.299999999999997</v>
      </c>
      <c r="W41" s="100">
        <v>4.4</v>
      </c>
      <c r="X41" s="100">
        <v>4.5</v>
      </c>
      <c r="Y41" s="100">
        <v>5.4</v>
      </c>
      <c r="Z41" s="100">
        <v>5.5</v>
      </c>
      <c r="AA41" s="100">
        <v>19.8</v>
      </c>
      <c r="AB41" s="100">
        <v>6</v>
      </c>
      <c r="AC41" s="100">
        <v>5.7</v>
      </c>
      <c r="AD41" s="100">
        <v>6.1</v>
      </c>
      <c r="AE41" s="100">
        <v>5.5</v>
      </c>
      <c r="AF41" s="100">
        <v>23.3</v>
      </c>
      <c r="AG41" s="100">
        <v>5.6</v>
      </c>
      <c r="AH41" s="100">
        <v>5.5</v>
      </c>
      <c r="AI41" s="100">
        <v>5.8</v>
      </c>
      <c r="AJ41" s="100">
        <v>5.4</v>
      </c>
      <c r="AK41" s="100">
        <v>22.226999999999997</v>
      </c>
      <c r="AL41" s="100">
        <v>6</v>
      </c>
      <c r="AM41" s="100">
        <v>5.9</v>
      </c>
      <c r="AN41" s="100">
        <v>6.6</v>
      </c>
      <c r="AO41" s="100">
        <v>6.1</v>
      </c>
      <c r="AP41" s="100">
        <v>24.6</v>
      </c>
      <c r="AQ41" s="100">
        <v>6.7</v>
      </c>
      <c r="AR41" s="100">
        <v>6.5</v>
      </c>
      <c r="AS41" s="100">
        <v>6.846</v>
      </c>
      <c r="AT41" s="100">
        <v>6.4</v>
      </c>
      <c r="AU41" s="100">
        <v>26.4</v>
      </c>
      <c r="AV41" s="100">
        <v>6.6</v>
      </c>
      <c r="AW41" s="100">
        <v>6.1</v>
      </c>
      <c r="AX41" s="100">
        <v>6.7</v>
      </c>
      <c r="AY41" s="100">
        <v>6.5</v>
      </c>
      <c r="AZ41" s="100">
        <v>25.9</v>
      </c>
      <c r="BA41" s="100">
        <v>5.9</v>
      </c>
      <c r="BB41" s="100">
        <v>1.3</v>
      </c>
      <c r="BC41" s="100">
        <v>3.4</v>
      </c>
      <c r="BD41" s="100">
        <v>5.223909</v>
      </c>
      <c r="BE41" s="100">
        <v>15.882981999999998</v>
      </c>
      <c r="BF41" s="100">
        <v>4.080178000000001</v>
      </c>
    </row>
    <row r="42" spans="1:58" ht="15">
      <c r="A42" s="30"/>
      <c r="B42" s="114" t="s">
        <v>280</v>
      </c>
      <c r="C42" s="100">
        <v>0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1.5</v>
      </c>
      <c r="N42" s="100">
        <v>10.2</v>
      </c>
      <c r="O42" s="100">
        <v>14</v>
      </c>
      <c r="P42" s="100">
        <v>11.7</v>
      </c>
      <c r="Q42" s="100">
        <v>37.4</v>
      </c>
      <c r="R42" s="100">
        <v>22.4</v>
      </c>
      <c r="S42" s="100">
        <v>33.4</v>
      </c>
      <c r="T42" s="100">
        <v>38.9</v>
      </c>
      <c r="U42" s="100">
        <v>43.5</v>
      </c>
      <c r="V42" s="100">
        <v>138.2</v>
      </c>
      <c r="W42" s="100">
        <v>48.1</v>
      </c>
      <c r="X42" s="100">
        <v>56.8</v>
      </c>
      <c r="Y42" s="100">
        <v>71.5</v>
      </c>
      <c r="Z42" s="100">
        <v>78.5</v>
      </c>
      <c r="AA42" s="100">
        <v>254.8</v>
      </c>
      <c r="AB42" s="100">
        <v>82.7</v>
      </c>
      <c r="AC42" s="100">
        <v>116.9</v>
      </c>
      <c r="AD42" s="100">
        <v>120.7</v>
      </c>
      <c r="AE42" s="100">
        <v>95.1</v>
      </c>
      <c r="AF42" s="100">
        <v>415.4</v>
      </c>
      <c r="AG42" s="100">
        <v>105.2</v>
      </c>
      <c r="AH42" s="100">
        <v>134.8</v>
      </c>
      <c r="AI42" s="100">
        <v>123</v>
      </c>
      <c r="AJ42" s="100">
        <v>114.2</v>
      </c>
      <c r="AK42" s="100">
        <v>477.159</v>
      </c>
      <c r="AL42" s="100">
        <v>118.1</v>
      </c>
      <c r="AM42" s="100">
        <v>125.1</v>
      </c>
      <c r="AN42" s="100">
        <v>126.3</v>
      </c>
      <c r="AO42" s="100">
        <v>123.2</v>
      </c>
      <c r="AP42" s="100">
        <v>492.8</v>
      </c>
      <c r="AQ42" s="100">
        <v>119.8</v>
      </c>
      <c r="AR42" s="100">
        <v>148.4</v>
      </c>
      <c r="AS42" s="100">
        <v>183.609</v>
      </c>
      <c r="AT42" s="100">
        <v>159.4</v>
      </c>
      <c r="AU42" s="100">
        <v>611.2</v>
      </c>
      <c r="AV42" s="100">
        <v>158</v>
      </c>
      <c r="AW42" s="100">
        <v>160.2</v>
      </c>
      <c r="AX42" s="100">
        <v>170.1</v>
      </c>
      <c r="AY42" s="100">
        <v>166.8</v>
      </c>
      <c r="AZ42" s="100">
        <v>655</v>
      </c>
      <c r="BA42" s="100">
        <v>179.6</v>
      </c>
      <c r="BB42" s="100">
        <v>196.8</v>
      </c>
      <c r="BC42" s="100">
        <v>262.2</v>
      </c>
      <c r="BD42" s="100">
        <v>233.321</v>
      </c>
      <c r="BE42" s="100">
        <v>871.965</v>
      </c>
      <c r="BF42" s="100">
        <v>289.23871999999994</v>
      </c>
    </row>
    <row r="43" ht="15">
      <c r="A43" s="30"/>
    </row>
    <row r="44" spans="1:58" ht="15">
      <c r="A44" s="30"/>
      <c r="B44" s="115" t="s">
        <v>281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</row>
    <row r="45" spans="1:58" ht="15">
      <c r="A45" s="30"/>
      <c r="B45" s="99" t="s">
        <v>257</v>
      </c>
      <c r="C45" s="101">
        <v>40.2</v>
      </c>
      <c r="D45" s="101">
        <v>48.7</v>
      </c>
      <c r="E45" s="101">
        <v>36.8</v>
      </c>
      <c r="F45" s="101">
        <v>38.2</v>
      </c>
      <c r="G45" s="101">
        <v>163.9</v>
      </c>
      <c r="H45" s="101">
        <v>47.3</v>
      </c>
      <c r="I45" s="101">
        <v>52.3</v>
      </c>
      <c r="J45" s="101">
        <v>54.3</v>
      </c>
      <c r="K45" s="101">
        <v>58.7</v>
      </c>
      <c r="L45" s="101">
        <v>212.59999999999997</v>
      </c>
      <c r="M45" s="101">
        <v>46.2</v>
      </c>
      <c r="N45" s="101">
        <v>54</v>
      </c>
      <c r="O45" s="101">
        <v>43.4</v>
      </c>
      <c r="P45" s="101">
        <v>40.9</v>
      </c>
      <c r="Q45" s="101">
        <v>184.5</v>
      </c>
      <c r="R45" s="101">
        <v>42.8</v>
      </c>
      <c r="S45" s="101">
        <v>47.6</v>
      </c>
      <c r="T45" s="101">
        <v>55.3</v>
      </c>
      <c r="U45" s="101">
        <v>58.4</v>
      </c>
      <c r="V45" s="101">
        <v>204.1</v>
      </c>
      <c r="W45" s="101">
        <v>39.2</v>
      </c>
      <c r="X45" s="101">
        <v>48.5</v>
      </c>
      <c r="Y45" s="101">
        <v>45.4</v>
      </c>
      <c r="Z45" s="101">
        <v>52</v>
      </c>
      <c r="AA45" s="101">
        <v>185.1</v>
      </c>
      <c r="AB45" s="44">
        <v>49.6</v>
      </c>
      <c r="AC45" s="101">
        <v>62.4</v>
      </c>
      <c r="AD45" s="101">
        <v>74.7</v>
      </c>
      <c r="AE45" s="101">
        <v>121.1</v>
      </c>
      <c r="AF45" s="101">
        <v>307.8</v>
      </c>
      <c r="AG45" s="102">
        <v>126.5</v>
      </c>
      <c r="AH45" s="103">
        <v>103</v>
      </c>
      <c r="AI45" s="102">
        <v>105.5</v>
      </c>
      <c r="AJ45" s="103">
        <v>104.472847885988</v>
      </c>
      <c r="AK45" s="103">
        <v>439.472847885988</v>
      </c>
      <c r="AL45" s="103">
        <v>74.2</v>
      </c>
      <c r="AM45" s="103">
        <v>91.9</v>
      </c>
      <c r="AN45" s="103">
        <v>93.1</v>
      </c>
      <c r="AO45" s="103">
        <v>100.2</v>
      </c>
      <c r="AP45" s="103">
        <v>359.4</v>
      </c>
      <c r="AQ45" s="103">
        <v>81.5</v>
      </c>
      <c r="AR45" s="103">
        <v>91.5</v>
      </c>
      <c r="AS45" s="103">
        <v>109.091280045809</v>
      </c>
      <c r="AT45" s="103">
        <v>103.9</v>
      </c>
      <c r="AU45" s="103">
        <v>386</v>
      </c>
      <c r="AV45" s="103">
        <v>101.5</v>
      </c>
      <c r="AW45" s="103">
        <v>125.3</v>
      </c>
      <c r="AX45" s="103">
        <v>99.5</v>
      </c>
      <c r="AY45" s="103">
        <v>121.5</v>
      </c>
      <c r="AZ45" s="103">
        <v>447.7</v>
      </c>
      <c r="BA45" s="103">
        <v>75.4</v>
      </c>
      <c r="BB45" s="103">
        <v>125.4</v>
      </c>
      <c r="BC45" s="103">
        <v>139.5</v>
      </c>
      <c r="BD45" s="103">
        <v>126.67783077995499</v>
      </c>
      <c r="BE45" s="103">
        <v>467.0031659856603</v>
      </c>
      <c r="BF45" s="103">
        <v>132.290253506348</v>
      </c>
    </row>
    <row r="46" spans="1:58" ht="15">
      <c r="A46" s="30"/>
      <c r="B46" s="42" t="s">
        <v>282</v>
      </c>
      <c r="C46" s="107">
        <f aca="true" t="shared" si="5" ref="C46:AG46">C45/C$9</f>
        <v>0.236331569664903</v>
      </c>
      <c r="D46" s="107">
        <f t="shared" si="5"/>
        <v>0.25780836421386977</v>
      </c>
      <c r="E46" s="107">
        <f t="shared" si="5"/>
        <v>0.18881477680861977</v>
      </c>
      <c r="F46" s="107">
        <f t="shared" si="5"/>
        <v>0.18827008378511584</v>
      </c>
      <c r="G46" s="107">
        <f t="shared" si="5"/>
        <v>0.2165697674418605</v>
      </c>
      <c r="H46" s="107">
        <f t="shared" si="5"/>
        <v>0.22961165048543689</v>
      </c>
      <c r="I46" s="107">
        <f t="shared" si="5"/>
        <v>0.24669811320754714</v>
      </c>
      <c r="J46" s="107">
        <f t="shared" si="5"/>
        <v>0.23794916739702016</v>
      </c>
      <c r="K46" s="107">
        <f t="shared" si="5"/>
        <v>0.2577953447518665</v>
      </c>
      <c r="L46" s="107">
        <f t="shared" si="5"/>
        <v>0.243277262844719</v>
      </c>
      <c r="M46" s="107">
        <f t="shared" si="5"/>
        <v>0.21095890410958906</v>
      </c>
      <c r="N46" s="107">
        <f t="shared" si="5"/>
        <v>0.23488473249238798</v>
      </c>
      <c r="O46" s="107">
        <f t="shared" si="5"/>
        <v>0.1941834451901566</v>
      </c>
      <c r="P46" s="107">
        <f t="shared" si="5"/>
        <v>0.18226381461675578</v>
      </c>
      <c r="Q46" s="107">
        <f t="shared" si="5"/>
        <v>0.20573148974130243</v>
      </c>
      <c r="R46" s="107">
        <f t="shared" si="5"/>
        <v>0.16011971567527122</v>
      </c>
      <c r="S46" s="107">
        <f t="shared" si="5"/>
        <v>0.17290228841264074</v>
      </c>
      <c r="T46" s="107">
        <f t="shared" si="5"/>
        <v>0.175110829639012</v>
      </c>
      <c r="U46" s="107">
        <f t="shared" si="5"/>
        <v>0.1844598862918509</v>
      </c>
      <c r="V46" s="107">
        <f t="shared" si="5"/>
        <v>0.17370212765957446</v>
      </c>
      <c r="W46" s="107">
        <f t="shared" si="5"/>
        <v>0.13062312562479172</v>
      </c>
      <c r="X46" s="107">
        <f t="shared" si="5"/>
        <v>0.16468590831918506</v>
      </c>
      <c r="Y46" s="107">
        <f t="shared" si="5"/>
        <v>0.13243873978996498</v>
      </c>
      <c r="Z46" s="107">
        <f t="shared" si="5"/>
        <v>0.14500836586726157</v>
      </c>
      <c r="AA46" s="107">
        <f t="shared" si="5"/>
        <v>0.14281305454826018</v>
      </c>
      <c r="AB46" s="107">
        <f t="shared" si="5"/>
        <v>0.13735807255607865</v>
      </c>
      <c r="AC46" s="107">
        <f t="shared" si="5"/>
        <v>0.16486129458388374</v>
      </c>
      <c r="AD46" s="107">
        <f t="shared" si="5"/>
        <v>0.1655218258364724</v>
      </c>
      <c r="AE46" s="107">
        <f t="shared" si="5"/>
        <v>0.2712206047032475</v>
      </c>
      <c r="AF46" s="107">
        <f t="shared" si="5"/>
        <v>0.18798094540124588</v>
      </c>
      <c r="AG46" s="107">
        <f t="shared" si="5"/>
        <v>0.285488603024148</v>
      </c>
      <c r="AH46" s="107">
        <f>AH45/AH$9</f>
        <v>0.23526724531749657</v>
      </c>
      <c r="AI46" s="107">
        <v>0.248</v>
      </c>
      <c r="AJ46" s="107">
        <v>0.25052192140249413</v>
      </c>
      <c r="AK46" s="107">
        <v>0.25494114710461907</v>
      </c>
      <c r="AL46" s="107">
        <v>0.207</v>
      </c>
      <c r="AM46" s="107">
        <v>0.234</v>
      </c>
      <c r="AN46" s="107">
        <v>0.226</v>
      </c>
      <c r="AO46" s="107">
        <v>0.243</v>
      </c>
      <c r="AP46" s="107">
        <v>0.228</v>
      </c>
      <c r="AQ46" s="107">
        <f>AQ45/AQ9</f>
        <v>0.21097592544654414</v>
      </c>
      <c r="AR46" s="107">
        <f>AR45/AR9</f>
        <v>0.21687603697558663</v>
      </c>
      <c r="AS46" s="107">
        <v>0.22781870046349087</v>
      </c>
      <c r="AT46" s="107">
        <f>AT45/AT9</f>
        <v>0.23228258439526045</v>
      </c>
      <c r="AU46" s="107">
        <v>0.223</v>
      </c>
      <c r="AV46" s="107">
        <v>0.238</v>
      </c>
      <c r="AW46" s="107">
        <v>0.27</v>
      </c>
      <c r="AX46" s="107">
        <v>0.175</v>
      </c>
      <c r="AY46" s="107">
        <v>0.221</v>
      </c>
      <c r="AZ46" s="107">
        <v>0.223</v>
      </c>
      <c r="BA46" s="107">
        <v>0.163</v>
      </c>
      <c r="BB46" s="107">
        <v>0.302</v>
      </c>
      <c r="BC46" s="107">
        <v>0.267</v>
      </c>
      <c r="BD46" s="107">
        <v>0.2351754226807676</v>
      </c>
      <c r="BE46" s="107">
        <v>0.24084090788526039</v>
      </c>
      <c r="BF46" s="107">
        <v>0.2701455044034062</v>
      </c>
    </row>
    <row r="47" spans="1:58" ht="15">
      <c r="A47" s="30"/>
      <c r="B47" s="99" t="s">
        <v>258</v>
      </c>
      <c r="C47" s="101">
        <v>11.7</v>
      </c>
      <c r="D47" s="101">
        <v>10.7</v>
      </c>
      <c r="E47" s="101">
        <v>7.8</v>
      </c>
      <c r="F47" s="101">
        <v>11.3</v>
      </c>
      <c r="G47" s="101">
        <v>41.5</v>
      </c>
      <c r="H47" s="101">
        <v>8.8</v>
      </c>
      <c r="I47" s="101">
        <v>11.2</v>
      </c>
      <c r="J47" s="101">
        <v>11</v>
      </c>
      <c r="K47" s="101">
        <v>9.6</v>
      </c>
      <c r="L47" s="101">
        <v>40.6</v>
      </c>
      <c r="M47" s="101">
        <v>12.9</v>
      </c>
      <c r="N47" s="101">
        <v>17.8</v>
      </c>
      <c r="O47" s="101">
        <v>10.5</v>
      </c>
      <c r="P47" s="101">
        <v>13.9</v>
      </c>
      <c r="Q47" s="101">
        <v>55.1</v>
      </c>
      <c r="R47" s="101">
        <v>9.9</v>
      </c>
      <c r="S47" s="101">
        <v>8.8</v>
      </c>
      <c r="T47" s="101">
        <v>13.5</v>
      </c>
      <c r="U47" s="101">
        <v>15.5</v>
      </c>
      <c r="V47" s="101">
        <v>47.7</v>
      </c>
      <c r="W47" s="101">
        <v>9.7</v>
      </c>
      <c r="X47" s="101">
        <v>11.5</v>
      </c>
      <c r="Y47" s="102">
        <v>9.1</v>
      </c>
      <c r="Z47" s="102">
        <v>21.5</v>
      </c>
      <c r="AA47" s="102">
        <v>51.7</v>
      </c>
      <c r="AB47" s="103">
        <v>12</v>
      </c>
      <c r="AC47" s="101">
        <v>18.3</v>
      </c>
      <c r="AD47" s="101">
        <v>17.2</v>
      </c>
      <c r="AE47" s="101">
        <v>31.9</v>
      </c>
      <c r="AF47" s="102">
        <v>79.4</v>
      </c>
      <c r="AG47" s="102">
        <v>23.9</v>
      </c>
      <c r="AH47" s="103">
        <v>22</v>
      </c>
      <c r="AI47" s="102">
        <v>18.3</v>
      </c>
      <c r="AJ47" s="102">
        <v>15.3</v>
      </c>
      <c r="AK47" s="102">
        <v>79.5</v>
      </c>
      <c r="AL47" s="102">
        <v>8</v>
      </c>
      <c r="AM47" s="102">
        <v>17.1</v>
      </c>
      <c r="AN47" s="102">
        <v>19.3</v>
      </c>
      <c r="AO47" s="102">
        <v>17.8</v>
      </c>
      <c r="AP47" s="102">
        <v>62.2</v>
      </c>
      <c r="AQ47" s="103">
        <v>10</v>
      </c>
      <c r="AR47" s="103">
        <v>12.9</v>
      </c>
      <c r="AS47" s="103">
        <v>9.855599831009052</v>
      </c>
      <c r="AT47" s="103">
        <v>13.9</v>
      </c>
      <c r="AU47" s="102">
        <v>46.6</v>
      </c>
      <c r="AV47" s="103">
        <v>19.2</v>
      </c>
      <c r="AW47" s="103">
        <v>22.3</v>
      </c>
      <c r="AX47" s="103">
        <v>13.7</v>
      </c>
      <c r="AY47" s="103">
        <v>9.8</v>
      </c>
      <c r="AZ47" s="103">
        <v>65.1</v>
      </c>
      <c r="BA47" s="103">
        <v>8.5</v>
      </c>
      <c r="BB47" s="103">
        <v>20.3</v>
      </c>
      <c r="BC47" s="103">
        <v>29.1</v>
      </c>
      <c r="BD47" s="103">
        <v>29.8957317399823</v>
      </c>
      <c r="BE47" s="103">
        <v>87.79471633945622</v>
      </c>
      <c r="BF47" s="103">
        <v>29.6268009550369</v>
      </c>
    </row>
    <row r="48" spans="1:58" ht="15">
      <c r="A48" s="30"/>
      <c r="B48" s="105" t="s">
        <v>259</v>
      </c>
      <c r="C48" s="117">
        <f aca="true" t="shared" si="6" ref="C48:AC48">_xlfn.IFERROR((C47-C53)/C45,"N/A")</f>
        <v>0.29104477611940294</v>
      </c>
      <c r="D48" s="117">
        <f t="shared" si="6"/>
        <v>0.2197125256673511</v>
      </c>
      <c r="E48" s="117">
        <f t="shared" si="6"/>
        <v>0.19293478260869565</v>
      </c>
      <c r="F48" s="117">
        <f t="shared" si="6"/>
        <v>0.27486910994764396</v>
      </c>
      <c r="G48" s="118">
        <f t="shared" si="6"/>
        <v>0.24405125076266015</v>
      </c>
      <c r="H48" s="117">
        <f t="shared" si="6"/>
        <v>0.16279069767441864</v>
      </c>
      <c r="I48" s="117">
        <f t="shared" si="6"/>
        <v>0.19120458891013387</v>
      </c>
      <c r="J48" s="117">
        <f t="shared" si="6"/>
        <v>0.18047882136279927</v>
      </c>
      <c r="K48" s="117">
        <f t="shared" si="6"/>
        <v>0.12947189097103917</v>
      </c>
      <c r="L48" s="118">
        <f t="shared" si="6"/>
        <v>0.165098777046096</v>
      </c>
      <c r="M48" s="117">
        <f t="shared" si="6"/>
        <v>0.21428571428571427</v>
      </c>
      <c r="N48" s="117">
        <f t="shared" si="6"/>
        <v>0.27037037037037037</v>
      </c>
      <c r="O48" s="117">
        <f t="shared" si="6"/>
        <v>0.1889400921658986</v>
      </c>
      <c r="P48" s="117">
        <f t="shared" si="6"/>
        <v>0.3007334963325184</v>
      </c>
      <c r="Q48" s="117">
        <f t="shared" si="6"/>
        <v>0.24390243902439024</v>
      </c>
      <c r="R48" s="117">
        <f t="shared" si="6"/>
        <v>0.18224299065420563</v>
      </c>
      <c r="S48" s="117">
        <f t="shared" si="6"/>
        <v>0.1680672268907563</v>
      </c>
      <c r="T48" s="117">
        <f t="shared" si="6"/>
        <v>0.2061482820976492</v>
      </c>
      <c r="U48" s="117">
        <f t="shared" si="6"/>
        <v>0.22945205479452055</v>
      </c>
      <c r="V48" s="117">
        <f t="shared" si="6"/>
        <v>0.198922097011269</v>
      </c>
      <c r="W48" s="117">
        <f t="shared" si="6"/>
        <v>0.173469387755102</v>
      </c>
      <c r="X48" s="117">
        <f t="shared" si="6"/>
        <v>0.20824742268041235</v>
      </c>
      <c r="Y48" s="117">
        <f t="shared" si="6"/>
        <v>0.15198237885462554</v>
      </c>
      <c r="Z48" s="117">
        <f t="shared" si="6"/>
        <v>0.34423076923076923</v>
      </c>
      <c r="AA48" s="117">
        <f t="shared" si="6"/>
        <v>0.22528363047001623</v>
      </c>
      <c r="AB48" s="117">
        <f t="shared" si="6"/>
        <v>0.19758064516129034</v>
      </c>
      <c r="AC48" s="117">
        <f t="shared" si="6"/>
        <v>0.2628205128205129</v>
      </c>
      <c r="AD48" s="117">
        <f>_xlfn.IFERROR((AD47-AD53)/AD45,"N/A")</f>
        <v>0.2074966532797858</v>
      </c>
      <c r="AE48" s="117">
        <f>_xlfn.IFERROR((AE47-AE53)/AE45,"N/A")</f>
        <v>0.2213047068538398</v>
      </c>
      <c r="AF48" s="117">
        <f>_xlfn.IFERROR((AF47-AF53)/AF45,"N/A")</f>
        <v>0.22254710851202078</v>
      </c>
      <c r="AG48" s="117">
        <f>_xlfn.IFERROR((AG47-AG53)/AG45,"N/A")</f>
        <v>0.1691699604743083</v>
      </c>
      <c r="AH48" s="117">
        <f>_xlfn.IFERROR((AH47-AH53)/AH45,"N/A")</f>
        <v>0.19223300970873788</v>
      </c>
      <c r="AI48" s="117">
        <v>0.173</v>
      </c>
      <c r="AJ48" s="117">
        <v>0.1464495350667286</v>
      </c>
      <c r="AK48" s="117">
        <v>0.1702039167147939</v>
      </c>
      <c r="AL48" s="117">
        <v>0.10800000000000001</v>
      </c>
      <c r="AM48" s="117">
        <v>0.186</v>
      </c>
      <c r="AN48" s="117">
        <v>0.207</v>
      </c>
      <c r="AO48" s="117">
        <v>0.178</v>
      </c>
      <c r="AP48" s="117">
        <v>0.173</v>
      </c>
      <c r="AQ48" s="117">
        <f>AQ47/AQ45</f>
        <v>0.12269938650306748</v>
      </c>
      <c r="AR48" s="117">
        <f>AR47/AR45</f>
        <v>0.14098360655737704</v>
      </c>
      <c r="AS48" s="117">
        <v>0.09134269124782973</v>
      </c>
      <c r="AT48" s="117">
        <f>AT47/AT45</f>
        <v>0.13378248315688163</v>
      </c>
      <c r="AU48" s="117">
        <v>0.121</v>
      </c>
      <c r="AV48" s="117">
        <v>0.189</v>
      </c>
      <c r="AW48" s="117">
        <v>0.178</v>
      </c>
      <c r="AX48" s="117">
        <v>0.138</v>
      </c>
      <c r="AY48" s="107">
        <v>0.081</v>
      </c>
      <c r="AZ48" s="107">
        <v>0.145</v>
      </c>
      <c r="BA48" s="107">
        <v>0.113</v>
      </c>
      <c r="BB48" s="107">
        <v>0.162</v>
      </c>
      <c r="BC48" s="107">
        <v>0.209</v>
      </c>
      <c r="BD48" s="107">
        <v>0.2359981344479486</v>
      </c>
      <c r="BE48" s="107">
        <v>0.1879959767599349</v>
      </c>
      <c r="BF48" s="107">
        <v>0.2239530136935995</v>
      </c>
    </row>
    <row r="49" spans="1:58" ht="15">
      <c r="A49" s="30"/>
      <c r="B49" s="31" t="s">
        <v>277</v>
      </c>
      <c r="C49" s="107">
        <f>C47/C$10</f>
        <v>0.312</v>
      </c>
      <c r="D49" s="107">
        <f aca="true" t="shared" si="7" ref="D49:AF49">D47/D$10</f>
        <v>0.27435897435897433</v>
      </c>
      <c r="E49" s="107">
        <f t="shared" si="7"/>
        <v>0.17410714285714288</v>
      </c>
      <c r="F49" s="107">
        <f t="shared" si="7"/>
        <v>0.20925925925925928</v>
      </c>
      <c r="G49" s="119">
        <f t="shared" si="7"/>
        <v>0.23673702224757556</v>
      </c>
      <c r="H49" s="107">
        <f t="shared" si="7"/>
        <v>0.20417633410672856</v>
      </c>
      <c r="I49" s="107">
        <f t="shared" si="7"/>
        <v>0.24561403508771928</v>
      </c>
      <c r="J49" s="107">
        <f t="shared" si="7"/>
        <v>0.19784172661870503</v>
      </c>
      <c r="K49" s="107">
        <f t="shared" si="7"/>
        <v>0.17081850533807827</v>
      </c>
      <c r="L49" s="119">
        <f t="shared" si="7"/>
        <v>0.2025948103792415</v>
      </c>
      <c r="M49" s="107">
        <f t="shared" si="7"/>
        <v>0.2471264367816092</v>
      </c>
      <c r="N49" s="107">
        <f t="shared" si="7"/>
        <v>0.3037542662116041</v>
      </c>
      <c r="O49" s="107">
        <f t="shared" si="7"/>
        <v>0.19372693726937268</v>
      </c>
      <c r="P49" s="107">
        <f t="shared" si="7"/>
        <v>0.2468916518650089</v>
      </c>
      <c r="Q49" s="119">
        <f t="shared" si="7"/>
        <v>0.24898328061455038</v>
      </c>
      <c r="R49" s="107">
        <f t="shared" si="7"/>
        <v>0.198</v>
      </c>
      <c r="S49" s="107">
        <f t="shared" si="7"/>
        <v>0.21782178217821785</v>
      </c>
      <c r="T49" s="107">
        <f t="shared" si="7"/>
        <v>0.20119225037257826</v>
      </c>
      <c r="U49" s="107">
        <f t="shared" si="7"/>
        <v>0.23736600306278716</v>
      </c>
      <c r="V49" s="119">
        <f t="shared" si="7"/>
        <v>0.21409335727109516</v>
      </c>
      <c r="W49" s="107">
        <f t="shared" si="7"/>
        <v>0.17168141592920352</v>
      </c>
      <c r="X49" s="107">
        <f t="shared" si="7"/>
        <v>0.20646319569120286</v>
      </c>
      <c r="Y49" s="107">
        <f t="shared" si="7"/>
        <v>0.11621966794380588</v>
      </c>
      <c r="Z49" s="107">
        <f t="shared" si="7"/>
        <v>0.2821522309711286</v>
      </c>
      <c r="AA49" s="107">
        <f t="shared" si="7"/>
        <v>0.1938507686539183</v>
      </c>
      <c r="AB49" s="107">
        <f t="shared" si="7"/>
        <v>0.17467248908296942</v>
      </c>
      <c r="AC49" s="107">
        <f t="shared" si="7"/>
        <v>0.24302788844621515</v>
      </c>
      <c r="AD49" s="107">
        <f t="shared" si="7"/>
        <v>0.20924574209245742</v>
      </c>
      <c r="AE49" s="107">
        <f t="shared" si="7"/>
        <v>0.39382716049382716</v>
      </c>
      <c r="AF49" s="107">
        <f t="shared" si="7"/>
        <v>0.2584635416666667</v>
      </c>
      <c r="AG49" s="107">
        <f>AG47/AG$10</f>
        <v>0.3458755426917511</v>
      </c>
      <c r="AH49" s="107">
        <f>AH47/AH$10</f>
        <v>0.30683403068340304</v>
      </c>
      <c r="AI49" s="107">
        <v>0.243</v>
      </c>
      <c r="AJ49" s="107">
        <v>0.2435119968652207</v>
      </c>
      <c r="AK49" s="107">
        <v>0.28501715373050884</v>
      </c>
      <c r="AL49" s="107">
        <v>0.159</v>
      </c>
      <c r="AM49" s="107">
        <v>0.284</v>
      </c>
      <c r="AN49" s="107">
        <v>0.27899999999999997</v>
      </c>
      <c r="AO49" s="107">
        <v>0.269</v>
      </c>
      <c r="AP49" s="107">
        <v>0.253</v>
      </c>
      <c r="AQ49" s="107">
        <f>AQ47/AQ10</f>
        <v>0.136986301369863</v>
      </c>
      <c r="AR49" s="107">
        <f>AR47/AR10</f>
        <v>0.16731517509727628</v>
      </c>
      <c r="AS49" s="107">
        <v>0.12159192800572434</v>
      </c>
      <c r="AT49" s="107">
        <v>0.188</v>
      </c>
      <c r="AU49" s="107">
        <v>0.153</v>
      </c>
      <c r="AV49" s="107">
        <v>0.286</v>
      </c>
      <c r="AW49" s="107">
        <v>0.351</v>
      </c>
      <c r="AX49" s="107">
        <v>0.14</v>
      </c>
      <c r="AY49" s="107">
        <v>0.121</v>
      </c>
      <c r="AZ49" s="107">
        <v>0.211</v>
      </c>
      <c r="BA49" s="107">
        <v>0.141</v>
      </c>
      <c r="BB49" s="107">
        <v>1.16</v>
      </c>
      <c r="BC49" s="107">
        <v>0.391</v>
      </c>
      <c r="BD49" s="107">
        <v>0.5930530353124716</v>
      </c>
      <c r="BE49" s="107">
        <v>0.4336056642773241</v>
      </c>
      <c r="BF49" s="107">
        <v>0.4848000677237195</v>
      </c>
    </row>
    <row r="50" spans="1:58" ht="15">
      <c r="A50" s="30"/>
      <c r="B50" s="20" t="s">
        <v>283</v>
      </c>
      <c r="C50" s="101">
        <v>12</v>
      </c>
      <c r="D50" s="101">
        <v>12.1</v>
      </c>
      <c r="E50" s="101">
        <v>8.8</v>
      </c>
      <c r="F50" s="101">
        <v>9.5</v>
      </c>
      <c r="G50" s="101">
        <v>42.400000000000006</v>
      </c>
      <c r="H50" s="101">
        <v>14.4</v>
      </c>
      <c r="I50" s="101">
        <v>17.2</v>
      </c>
      <c r="J50" s="101">
        <v>20.5</v>
      </c>
      <c r="K50" s="101">
        <v>28.4</v>
      </c>
      <c r="L50" s="101">
        <v>80.5</v>
      </c>
      <c r="M50" s="101">
        <v>20.8</v>
      </c>
      <c r="N50" s="101">
        <v>21</v>
      </c>
      <c r="O50" s="101">
        <v>13.5</v>
      </c>
      <c r="P50" s="101">
        <v>14.4</v>
      </c>
      <c r="Q50" s="101">
        <v>69.7</v>
      </c>
      <c r="R50" s="101">
        <v>18.2</v>
      </c>
      <c r="S50" s="101">
        <v>25.8</v>
      </c>
      <c r="T50" s="101">
        <v>33.3</v>
      </c>
      <c r="U50" s="101">
        <v>25.1</v>
      </c>
      <c r="V50" s="101">
        <v>102.4</v>
      </c>
      <c r="W50" s="101">
        <v>20.4</v>
      </c>
      <c r="X50" s="101">
        <v>28.1</v>
      </c>
      <c r="Y50" s="102">
        <v>24.2</v>
      </c>
      <c r="Z50" s="102">
        <v>20.4</v>
      </c>
      <c r="AA50" s="102">
        <v>93</v>
      </c>
      <c r="AB50" s="102">
        <v>22.8</v>
      </c>
      <c r="AC50" s="101">
        <v>27</v>
      </c>
      <c r="AD50" s="101">
        <v>29.3</v>
      </c>
      <c r="AE50" s="101">
        <v>35.2</v>
      </c>
      <c r="AF50" s="102">
        <v>114.2</v>
      </c>
      <c r="AG50" s="102">
        <v>103.7</v>
      </c>
      <c r="AH50" s="102">
        <v>94.1</v>
      </c>
      <c r="AI50" s="102">
        <v>101</v>
      </c>
      <c r="AJ50" s="102">
        <v>104.8</v>
      </c>
      <c r="AK50" s="103">
        <v>403.603</v>
      </c>
      <c r="AL50" s="103">
        <v>75</v>
      </c>
      <c r="AM50" s="102">
        <v>100.2</v>
      </c>
      <c r="AN50" s="102">
        <v>105.4</v>
      </c>
      <c r="AO50" s="102">
        <v>107.9</v>
      </c>
      <c r="AP50" s="102">
        <v>388.4</v>
      </c>
      <c r="AQ50" s="102">
        <v>101.5</v>
      </c>
      <c r="AR50" s="103">
        <v>107.3</v>
      </c>
      <c r="AS50" s="103">
        <v>84.46</v>
      </c>
      <c r="AT50" s="103">
        <v>81.8</v>
      </c>
      <c r="AU50" s="102">
        <v>375.1</v>
      </c>
      <c r="AV50" s="103">
        <v>84.4</v>
      </c>
      <c r="AW50" s="103">
        <v>107.6</v>
      </c>
      <c r="AX50" s="103">
        <v>94.2</v>
      </c>
      <c r="AY50" s="103">
        <v>121</v>
      </c>
      <c r="AZ50" s="103">
        <v>407.2</v>
      </c>
      <c r="BA50" s="103">
        <v>54</v>
      </c>
      <c r="BB50" s="103">
        <v>84.3</v>
      </c>
      <c r="BC50" s="103">
        <v>84</v>
      </c>
      <c r="BD50" s="103">
        <v>60.712007</v>
      </c>
      <c r="BE50" s="103">
        <v>283.02775399999996</v>
      </c>
      <c r="BF50" s="103">
        <v>73.399363</v>
      </c>
    </row>
    <row r="51" spans="1:58" ht="15">
      <c r="A51" s="30"/>
      <c r="B51" s="120" t="s">
        <v>284</v>
      </c>
      <c r="C51" s="121">
        <v>0</v>
      </c>
      <c r="D51" s="121">
        <v>0</v>
      </c>
      <c r="E51" s="121">
        <v>0.7</v>
      </c>
      <c r="F51" s="121">
        <v>0.8</v>
      </c>
      <c r="G51" s="121">
        <v>1.5</v>
      </c>
      <c r="H51" s="121">
        <v>1.1</v>
      </c>
      <c r="I51" s="121">
        <v>1.2</v>
      </c>
      <c r="J51" s="121">
        <v>1.2</v>
      </c>
      <c r="K51" s="121">
        <v>2</v>
      </c>
      <c r="L51" s="121">
        <v>5.5</v>
      </c>
      <c r="M51" s="121">
        <v>1.4</v>
      </c>
      <c r="N51" s="121">
        <v>1.9</v>
      </c>
      <c r="O51" s="121">
        <v>1.6</v>
      </c>
      <c r="P51" s="121">
        <v>1.4</v>
      </c>
      <c r="Q51" s="121">
        <v>6.300000000000001</v>
      </c>
      <c r="R51" s="121">
        <v>2.1</v>
      </c>
      <c r="S51" s="121">
        <v>0.8</v>
      </c>
      <c r="T51" s="121">
        <v>2.1</v>
      </c>
      <c r="U51" s="121">
        <v>2.1</v>
      </c>
      <c r="V51" s="121">
        <v>7.1</v>
      </c>
      <c r="W51" s="121">
        <v>2.9</v>
      </c>
      <c r="X51" s="121">
        <v>1.4</v>
      </c>
      <c r="Y51" s="122">
        <v>2.2</v>
      </c>
      <c r="Z51" s="122">
        <v>3.6</v>
      </c>
      <c r="AA51" s="122">
        <v>10</v>
      </c>
      <c r="AB51" s="122">
        <v>2.2</v>
      </c>
      <c r="AC51" s="121">
        <v>1.9</v>
      </c>
      <c r="AD51" s="121">
        <v>1.7</v>
      </c>
      <c r="AE51" s="121">
        <v>5.1</v>
      </c>
      <c r="AF51" s="122">
        <v>10.9</v>
      </c>
      <c r="AG51" s="122">
        <v>2.5</v>
      </c>
      <c r="AH51" s="122">
        <v>2.2</v>
      </c>
      <c r="AI51" s="123">
        <v>0</v>
      </c>
      <c r="AJ51" s="122">
        <v>0</v>
      </c>
      <c r="AK51" s="122">
        <v>4.7</v>
      </c>
      <c r="AL51" s="122">
        <v>0</v>
      </c>
      <c r="AM51" s="122">
        <v>0</v>
      </c>
      <c r="AN51" s="122">
        <v>0</v>
      </c>
      <c r="AO51" s="122">
        <v>0</v>
      </c>
      <c r="AP51" s="122">
        <v>0</v>
      </c>
      <c r="AQ51" s="122">
        <v>0</v>
      </c>
      <c r="AR51" s="122">
        <v>0</v>
      </c>
      <c r="AS51" s="122">
        <v>0</v>
      </c>
      <c r="AT51" s="122">
        <v>0</v>
      </c>
      <c r="AU51" s="122">
        <v>0</v>
      </c>
      <c r="AV51" s="122">
        <v>0</v>
      </c>
      <c r="AW51" s="122">
        <v>0</v>
      </c>
      <c r="AX51" s="122">
        <v>0</v>
      </c>
      <c r="AY51" s="122">
        <v>0</v>
      </c>
      <c r="AZ51" s="122">
        <v>0</v>
      </c>
      <c r="BA51" s="122">
        <v>0</v>
      </c>
      <c r="BB51" s="122">
        <v>0</v>
      </c>
      <c r="BC51" s="122">
        <v>0</v>
      </c>
      <c r="BD51" s="122">
        <v>0</v>
      </c>
      <c r="BE51" s="122">
        <v>0</v>
      </c>
      <c r="BF51" s="122">
        <v>0</v>
      </c>
    </row>
    <row r="52" spans="1:58" ht="15">
      <c r="A52" s="30"/>
      <c r="B52" s="120" t="s">
        <v>285</v>
      </c>
      <c r="C52" s="121">
        <v>0</v>
      </c>
      <c r="D52" s="121">
        <v>0</v>
      </c>
      <c r="E52" s="121"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v>1.6</v>
      </c>
      <c r="N52" s="121">
        <v>1.3</v>
      </c>
      <c r="O52" s="121">
        <v>0.7</v>
      </c>
      <c r="P52" s="121">
        <v>0.2</v>
      </c>
      <c r="Q52" s="121">
        <v>3.8000000000000007</v>
      </c>
      <c r="R52" s="121"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v>0</v>
      </c>
      <c r="X52" s="121">
        <v>0</v>
      </c>
      <c r="Y52" s="122">
        <v>0</v>
      </c>
      <c r="Z52" s="122">
        <v>0</v>
      </c>
      <c r="AA52" s="121">
        <v>0</v>
      </c>
      <c r="AB52" s="121">
        <v>0</v>
      </c>
      <c r="AC52" s="121">
        <v>0</v>
      </c>
      <c r="AD52" s="121">
        <v>0</v>
      </c>
      <c r="AE52" s="121">
        <v>0</v>
      </c>
      <c r="AF52" s="121">
        <v>0</v>
      </c>
      <c r="AG52" s="121">
        <v>0</v>
      </c>
      <c r="AH52" s="121">
        <v>0</v>
      </c>
      <c r="AI52" s="121">
        <v>0</v>
      </c>
      <c r="AJ52" s="122">
        <v>0</v>
      </c>
      <c r="AK52" s="122">
        <v>0</v>
      </c>
      <c r="AL52" s="121">
        <v>0</v>
      </c>
      <c r="AM52" s="121">
        <v>0</v>
      </c>
      <c r="AN52" s="121">
        <v>0</v>
      </c>
      <c r="AO52" s="121"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v>0</v>
      </c>
      <c r="AZ52" s="122">
        <v>0</v>
      </c>
      <c r="BA52" s="122">
        <v>0</v>
      </c>
      <c r="BB52" s="122">
        <v>0</v>
      </c>
      <c r="BC52" s="122">
        <v>0</v>
      </c>
      <c r="BD52" s="122">
        <v>0</v>
      </c>
      <c r="BE52" s="122">
        <v>0</v>
      </c>
      <c r="BF52" s="122">
        <v>0</v>
      </c>
    </row>
    <row r="53" spans="1:58" ht="15">
      <c r="A53" s="30"/>
      <c r="B53" s="120" t="s">
        <v>286</v>
      </c>
      <c r="C53" s="121">
        <v>0</v>
      </c>
      <c r="D53" s="121">
        <v>0</v>
      </c>
      <c r="E53" s="121">
        <v>0.7</v>
      </c>
      <c r="F53" s="121">
        <v>0.8</v>
      </c>
      <c r="G53" s="121">
        <v>1.5</v>
      </c>
      <c r="H53" s="121">
        <v>1.1</v>
      </c>
      <c r="I53" s="121">
        <v>1.2</v>
      </c>
      <c r="J53" s="121">
        <v>1.2</v>
      </c>
      <c r="K53" s="121">
        <v>2</v>
      </c>
      <c r="L53" s="121">
        <v>5.5</v>
      </c>
      <c r="M53" s="121">
        <v>3</v>
      </c>
      <c r="N53" s="121">
        <v>3.2</v>
      </c>
      <c r="O53" s="121">
        <v>2.3</v>
      </c>
      <c r="P53" s="121">
        <v>1.5999999999999999</v>
      </c>
      <c r="Q53" s="121">
        <v>10.100000000000001</v>
      </c>
      <c r="R53" s="121">
        <v>2.1</v>
      </c>
      <c r="S53" s="121">
        <v>0.8</v>
      </c>
      <c r="T53" s="121">
        <v>2.1</v>
      </c>
      <c r="U53" s="121">
        <v>2.1</v>
      </c>
      <c r="V53" s="121">
        <v>7.1</v>
      </c>
      <c r="W53" s="121">
        <v>2.9</v>
      </c>
      <c r="X53" s="121">
        <v>1.4</v>
      </c>
      <c r="Y53" s="121">
        <v>2.2</v>
      </c>
      <c r="Z53" s="121">
        <v>3.6</v>
      </c>
      <c r="AA53" s="121">
        <v>10</v>
      </c>
      <c r="AB53" s="121">
        <v>2.2</v>
      </c>
      <c r="AC53" s="121">
        <v>1.9</v>
      </c>
      <c r="AD53" s="121">
        <v>1.7</v>
      </c>
      <c r="AE53" s="121">
        <v>5.1</v>
      </c>
      <c r="AF53" s="121">
        <v>10.9</v>
      </c>
      <c r="AG53" s="121">
        <v>2.5</v>
      </c>
      <c r="AH53" s="121">
        <v>2.2</v>
      </c>
      <c r="AI53" s="121">
        <v>0</v>
      </c>
      <c r="AJ53" s="122">
        <v>0</v>
      </c>
      <c r="AK53" s="122">
        <v>4.7</v>
      </c>
      <c r="AL53" s="121">
        <v>0</v>
      </c>
      <c r="AM53" s="121">
        <v>0</v>
      </c>
      <c r="AN53" s="121">
        <v>0</v>
      </c>
      <c r="AO53" s="121"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v>0</v>
      </c>
      <c r="AZ53" s="122">
        <v>0</v>
      </c>
      <c r="BA53" s="122">
        <v>0</v>
      </c>
      <c r="BB53" s="122">
        <v>0</v>
      </c>
      <c r="BC53" s="122">
        <v>0</v>
      </c>
      <c r="BD53" s="122">
        <v>0</v>
      </c>
      <c r="BE53" s="122">
        <v>0</v>
      </c>
      <c r="BF53" s="122">
        <v>0</v>
      </c>
    </row>
    <row r="54" spans="1:47" ht="15">
      <c r="A54" s="30"/>
      <c r="B54" s="120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2"/>
      <c r="AK54" s="122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</row>
    <row r="55" spans="1:58" ht="15">
      <c r="A55" s="30"/>
      <c r="B55" s="124" t="s">
        <v>287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</row>
    <row r="56" spans="1:58" ht="15">
      <c r="A56" s="30"/>
      <c r="B56" s="99" t="s">
        <v>257</v>
      </c>
      <c r="C56" s="102">
        <v>76.6</v>
      </c>
      <c r="D56" s="102">
        <v>83.6</v>
      </c>
      <c r="E56" s="102">
        <v>98.2</v>
      </c>
      <c r="F56" s="102">
        <v>104.5</v>
      </c>
      <c r="G56" s="102">
        <v>362.9</v>
      </c>
      <c r="H56" s="102">
        <v>100.7</v>
      </c>
      <c r="I56" s="102">
        <v>98.6</v>
      </c>
      <c r="J56" s="102">
        <v>103.9</v>
      </c>
      <c r="K56" s="102">
        <v>99.4</v>
      </c>
      <c r="L56" s="102">
        <v>402.6</v>
      </c>
      <c r="M56" s="102">
        <v>103.5</v>
      </c>
      <c r="N56" s="102">
        <v>101.3</v>
      </c>
      <c r="O56" s="102">
        <v>97.7</v>
      </c>
      <c r="P56" s="102">
        <v>105.2</v>
      </c>
      <c r="Q56" s="102">
        <v>407.7</v>
      </c>
      <c r="R56" s="102">
        <v>140.8</v>
      </c>
      <c r="S56" s="102">
        <v>139.6</v>
      </c>
      <c r="T56" s="102">
        <v>158.7</v>
      </c>
      <c r="U56" s="102">
        <v>151.1</v>
      </c>
      <c r="V56" s="102">
        <v>590.1999999999999</v>
      </c>
      <c r="W56" s="102">
        <v>165.7</v>
      </c>
      <c r="X56" s="102">
        <v>149.7</v>
      </c>
      <c r="Y56" s="102">
        <v>184.9</v>
      </c>
      <c r="Z56" s="102">
        <v>196</v>
      </c>
      <c r="AA56" s="102">
        <v>696.3</v>
      </c>
      <c r="AB56" s="102">
        <v>199.2</v>
      </c>
      <c r="AC56" s="102">
        <v>198.9</v>
      </c>
      <c r="AD56" s="102">
        <v>247.2</v>
      </c>
      <c r="AE56" s="102">
        <v>199.5</v>
      </c>
      <c r="AF56" s="102">
        <v>844.8</v>
      </c>
      <c r="AG56" s="102">
        <v>192.7</v>
      </c>
      <c r="AH56" s="102">
        <v>201.8</v>
      </c>
      <c r="AI56" s="102">
        <v>182.2</v>
      </c>
      <c r="AJ56" s="103">
        <v>181.473150717833</v>
      </c>
      <c r="AK56" s="103">
        <v>758.1731507178331</v>
      </c>
      <c r="AL56" s="102">
        <v>137.8</v>
      </c>
      <c r="AM56" s="102">
        <v>161.1</v>
      </c>
      <c r="AN56" s="102">
        <v>167</v>
      </c>
      <c r="AO56" s="103">
        <v>165.1</v>
      </c>
      <c r="AP56" s="103">
        <v>631</v>
      </c>
      <c r="AQ56" s="103">
        <v>148.7</v>
      </c>
      <c r="AR56" s="103">
        <v>176.7</v>
      </c>
      <c r="AS56" s="103">
        <v>199.670185615917</v>
      </c>
      <c r="AT56" s="103">
        <v>188</v>
      </c>
      <c r="AU56" s="103">
        <v>713</v>
      </c>
      <c r="AV56" s="103">
        <v>169.7</v>
      </c>
      <c r="AW56" s="103">
        <v>193.8</v>
      </c>
      <c r="AX56" s="103">
        <v>303.4</v>
      </c>
      <c r="AY56" s="103">
        <v>269.7</v>
      </c>
      <c r="AZ56" s="103">
        <v>936.6</v>
      </c>
      <c r="BA56" s="103">
        <v>244.5</v>
      </c>
      <c r="BB56" s="103">
        <v>236.6</v>
      </c>
      <c r="BC56" s="103">
        <v>262.4</v>
      </c>
      <c r="BD56" s="103">
        <v>274.24189765148697</v>
      </c>
      <c r="BE56" s="103">
        <v>1017.7121648826019</v>
      </c>
      <c r="BF56" s="103">
        <v>244.034747740797</v>
      </c>
    </row>
    <row r="57" spans="1:58" ht="15">
      <c r="A57" s="30"/>
      <c r="B57" s="42" t="s">
        <v>276</v>
      </c>
      <c r="C57" s="107">
        <f aca="true" t="shared" si="8" ref="C57:AH57">C56/C$9</f>
        <v>0.45032333921222806</v>
      </c>
      <c r="D57" s="107">
        <f t="shared" si="8"/>
        <v>0.4425622022233986</v>
      </c>
      <c r="E57" s="107">
        <f t="shared" si="8"/>
        <v>0.5038481272447409</v>
      </c>
      <c r="F57" s="107">
        <f t="shared" si="8"/>
        <v>0.5150320354854608</v>
      </c>
      <c r="G57" s="107">
        <f t="shared" si="8"/>
        <v>0.47951902748414377</v>
      </c>
      <c r="H57" s="107">
        <f t="shared" si="8"/>
        <v>0.4888349514563107</v>
      </c>
      <c r="I57" s="107">
        <f t="shared" si="8"/>
        <v>0.46509433962264146</v>
      </c>
      <c r="J57" s="107">
        <f t="shared" si="8"/>
        <v>0.4553023663453112</v>
      </c>
      <c r="K57" s="107">
        <f t="shared" si="8"/>
        <v>0.4365393061045235</v>
      </c>
      <c r="L57" s="107">
        <f t="shared" si="8"/>
        <v>0.46069344318571914</v>
      </c>
      <c r="M57" s="107">
        <f t="shared" si="8"/>
        <v>0.4726027397260274</v>
      </c>
      <c r="N57" s="107">
        <f t="shared" si="8"/>
        <v>0.44062635928664634</v>
      </c>
      <c r="O57" s="107">
        <f t="shared" si="8"/>
        <v>0.4371364653243848</v>
      </c>
      <c r="P57" s="107">
        <f t="shared" si="8"/>
        <v>0.46880570409982175</v>
      </c>
      <c r="Q57" s="107">
        <f t="shared" si="8"/>
        <v>0.4546164139161463</v>
      </c>
      <c r="R57" s="107">
        <f t="shared" si="8"/>
        <v>0.5267489711934157</v>
      </c>
      <c r="S57" s="107">
        <f t="shared" si="8"/>
        <v>0.5070831819832909</v>
      </c>
      <c r="T57" s="107">
        <f t="shared" si="8"/>
        <v>0.5025332488917036</v>
      </c>
      <c r="U57" s="107">
        <f t="shared" si="8"/>
        <v>0.4772583701831964</v>
      </c>
      <c r="V57" s="107">
        <f t="shared" si="8"/>
        <v>0.5022978723404254</v>
      </c>
      <c r="W57" s="107">
        <f t="shared" si="8"/>
        <v>0.5521492835721425</v>
      </c>
      <c r="X57" s="107">
        <f t="shared" si="8"/>
        <v>0.5083191850594228</v>
      </c>
      <c r="Y57" s="107">
        <f t="shared" si="8"/>
        <v>0.5393815635939323</v>
      </c>
      <c r="Z57" s="107">
        <f t="shared" si="8"/>
        <v>0.5465699944227551</v>
      </c>
      <c r="AA57" s="107">
        <f t="shared" si="8"/>
        <v>0.5372270658128231</v>
      </c>
      <c r="AB57" s="107">
        <f t="shared" si="8"/>
        <v>0.5516477430074771</v>
      </c>
      <c r="AC57" s="107">
        <f t="shared" si="8"/>
        <v>0.5254953764861294</v>
      </c>
      <c r="AD57" s="107">
        <f t="shared" si="8"/>
        <v>0.5477509417239087</v>
      </c>
      <c r="AE57" s="107">
        <f t="shared" si="8"/>
        <v>0.44680851063829785</v>
      </c>
      <c r="AF57" s="107">
        <f t="shared" si="8"/>
        <v>0.5159399047270061</v>
      </c>
      <c r="AG57" s="107">
        <f t="shared" si="8"/>
        <v>0.4348905438952832</v>
      </c>
      <c r="AH57" s="107">
        <f t="shared" si="8"/>
        <v>0.46094106898127</v>
      </c>
      <c r="AI57" s="107">
        <v>0.427</v>
      </c>
      <c r="AJ57" s="107">
        <v>0.43516572315909335</v>
      </c>
      <c r="AK57" s="107">
        <v>0.43982133066403345</v>
      </c>
      <c r="AL57" s="107">
        <v>0.384</v>
      </c>
      <c r="AM57" s="107">
        <v>0.411</v>
      </c>
      <c r="AN57" s="107">
        <v>0.405</v>
      </c>
      <c r="AO57" s="107">
        <v>0.401</v>
      </c>
      <c r="AP57" s="107">
        <v>0.401</v>
      </c>
      <c r="AQ57" s="107">
        <f>AQ56/AQ9</f>
        <v>0.384933989127621</v>
      </c>
      <c r="AR57" s="107">
        <f>AR56/AR9</f>
        <v>0.41881962550367385</v>
      </c>
      <c r="AS57" s="107">
        <v>0.4169774356779103</v>
      </c>
      <c r="AT57" s="107">
        <v>0.42</v>
      </c>
      <c r="AU57" s="107">
        <v>0.411</v>
      </c>
      <c r="AV57" s="107">
        <v>0.39799999999999996</v>
      </c>
      <c r="AW57" s="107">
        <v>0.418</v>
      </c>
      <c r="AX57" s="107">
        <v>0.533</v>
      </c>
      <c r="AY57" s="107">
        <v>0.491</v>
      </c>
      <c r="AZ57" s="107">
        <v>0.466</v>
      </c>
      <c r="BA57" s="107">
        <v>0.527</v>
      </c>
      <c r="BB57" s="107">
        <v>0.571</v>
      </c>
      <c r="BC57" s="107">
        <v>0.503</v>
      </c>
      <c r="BD57" s="107">
        <v>0.5091258178314946</v>
      </c>
      <c r="BE57" s="107">
        <v>0.5248502357342174</v>
      </c>
      <c r="BF57" s="107">
        <v>0.4983352006142475</v>
      </c>
    </row>
    <row r="58" spans="1:58" ht="15">
      <c r="A58" s="30"/>
      <c r="B58" s="99" t="s">
        <v>258</v>
      </c>
      <c r="C58" s="102">
        <v>5.2</v>
      </c>
      <c r="D58" s="102">
        <v>7.9</v>
      </c>
      <c r="E58" s="102">
        <v>14.9</v>
      </c>
      <c r="F58" s="102">
        <v>18.7</v>
      </c>
      <c r="G58" s="102">
        <v>46.7</v>
      </c>
      <c r="H58" s="102">
        <v>15.1</v>
      </c>
      <c r="I58" s="102">
        <v>15.3</v>
      </c>
      <c r="J58" s="102">
        <v>16.9</v>
      </c>
      <c r="K58" s="102">
        <v>15.2</v>
      </c>
      <c r="L58" s="102">
        <v>62.5</v>
      </c>
      <c r="M58" s="103">
        <v>16</v>
      </c>
      <c r="N58" s="102">
        <v>15.6</v>
      </c>
      <c r="O58" s="102">
        <v>13.5</v>
      </c>
      <c r="P58" s="102">
        <v>12.5</v>
      </c>
      <c r="Q58" s="102">
        <v>57.6</v>
      </c>
      <c r="R58" s="103">
        <v>11</v>
      </c>
      <c r="S58" s="102">
        <v>3.6</v>
      </c>
      <c r="T58" s="103">
        <v>10</v>
      </c>
      <c r="U58" s="102">
        <v>8.6</v>
      </c>
      <c r="V58" s="102">
        <v>33.2</v>
      </c>
      <c r="W58" s="102">
        <v>12.4</v>
      </c>
      <c r="X58" s="102">
        <v>12.2</v>
      </c>
      <c r="Y58" s="102">
        <v>26.5</v>
      </c>
      <c r="Z58" s="102">
        <v>20.5</v>
      </c>
      <c r="AA58" s="102">
        <v>71.6</v>
      </c>
      <c r="AB58" s="102">
        <v>18.9</v>
      </c>
      <c r="AC58" s="102">
        <v>18.4</v>
      </c>
      <c r="AD58" s="102">
        <v>21.7</v>
      </c>
      <c r="AE58" s="102">
        <v>5.7</v>
      </c>
      <c r="AF58" s="102">
        <v>64.7</v>
      </c>
      <c r="AG58" s="102">
        <v>10.9</v>
      </c>
      <c r="AH58" s="103">
        <v>14</v>
      </c>
      <c r="AI58" s="103">
        <v>14.6</v>
      </c>
      <c r="AJ58" s="103">
        <v>13.49868</v>
      </c>
      <c r="AK58" s="103">
        <v>52.99868</v>
      </c>
      <c r="AL58" s="103">
        <v>-5.3</v>
      </c>
      <c r="AM58" s="103">
        <v>7.4</v>
      </c>
      <c r="AN58" s="103">
        <v>4.7</v>
      </c>
      <c r="AO58" s="103">
        <v>4</v>
      </c>
      <c r="AP58" s="103">
        <v>10.8</v>
      </c>
      <c r="AQ58" s="103">
        <v>9.8</v>
      </c>
      <c r="AR58" s="103">
        <v>17.9</v>
      </c>
      <c r="AS58" s="103">
        <v>19.5928558398649</v>
      </c>
      <c r="AT58" s="103">
        <v>10</v>
      </c>
      <c r="AU58" s="103">
        <v>57.3</v>
      </c>
      <c r="AV58" s="103">
        <v>2.1</v>
      </c>
      <c r="AW58" s="103">
        <v>9</v>
      </c>
      <c r="AX58" s="103">
        <v>37.6</v>
      </c>
      <c r="AY58" s="103">
        <v>23.4</v>
      </c>
      <c r="AZ58" s="103">
        <v>72.1</v>
      </c>
      <c r="BA58" s="103">
        <v>8.7</v>
      </c>
      <c r="BB58" s="103">
        <v>17.5</v>
      </c>
      <c r="BC58" s="103">
        <v>26.4</v>
      </c>
      <c r="BD58" s="103">
        <v>11.814147241971899</v>
      </c>
      <c r="BE58" s="103">
        <v>64.44278662520395</v>
      </c>
      <c r="BF58" s="103">
        <v>10.1126573931581</v>
      </c>
    </row>
    <row r="59" spans="1:58" ht="15">
      <c r="A59" s="30"/>
      <c r="B59" s="105" t="s">
        <v>259</v>
      </c>
      <c r="C59" s="106">
        <f>_xlfn.IFERROR(C58/C56,"N/A")</f>
        <v>0.06788511749347259</v>
      </c>
      <c r="D59" s="106">
        <f aca="true" t="shared" si="9" ref="D59:AF59">_xlfn.IFERROR(D58/D56,"N/A")</f>
        <v>0.0944976076555024</v>
      </c>
      <c r="E59" s="106">
        <f t="shared" si="9"/>
        <v>0.15173116089613034</v>
      </c>
      <c r="F59" s="106">
        <f t="shared" si="9"/>
        <v>0.17894736842105263</v>
      </c>
      <c r="G59" s="119">
        <f t="shared" si="9"/>
        <v>0.1286855883163406</v>
      </c>
      <c r="H59" s="106">
        <f t="shared" si="9"/>
        <v>0.14995034756703077</v>
      </c>
      <c r="I59" s="106">
        <f t="shared" si="9"/>
        <v>0.15517241379310345</v>
      </c>
      <c r="J59" s="106">
        <f t="shared" si="9"/>
        <v>0.16265640038498555</v>
      </c>
      <c r="K59" s="106">
        <f t="shared" si="9"/>
        <v>0.15291750503018106</v>
      </c>
      <c r="L59" s="119">
        <f t="shared" si="9"/>
        <v>0.1552409339294585</v>
      </c>
      <c r="M59" s="106">
        <f t="shared" si="9"/>
        <v>0.15458937198067632</v>
      </c>
      <c r="N59" s="106">
        <f t="shared" si="9"/>
        <v>0.1539980256663376</v>
      </c>
      <c r="O59" s="106">
        <f t="shared" si="9"/>
        <v>0.13817809621289662</v>
      </c>
      <c r="P59" s="106">
        <f t="shared" si="9"/>
        <v>0.1188212927756654</v>
      </c>
      <c r="Q59" s="106">
        <f t="shared" si="9"/>
        <v>0.141280353200883</v>
      </c>
      <c r="R59" s="106">
        <f t="shared" si="9"/>
        <v>0.078125</v>
      </c>
      <c r="S59" s="106">
        <f t="shared" si="9"/>
        <v>0.025787965616045846</v>
      </c>
      <c r="T59" s="106">
        <f t="shared" si="9"/>
        <v>0.06301197227473221</v>
      </c>
      <c r="U59" s="106">
        <f t="shared" si="9"/>
        <v>0.056915949702183985</v>
      </c>
      <c r="V59" s="106">
        <f t="shared" si="9"/>
        <v>0.05625211792612675</v>
      </c>
      <c r="W59" s="106">
        <f t="shared" si="9"/>
        <v>0.07483403741701872</v>
      </c>
      <c r="X59" s="106">
        <f t="shared" si="9"/>
        <v>0.08149632598530394</v>
      </c>
      <c r="Y59" s="106">
        <f t="shared" si="9"/>
        <v>0.14332071389940507</v>
      </c>
      <c r="Z59" s="106">
        <f t="shared" si="9"/>
        <v>0.10459183673469388</v>
      </c>
      <c r="AA59" s="106">
        <f t="shared" si="9"/>
        <v>0.10282924026999857</v>
      </c>
      <c r="AB59" s="106">
        <f t="shared" si="9"/>
        <v>0.09487951807228916</v>
      </c>
      <c r="AC59" s="106">
        <f t="shared" si="9"/>
        <v>0.09250879839115132</v>
      </c>
      <c r="AD59" s="106">
        <f t="shared" si="9"/>
        <v>0.0877831715210356</v>
      </c>
      <c r="AE59" s="106">
        <f t="shared" si="9"/>
        <v>0.028571428571428574</v>
      </c>
      <c r="AF59" s="106">
        <f t="shared" si="9"/>
        <v>0.07658617424242425</v>
      </c>
      <c r="AG59" s="106">
        <f>_xlfn.IFERROR(AG58/AG56,"N/A")</f>
        <v>0.05656460819927349</v>
      </c>
      <c r="AH59" s="106">
        <f>_xlfn.IFERROR(AH58/AH56,"N/A")</f>
        <v>0.06937561942517344</v>
      </c>
      <c r="AI59" s="106">
        <v>0.08</v>
      </c>
      <c r="AJ59" s="106">
        <v>0.07438389616648405</v>
      </c>
      <c r="AK59" s="106">
        <v>0.06990313485754701</v>
      </c>
      <c r="AL59" s="106">
        <v>-0.038</v>
      </c>
      <c r="AM59" s="106">
        <v>0.046</v>
      </c>
      <c r="AN59" s="106">
        <v>0.027999999999999997</v>
      </c>
      <c r="AO59" s="106">
        <v>0.024</v>
      </c>
      <c r="AP59" s="106">
        <v>0.017</v>
      </c>
      <c r="AQ59" s="106">
        <f>AQ58/AQ56</f>
        <v>0.06590450571620714</v>
      </c>
      <c r="AR59" s="106">
        <f>AR58/AR56</f>
        <v>0.10130164119977363</v>
      </c>
      <c r="AS59" s="106">
        <v>0.09812609618921006</v>
      </c>
      <c r="AT59" s="106">
        <v>0.053</v>
      </c>
      <c r="AU59" s="106">
        <v>0.08</v>
      </c>
      <c r="AV59" s="106">
        <v>0.012</v>
      </c>
      <c r="AW59" s="106">
        <v>0.046</v>
      </c>
      <c r="AX59" s="106">
        <v>0.124</v>
      </c>
      <c r="AY59" s="106">
        <v>0.087</v>
      </c>
      <c r="AZ59" s="107">
        <v>0.077</v>
      </c>
      <c r="BA59" s="107">
        <v>0.036</v>
      </c>
      <c r="BB59" s="107">
        <v>0.074</v>
      </c>
      <c r="BC59" s="107">
        <v>0.101</v>
      </c>
      <c r="BD59" s="107">
        <v>0.04307929365696555</v>
      </c>
      <c r="BE59" s="107">
        <v>0.06332123054914819</v>
      </c>
      <c r="BF59" s="107">
        <v>0.04143941584867791</v>
      </c>
    </row>
    <row r="60" spans="1:58" ht="15">
      <c r="A60" s="30"/>
      <c r="B60" s="31" t="s">
        <v>277</v>
      </c>
      <c r="C60" s="107">
        <f aca="true" t="shared" si="10" ref="C60:AH60">C58/C$10</f>
        <v>0.13866666666666666</v>
      </c>
      <c r="D60" s="119">
        <f t="shared" si="10"/>
        <v>0.20256410256410257</v>
      </c>
      <c r="E60" s="119">
        <f t="shared" si="10"/>
        <v>0.33258928571428575</v>
      </c>
      <c r="F60" s="119">
        <f t="shared" si="10"/>
        <v>0.34629629629629627</v>
      </c>
      <c r="G60" s="119">
        <f t="shared" si="10"/>
        <v>0.26640045636052484</v>
      </c>
      <c r="H60" s="119">
        <f t="shared" si="10"/>
        <v>0.35034802784222735</v>
      </c>
      <c r="I60" s="119">
        <f t="shared" si="10"/>
        <v>0.3355263157894737</v>
      </c>
      <c r="J60" s="119">
        <f t="shared" si="10"/>
        <v>0.30395683453237404</v>
      </c>
      <c r="K60" s="119">
        <f t="shared" si="10"/>
        <v>0.27046263345195726</v>
      </c>
      <c r="L60" s="119">
        <f t="shared" si="10"/>
        <v>0.31187624750499</v>
      </c>
      <c r="M60" s="119">
        <f t="shared" si="10"/>
        <v>0.3065134099616858</v>
      </c>
      <c r="N60" s="119">
        <f t="shared" si="10"/>
        <v>0.2662116040955631</v>
      </c>
      <c r="O60" s="119">
        <f t="shared" si="10"/>
        <v>0.24907749077490773</v>
      </c>
      <c r="P60" s="119">
        <f t="shared" si="10"/>
        <v>0.22202486678507993</v>
      </c>
      <c r="Q60" s="119">
        <f t="shared" si="10"/>
        <v>0.2602801626751017</v>
      </c>
      <c r="R60" s="119">
        <f t="shared" si="10"/>
        <v>0.22</v>
      </c>
      <c r="S60" s="119">
        <f t="shared" si="10"/>
        <v>0.08910891089108912</v>
      </c>
      <c r="T60" s="119">
        <f t="shared" si="10"/>
        <v>0.1490312965722802</v>
      </c>
      <c r="U60" s="119">
        <f t="shared" si="10"/>
        <v>0.13169984686064318</v>
      </c>
      <c r="V60" s="119">
        <f t="shared" si="10"/>
        <v>0.14901256732495513</v>
      </c>
      <c r="W60" s="119">
        <f t="shared" si="10"/>
        <v>0.21946902654867256</v>
      </c>
      <c r="X60" s="119">
        <f t="shared" si="10"/>
        <v>0.21903052064631953</v>
      </c>
      <c r="Y60" s="119">
        <f t="shared" si="10"/>
        <v>0.3384418901660281</v>
      </c>
      <c r="Z60" s="119">
        <f t="shared" si="10"/>
        <v>0.2690288713910761</v>
      </c>
      <c r="AA60" s="119">
        <f t="shared" si="10"/>
        <v>0.2684664416947881</v>
      </c>
      <c r="AB60" s="119">
        <f t="shared" si="10"/>
        <v>0.27510917030567683</v>
      </c>
      <c r="AC60" s="119">
        <f t="shared" si="10"/>
        <v>0.2443559096945551</v>
      </c>
      <c r="AD60" s="119">
        <f t="shared" si="10"/>
        <v>0.26399026763990263</v>
      </c>
      <c r="AE60" s="119">
        <f t="shared" si="10"/>
        <v>0.07037037037037037</v>
      </c>
      <c r="AF60" s="119">
        <f t="shared" si="10"/>
        <v>0.21061197916666669</v>
      </c>
      <c r="AG60" s="119">
        <f t="shared" si="10"/>
        <v>0.15774240231548484</v>
      </c>
      <c r="AH60" s="119">
        <f t="shared" si="10"/>
        <v>0.19525801952580193</v>
      </c>
      <c r="AI60" s="119">
        <v>0.194</v>
      </c>
      <c r="AJ60" s="119">
        <v>0.21484251776762206</v>
      </c>
      <c r="AK60" s="119">
        <v>0.19000670346005086</v>
      </c>
      <c r="AL60" s="119">
        <v>-0.105</v>
      </c>
      <c r="AM60" s="119">
        <v>0.123</v>
      </c>
      <c r="AN60" s="119">
        <v>0.068</v>
      </c>
      <c r="AO60" s="119">
        <v>0.061</v>
      </c>
      <c r="AP60" s="119">
        <v>0.044</v>
      </c>
      <c r="AQ60" s="119">
        <f>AQ58/AQ10</f>
        <v>0.13424657534246576</v>
      </c>
      <c r="AR60" s="119">
        <f>AR58/AR10</f>
        <v>0.23216601815823606</v>
      </c>
      <c r="AS60" s="119">
        <v>0.24172380753647915</v>
      </c>
      <c r="AT60" s="119">
        <v>0.135</v>
      </c>
      <c r="AU60" s="119">
        <v>0.188</v>
      </c>
      <c r="AV60" s="119">
        <v>0.031</v>
      </c>
      <c r="AW60" s="119">
        <v>0.143</v>
      </c>
      <c r="AX60" s="119">
        <v>0.385</v>
      </c>
      <c r="AY60" s="119">
        <v>0.29</v>
      </c>
      <c r="AZ60" s="107">
        <v>0.233</v>
      </c>
      <c r="BA60" s="107">
        <v>0.145</v>
      </c>
      <c r="BB60" s="107">
        <v>1</v>
      </c>
      <c r="BC60" s="107">
        <v>0.354</v>
      </c>
      <c r="BD60" s="107">
        <v>0.23436174576418137</v>
      </c>
      <c r="BE60" s="107">
        <v>0.31827379217746316</v>
      </c>
      <c r="BF60" s="107">
        <v>0.16582045607687376</v>
      </c>
    </row>
    <row r="61" spans="2:58" ht="15">
      <c r="B61" s="20" t="s">
        <v>283</v>
      </c>
      <c r="C61" s="101">
        <v>33.2</v>
      </c>
      <c r="D61" s="101">
        <v>47.8</v>
      </c>
      <c r="E61" s="101">
        <v>44.6</v>
      </c>
      <c r="F61" s="101">
        <v>45.4</v>
      </c>
      <c r="G61" s="101">
        <v>171</v>
      </c>
      <c r="H61" s="101">
        <v>48.9</v>
      </c>
      <c r="I61" s="101">
        <v>44.7</v>
      </c>
      <c r="J61" s="101">
        <v>51</v>
      </c>
      <c r="K61" s="101">
        <v>41.3</v>
      </c>
      <c r="L61" s="101">
        <v>185.89999999999998</v>
      </c>
      <c r="M61" s="101">
        <v>49.3</v>
      </c>
      <c r="N61" s="101">
        <v>41.2</v>
      </c>
      <c r="O61" s="101">
        <v>37</v>
      </c>
      <c r="P61" s="101">
        <v>35.7</v>
      </c>
      <c r="Q61" s="101">
        <v>163.2</v>
      </c>
      <c r="R61" s="101">
        <v>35.1</v>
      </c>
      <c r="S61" s="101">
        <v>40.4</v>
      </c>
      <c r="T61" s="101">
        <v>43.8</v>
      </c>
      <c r="U61" s="101">
        <v>37</v>
      </c>
      <c r="V61" s="101">
        <v>156.3</v>
      </c>
      <c r="W61" s="101">
        <v>297.8</v>
      </c>
      <c r="X61" s="102">
        <v>230.1</v>
      </c>
      <c r="Y61" s="101">
        <v>193.2</v>
      </c>
      <c r="Z61" s="101">
        <v>172.7</v>
      </c>
      <c r="AA61" s="101">
        <v>893.8</v>
      </c>
      <c r="AB61" s="101">
        <v>166.9</v>
      </c>
      <c r="AC61" s="102">
        <v>100.5</v>
      </c>
      <c r="AD61" s="102">
        <v>148.2</v>
      </c>
      <c r="AE61" s="102">
        <v>102</v>
      </c>
      <c r="AF61" s="101">
        <v>517.6</v>
      </c>
      <c r="AG61" s="102">
        <v>93.7</v>
      </c>
      <c r="AH61" s="102">
        <v>103.7</v>
      </c>
      <c r="AI61" s="102">
        <v>103.3</v>
      </c>
      <c r="AJ61" s="102">
        <v>92.19999999999999</v>
      </c>
      <c r="AK61" s="103">
        <v>392.88899999999995</v>
      </c>
      <c r="AL61" s="102">
        <v>65.3</v>
      </c>
      <c r="AM61" s="102">
        <v>95.1</v>
      </c>
      <c r="AN61" s="102">
        <v>95.8</v>
      </c>
      <c r="AO61" s="102">
        <v>93.6</v>
      </c>
      <c r="AP61" s="102">
        <v>349.9</v>
      </c>
      <c r="AQ61" s="102">
        <v>84.5</v>
      </c>
      <c r="AR61" s="102">
        <v>83.6</v>
      </c>
      <c r="AS61" s="103">
        <v>92.319</v>
      </c>
      <c r="AT61" s="103">
        <v>92.8</v>
      </c>
      <c r="AU61" s="102">
        <v>353.4</v>
      </c>
      <c r="AV61" s="102">
        <v>74.8</v>
      </c>
      <c r="AW61" s="102">
        <v>74.8</v>
      </c>
      <c r="AX61" s="102">
        <v>78.4</v>
      </c>
      <c r="AY61" s="102">
        <v>98</v>
      </c>
      <c r="AZ61" s="102">
        <v>326.3</v>
      </c>
      <c r="BA61" s="102">
        <v>71.2</v>
      </c>
      <c r="BB61" s="103">
        <v>60</v>
      </c>
      <c r="BC61" s="103">
        <v>65.6</v>
      </c>
      <c r="BD61" s="103">
        <v>76.83144600000001</v>
      </c>
      <c r="BE61" s="103">
        <v>273.724165</v>
      </c>
      <c r="BF61" s="103">
        <v>60.547816</v>
      </c>
    </row>
    <row r="62" ht="15">
      <c r="A62" s="30"/>
    </row>
    <row r="63" ht="15">
      <c r="A63" s="30"/>
    </row>
    <row r="64" ht="15">
      <c r="A64" s="30"/>
    </row>
    <row r="65" ht="15">
      <c r="A65" s="30"/>
    </row>
    <row r="67" ht="15">
      <c r="A67" s="30"/>
    </row>
    <row r="68" ht="15">
      <c r="A68" s="30"/>
    </row>
    <row r="69" ht="15">
      <c r="A69" s="30"/>
    </row>
    <row r="70" ht="15">
      <c r="A70" s="30"/>
    </row>
    <row r="71" ht="15">
      <c r="A71" s="30"/>
    </row>
    <row r="72" ht="15">
      <c r="A72" s="30"/>
    </row>
    <row r="73" ht="15">
      <c r="A73" s="30"/>
    </row>
    <row r="75" ht="15">
      <c r="A75" s="30"/>
    </row>
    <row r="79" ht="15">
      <c r="A79" s="30"/>
    </row>
    <row r="80" ht="15">
      <c r="A80" s="30"/>
    </row>
    <row r="81" ht="15">
      <c r="A81" s="30"/>
    </row>
    <row r="82" ht="15">
      <c r="A82" s="30"/>
    </row>
    <row r="83" ht="15">
      <c r="A83" s="30"/>
    </row>
    <row r="87" ht="15">
      <c r="A87" s="30"/>
    </row>
    <row r="88" ht="15">
      <c r="A88" s="30"/>
    </row>
    <row r="89" ht="15">
      <c r="A89" s="30"/>
    </row>
    <row r="90" ht="15">
      <c r="A90" s="30"/>
    </row>
    <row r="91" ht="15">
      <c r="A91" s="30"/>
    </row>
  </sheetData>
  <sheetProtection/>
  <printOptions/>
  <pageMargins left="0" right="0" top="0" bottom="0" header="0" footer="0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padrao</dc:creator>
  <cp:keywords/>
  <dc:description/>
  <cp:lastModifiedBy>Paulo Vitor Moreira Lima</cp:lastModifiedBy>
  <cp:lastPrinted>2023-11-07T18:34:02Z</cp:lastPrinted>
  <dcterms:created xsi:type="dcterms:W3CDTF">2013-11-04T17:11:51Z</dcterms:created>
  <dcterms:modified xsi:type="dcterms:W3CDTF">2024-03-08T14:47:15Z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