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RENCIAL\Dados Financeiros e Operacionais\Histórico resultados\Eng\"/>
    </mc:Choice>
  </mc:AlternateContent>
  <xr:revisionPtr revIDLastSave="0" documentId="13_ncr:1_{9B11CFA3-3DED-4FD2-82B2-C07DB9FA4D4F}" xr6:coauthVersionLast="47" xr6:coauthVersionMax="47" xr10:uidLastSave="{00000000-0000-0000-0000-000000000000}"/>
  <bookViews>
    <workbookView showSheetTabs="0" xWindow="-120" yWindow="-120" windowWidth="20730" windowHeight="11160" tabRatio="775" firstSheet="4" activeTab="10" xr2:uid="{00000000-000D-0000-FFFF-FFFF00000000}"/>
  </bookViews>
  <sheets>
    <sheet name="Menu" sheetId="14" r:id="rId1"/>
    <sheet name="Balance Sheet" sheetId="2" r:id="rId2"/>
    <sheet name="DRE" sheetId="4" r:id="rId3"/>
    <sheet name="DRE (Cont. Op.)" sheetId="5" r:id="rId4"/>
    <sheet name="CF 10-14" sheetId="9" r:id="rId5"/>
    <sheet name="CF 15" sheetId="8" r:id="rId6"/>
    <sheet name="CF 16" sheetId="7" r:id="rId7"/>
    <sheet name="CF 17-22" sheetId="6" r:id="rId8"/>
    <sheet name="VALID's Results OLD" sheetId="10" r:id="rId9"/>
    <sheet name="VALID's Results (2021 Vision)" sheetId="11" r:id="rId10"/>
    <sheet name="VALID's Results (2022 Vision)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82" i="2" l="1"/>
  <c r="BE84" i="2" s="1"/>
  <c r="BE71" i="2"/>
  <c r="BE59" i="2"/>
  <c r="BE86" i="2" s="1"/>
  <c r="BE42" i="2"/>
  <c r="BE44" i="2" s="1"/>
  <c r="BE37" i="2"/>
  <c r="BE25" i="2"/>
  <c r="BE22" i="2"/>
  <c r="AU36" i="4"/>
  <c r="AT36" i="4"/>
  <c r="AS36" i="4"/>
  <c r="AR36" i="4"/>
  <c r="AQ36" i="4"/>
  <c r="AP36" i="4"/>
  <c r="AO36" i="4"/>
  <c r="AN36" i="4"/>
  <c r="AM36" i="4"/>
  <c r="AL36" i="4"/>
  <c r="BG32" i="4"/>
  <c r="BC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BG25" i="4"/>
  <c r="BC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BG18" i="4"/>
  <c r="BC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BG11" i="4"/>
  <c r="BG20" i="4" s="1"/>
  <c r="BG27" i="4" s="1"/>
  <c r="BG34" i="4" s="1"/>
  <c r="BG39" i="4" s="1"/>
  <c r="BC11" i="4"/>
  <c r="BC20" i="4" s="1"/>
  <c r="BC27" i="4" s="1"/>
  <c r="BC34" i="4" s="1"/>
  <c r="BC39" i="4" s="1"/>
  <c r="BA11" i="4"/>
  <c r="BA20" i="4" s="1"/>
  <c r="BA27" i="4" s="1"/>
  <c r="BA34" i="4" s="1"/>
  <c r="BA39" i="4" s="1"/>
  <c r="AZ11" i="4"/>
  <c r="AZ20" i="4" s="1"/>
  <c r="AZ27" i="4" s="1"/>
  <c r="AZ34" i="4" s="1"/>
  <c r="AZ39" i="4" s="1"/>
  <c r="AY11" i="4"/>
  <c r="AY20" i="4" s="1"/>
  <c r="AY27" i="4" s="1"/>
  <c r="AY34" i="4" s="1"/>
  <c r="AY39" i="4" s="1"/>
  <c r="AX11" i="4"/>
  <c r="AX20" i="4" s="1"/>
  <c r="AX27" i="4" s="1"/>
  <c r="AX34" i="4" s="1"/>
  <c r="AX39" i="4" s="1"/>
  <c r="AW11" i="4"/>
  <c r="AW20" i="4" s="1"/>
  <c r="AW27" i="4" s="1"/>
  <c r="AW34" i="4" s="1"/>
  <c r="AW39" i="4" s="1"/>
  <c r="AV11" i="4"/>
  <c r="AV20" i="4" s="1"/>
  <c r="AV27" i="4" s="1"/>
  <c r="AV34" i="4" s="1"/>
  <c r="AV39" i="4" s="1"/>
  <c r="AU11" i="4"/>
  <c r="AU20" i="4" s="1"/>
  <c r="AU27" i="4" s="1"/>
  <c r="AU34" i="4" s="1"/>
  <c r="AU39" i="4" s="1"/>
  <c r="AT11" i="4"/>
  <c r="AT20" i="4" s="1"/>
  <c r="AT27" i="4" s="1"/>
  <c r="AT34" i="4" s="1"/>
  <c r="AT39" i="4" s="1"/>
  <c r="AS11" i="4"/>
  <c r="AS20" i="4" s="1"/>
  <c r="AS27" i="4" s="1"/>
  <c r="AS34" i="4" s="1"/>
  <c r="AS39" i="4" s="1"/>
  <c r="AR11" i="4"/>
  <c r="AR20" i="4" s="1"/>
  <c r="AR27" i="4" s="1"/>
  <c r="AR34" i="4" s="1"/>
  <c r="AR39" i="4" s="1"/>
  <c r="AQ11" i="4"/>
  <c r="AQ20" i="4" s="1"/>
  <c r="AQ27" i="4" s="1"/>
  <c r="AQ34" i="4" s="1"/>
  <c r="AQ39" i="4" s="1"/>
  <c r="AP11" i="4"/>
  <c r="AP20" i="4" s="1"/>
  <c r="AP27" i="4" s="1"/>
  <c r="AP34" i="4" s="1"/>
  <c r="AP39" i="4" s="1"/>
  <c r="AO9" i="4"/>
  <c r="AO11" i="4" s="1"/>
  <c r="AO20" i="4" s="1"/>
  <c r="AO27" i="4" s="1"/>
  <c r="AO34" i="4" s="1"/>
  <c r="AO39" i="4" s="1"/>
  <c r="AN9" i="4"/>
  <c r="AN11" i="4" s="1"/>
  <c r="AN20" i="4" s="1"/>
  <c r="AN27" i="4" s="1"/>
  <c r="AN34" i="4" s="1"/>
  <c r="AN39" i="4" s="1"/>
  <c r="AM9" i="4"/>
  <c r="AM11" i="4" s="1"/>
  <c r="AM20" i="4" s="1"/>
  <c r="AM27" i="4" s="1"/>
  <c r="AM34" i="4" s="1"/>
  <c r="AM39" i="4" s="1"/>
  <c r="AL9" i="4"/>
  <c r="AL11" i="4" s="1"/>
  <c r="AL20" i="4" s="1"/>
  <c r="AL27" i="4" s="1"/>
  <c r="AL34" i="4" s="1"/>
  <c r="AL39" i="4" s="1"/>
  <c r="AR60" i="10"/>
  <c r="AQ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R59" i="10"/>
  <c r="AQ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R57" i="10"/>
  <c r="AQ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R49" i="10"/>
  <c r="AQ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T48" i="10"/>
  <c r="AR48" i="10"/>
  <c r="AQ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T46" i="10"/>
  <c r="AR46" i="10"/>
  <c r="AQ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X39" i="10"/>
  <c r="AW39" i="10"/>
  <c r="AV39" i="10"/>
  <c r="AT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U38" i="10"/>
  <c r="AH38" i="10"/>
  <c r="AX33" i="10"/>
  <c r="AX36" i="10" s="1"/>
  <c r="AW33" i="10"/>
  <c r="AW36" i="10" s="1"/>
  <c r="AV33" i="10"/>
  <c r="AV36" i="10" s="1"/>
  <c r="AU33" i="10"/>
  <c r="AU36" i="10" s="1"/>
  <c r="AT33" i="10"/>
  <c r="AT38" i="10" s="1"/>
  <c r="AS33" i="10"/>
  <c r="AS36" i="10" s="1"/>
  <c r="AR33" i="10"/>
  <c r="AR38" i="10" s="1"/>
  <c r="AQ33" i="10"/>
  <c r="AQ38" i="10" s="1"/>
  <c r="AP33" i="10"/>
  <c r="AP36" i="10" s="1"/>
  <c r="AO33" i="10"/>
  <c r="AO38" i="10" s="1"/>
  <c r="AN33" i="10"/>
  <c r="AN38" i="10" s="1"/>
  <c r="AM33" i="10"/>
  <c r="AM38" i="10" s="1"/>
  <c r="AL33" i="10"/>
  <c r="AL38" i="10" s="1"/>
  <c r="AK33" i="10"/>
  <c r="AK38" i="10" s="1"/>
  <c r="AJ33" i="10"/>
  <c r="AJ38" i="10" s="1"/>
  <c r="AI33" i="10"/>
  <c r="AI38" i="10" s="1"/>
  <c r="AH33" i="10"/>
  <c r="AH36" i="10" s="1"/>
  <c r="AG33" i="10"/>
  <c r="AG38" i="10" s="1"/>
  <c r="AF33" i="10"/>
  <c r="AF38" i="10" s="1"/>
  <c r="AE33" i="10"/>
  <c r="AE38" i="10" s="1"/>
  <c r="AD33" i="10"/>
  <c r="AD38" i="10" s="1"/>
  <c r="AC33" i="10"/>
  <c r="AC38" i="10" s="1"/>
  <c r="AB33" i="10"/>
  <c r="AB38" i="10" s="1"/>
  <c r="AA33" i="10"/>
  <c r="AA38" i="10" s="1"/>
  <c r="Z33" i="10"/>
  <c r="Z36" i="10" s="1"/>
  <c r="Y33" i="10"/>
  <c r="Y38" i="10" s="1"/>
  <c r="X33" i="10"/>
  <c r="X38" i="10" s="1"/>
  <c r="W33" i="10"/>
  <c r="W38" i="10" s="1"/>
  <c r="V33" i="10"/>
  <c r="V38" i="10" s="1"/>
  <c r="U33" i="10"/>
  <c r="U38" i="10" s="1"/>
  <c r="T33" i="10"/>
  <c r="T38" i="10" s="1"/>
  <c r="S33" i="10"/>
  <c r="S38" i="10" s="1"/>
  <c r="R33" i="10"/>
  <c r="R36" i="10" s="1"/>
  <c r="Q33" i="10"/>
  <c r="Q38" i="10" s="1"/>
  <c r="P33" i="10"/>
  <c r="P38" i="10" s="1"/>
  <c r="O33" i="10"/>
  <c r="O38" i="10" s="1"/>
  <c r="N33" i="10"/>
  <c r="N38" i="10" s="1"/>
  <c r="M33" i="10"/>
  <c r="M38" i="10" s="1"/>
  <c r="L33" i="10"/>
  <c r="L38" i="10" s="1"/>
  <c r="K33" i="10"/>
  <c r="K38" i="10" s="1"/>
  <c r="J33" i="10"/>
  <c r="J36" i="10" s="1"/>
  <c r="I33" i="10"/>
  <c r="I38" i="10" s="1"/>
  <c r="H33" i="10"/>
  <c r="H38" i="10" s="1"/>
  <c r="G33" i="10"/>
  <c r="G38" i="10" s="1"/>
  <c r="F33" i="10"/>
  <c r="F38" i="10" s="1"/>
  <c r="E33" i="10"/>
  <c r="E38" i="10" s="1"/>
  <c r="D33" i="10"/>
  <c r="D38" i="10" s="1"/>
  <c r="C33" i="10"/>
  <c r="C38" i="10" s="1"/>
  <c r="AX30" i="10"/>
  <c r="AP30" i="10"/>
  <c r="D30" i="10"/>
  <c r="C30" i="10"/>
  <c r="AX25" i="10"/>
  <c r="AV25" i="10"/>
  <c r="AV30" i="10" s="1"/>
  <c r="AU25" i="10"/>
  <c r="AU30" i="10" s="1"/>
  <c r="AR25" i="10"/>
  <c r="AQ25" i="10"/>
  <c r="AQ30" i="10" s="1"/>
  <c r="AP25" i="10"/>
  <c r="AO25" i="10"/>
  <c r="AO30" i="10" s="1"/>
  <c r="F25" i="10"/>
  <c r="F30" i="10" s="1"/>
  <c r="E25" i="10"/>
  <c r="E30" i="10" s="1"/>
  <c r="D25" i="10"/>
  <c r="BA13" i="10"/>
  <c r="V13" i="10"/>
  <c r="Q13" i="10"/>
  <c r="L13" i="10"/>
  <c r="G13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U10" i="10"/>
  <c r="AU11" i="10" s="1"/>
  <c r="F92" i="11"/>
  <c r="E92" i="11"/>
  <c r="D92" i="11"/>
  <c r="C92" i="11"/>
  <c r="AA91" i="11"/>
  <c r="AA92" i="11" s="1"/>
  <c r="V91" i="11"/>
  <c r="Q91" i="11"/>
  <c r="L91" i="11"/>
  <c r="G91" i="11"/>
  <c r="G92" i="11" s="1"/>
  <c r="AC90" i="11"/>
  <c r="Z90" i="11"/>
  <c r="Y90" i="11"/>
  <c r="X90" i="11"/>
  <c r="X34" i="11" s="1"/>
  <c r="W90" i="11"/>
  <c r="U90" i="11"/>
  <c r="T90" i="11"/>
  <c r="S90" i="11"/>
  <c r="R90" i="11"/>
  <c r="P90" i="11"/>
  <c r="O90" i="11"/>
  <c r="N90" i="11"/>
  <c r="M90" i="11"/>
  <c r="K90" i="11"/>
  <c r="J90" i="11"/>
  <c r="I90" i="11"/>
  <c r="H90" i="11"/>
  <c r="F90" i="11"/>
  <c r="E90" i="11"/>
  <c r="D90" i="11"/>
  <c r="C90" i="11"/>
  <c r="AC89" i="11"/>
  <c r="Z89" i="11"/>
  <c r="Y89" i="11"/>
  <c r="X89" i="11"/>
  <c r="W89" i="11"/>
  <c r="U89" i="11"/>
  <c r="T89" i="11"/>
  <c r="S89" i="11"/>
  <c r="R89" i="11"/>
  <c r="P89" i="11"/>
  <c r="O89" i="11"/>
  <c r="N89" i="11"/>
  <c r="M89" i="11"/>
  <c r="K89" i="11"/>
  <c r="J89" i="11"/>
  <c r="I89" i="11"/>
  <c r="H89" i="11"/>
  <c r="F89" i="11"/>
  <c r="E89" i="11"/>
  <c r="D89" i="11"/>
  <c r="C89" i="11"/>
  <c r="AA88" i="11"/>
  <c r="AA90" i="11" s="1"/>
  <c r="AA34" i="11" s="1"/>
  <c r="V88" i="11"/>
  <c r="V90" i="11" s="1"/>
  <c r="Q88" i="11"/>
  <c r="L88" i="11"/>
  <c r="L89" i="11" s="1"/>
  <c r="G88" i="11"/>
  <c r="G90" i="11" s="1"/>
  <c r="AC87" i="11"/>
  <c r="Z87" i="11"/>
  <c r="Y87" i="11"/>
  <c r="X87" i="11"/>
  <c r="W87" i="11"/>
  <c r="U87" i="11"/>
  <c r="T87" i="11"/>
  <c r="S87" i="11"/>
  <c r="R87" i="11"/>
  <c r="P87" i="11"/>
  <c r="O87" i="11"/>
  <c r="N87" i="11"/>
  <c r="M87" i="11"/>
  <c r="K87" i="11"/>
  <c r="J87" i="11"/>
  <c r="I87" i="11"/>
  <c r="H87" i="11"/>
  <c r="F87" i="11"/>
  <c r="E87" i="11"/>
  <c r="D87" i="11"/>
  <c r="C87" i="11"/>
  <c r="AA86" i="11"/>
  <c r="AA87" i="11" s="1"/>
  <c r="V86" i="11"/>
  <c r="V87" i="11" s="1"/>
  <c r="Q86" i="11"/>
  <c r="Q87" i="11" s="1"/>
  <c r="L86" i="11"/>
  <c r="L87" i="11" s="1"/>
  <c r="G86" i="11"/>
  <c r="G87" i="11" s="1"/>
  <c r="X83" i="11"/>
  <c r="H83" i="11"/>
  <c r="F83" i="11"/>
  <c r="E83" i="11"/>
  <c r="D83" i="11"/>
  <c r="C83" i="11"/>
  <c r="AA82" i="11"/>
  <c r="V82" i="11"/>
  <c r="Q82" i="11"/>
  <c r="L82" i="11"/>
  <c r="L83" i="11" s="1"/>
  <c r="G82" i="11"/>
  <c r="AC81" i="11"/>
  <c r="AA81" i="11"/>
  <c r="Z81" i="11"/>
  <c r="Y81" i="11"/>
  <c r="X81" i="11"/>
  <c r="W81" i="11"/>
  <c r="U81" i="11"/>
  <c r="T81" i="11"/>
  <c r="S81" i="11"/>
  <c r="R81" i="11"/>
  <c r="P81" i="11"/>
  <c r="O81" i="11"/>
  <c r="N81" i="11"/>
  <c r="M81" i="11"/>
  <c r="K81" i="11"/>
  <c r="J81" i="11"/>
  <c r="I81" i="11"/>
  <c r="H81" i="11"/>
  <c r="G81" i="11"/>
  <c r="F81" i="11"/>
  <c r="E81" i="11"/>
  <c r="D81" i="11"/>
  <c r="C81" i="11"/>
  <c r="AC80" i="11"/>
  <c r="Z80" i="11"/>
  <c r="Y80" i="11"/>
  <c r="X80" i="11"/>
  <c r="W80" i="11"/>
  <c r="U80" i="11"/>
  <c r="T80" i="11"/>
  <c r="S80" i="11"/>
  <c r="R80" i="11"/>
  <c r="P80" i="11"/>
  <c r="O80" i="11"/>
  <c r="N80" i="11"/>
  <c r="M80" i="11"/>
  <c r="K80" i="11"/>
  <c r="J80" i="11"/>
  <c r="I80" i="11"/>
  <c r="H80" i="11"/>
  <c r="F80" i="11"/>
  <c r="E80" i="11"/>
  <c r="D80" i="11"/>
  <c r="C80" i="11"/>
  <c r="AA79" i="11"/>
  <c r="AA80" i="11" s="1"/>
  <c r="V79" i="11"/>
  <c r="V81" i="11" s="1"/>
  <c r="Q79" i="11"/>
  <c r="L79" i="11"/>
  <c r="G79" i="11"/>
  <c r="G80" i="11" s="1"/>
  <c r="AC78" i="11"/>
  <c r="Z78" i="11"/>
  <c r="Y78" i="11"/>
  <c r="X78" i="11"/>
  <c r="W78" i="11"/>
  <c r="U78" i="11"/>
  <c r="T78" i="11"/>
  <c r="S78" i="11"/>
  <c r="R78" i="11"/>
  <c r="P78" i="11"/>
  <c r="O78" i="11"/>
  <c r="N78" i="11"/>
  <c r="M78" i="11"/>
  <c r="K78" i="11"/>
  <c r="J78" i="11"/>
  <c r="I78" i="11"/>
  <c r="H78" i="11"/>
  <c r="F78" i="11"/>
  <c r="E78" i="11"/>
  <c r="D78" i="11"/>
  <c r="C78" i="11"/>
  <c r="AA77" i="11"/>
  <c r="AA78" i="11" s="1"/>
  <c r="V77" i="11"/>
  <c r="V78" i="11" s="1"/>
  <c r="Q77" i="11"/>
  <c r="Q78" i="11" s="1"/>
  <c r="L77" i="11"/>
  <c r="L78" i="11" s="1"/>
  <c r="G77" i="11"/>
  <c r="G78" i="11" s="1"/>
  <c r="S74" i="11"/>
  <c r="F74" i="11"/>
  <c r="E74" i="11"/>
  <c r="D74" i="11"/>
  <c r="C74" i="11"/>
  <c r="AA73" i="11"/>
  <c r="AA74" i="11" s="1"/>
  <c r="V73" i="11"/>
  <c r="Q73" i="11"/>
  <c r="L73" i="11"/>
  <c r="G73" i="11"/>
  <c r="G74" i="11" s="1"/>
  <c r="AC72" i="11"/>
  <c r="Z72" i="11"/>
  <c r="Y72" i="11"/>
  <c r="X72" i="11"/>
  <c r="W72" i="11"/>
  <c r="U72" i="11"/>
  <c r="T72" i="11"/>
  <c r="S72" i="11"/>
  <c r="R72" i="11"/>
  <c r="P72" i="11"/>
  <c r="O72" i="11"/>
  <c r="N72" i="11"/>
  <c r="M72" i="11"/>
  <c r="K72" i="11"/>
  <c r="J72" i="11"/>
  <c r="I72" i="11"/>
  <c r="H72" i="11"/>
  <c r="G72" i="11"/>
  <c r="F72" i="11"/>
  <c r="E72" i="11"/>
  <c r="D72" i="11"/>
  <c r="C72" i="11"/>
  <c r="AC71" i="11"/>
  <c r="Z71" i="11"/>
  <c r="Y71" i="11"/>
  <c r="X71" i="11"/>
  <c r="W71" i="11"/>
  <c r="U71" i="11"/>
  <c r="T71" i="11"/>
  <c r="S71" i="11"/>
  <c r="R71" i="11"/>
  <c r="P71" i="11"/>
  <c r="O71" i="11"/>
  <c r="N71" i="11"/>
  <c r="M71" i="11"/>
  <c r="K71" i="11"/>
  <c r="J71" i="11"/>
  <c r="I71" i="11"/>
  <c r="H71" i="11"/>
  <c r="F71" i="11"/>
  <c r="E71" i="11"/>
  <c r="D71" i="11"/>
  <c r="C71" i="11"/>
  <c r="AA70" i="11"/>
  <c r="V70" i="11"/>
  <c r="Q70" i="11"/>
  <c r="L70" i="11"/>
  <c r="L72" i="11" s="1"/>
  <c r="G70" i="11"/>
  <c r="AC69" i="11"/>
  <c r="AA69" i="11"/>
  <c r="Z69" i="11"/>
  <c r="Y69" i="11"/>
  <c r="X69" i="11"/>
  <c r="W69" i="11"/>
  <c r="U69" i="11"/>
  <c r="T69" i="11"/>
  <c r="S69" i="11"/>
  <c r="R69" i="11"/>
  <c r="P69" i="11"/>
  <c r="O69" i="11"/>
  <c r="N69" i="11"/>
  <c r="M69" i="11"/>
  <c r="K69" i="11"/>
  <c r="J69" i="11"/>
  <c r="I69" i="11"/>
  <c r="H69" i="11"/>
  <c r="G69" i="11"/>
  <c r="F69" i="11"/>
  <c r="E69" i="11"/>
  <c r="D69" i="11"/>
  <c r="C69" i="11"/>
  <c r="AA68" i="11"/>
  <c r="V68" i="11"/>
  <c r="V69" i="11" s="1"/>
  <c r="Q68" i="11"/>
  <c r="Q69" i="11" s="1"/>
  <c r="L68" i="11"/>
  <c r="L69" i="11" s="1"/>
  <c r="G68" i="11"/>
  <c r="F65" i="11"/>
  <c r="E65" i="11"/>
  <c r="D65" i="11"/>
  <c r="C65" i="11"/>
  <c r="AA64" i="11"/>
  <c r="V64" i="11"/>
  <c r="V65" i="11" s="1"/>
  <c r="Q64" i="11"/>
  <c r="L64" i="11"/>
  <c r="G64" i="11"/>
  <c r="AC63" i="11"/>
  <c r="Z63" i="11"/>
  <c r="Y63" i="11"/>
  <c r="X63" i="11"/>
  <c r="W63" i="11"/>
  <c r="U63" i="11"/>
  <c r="T63" i="11"/>
  <c r="S63" i="11"/>
  <c r="R63" i="11"/>
  <c r="P63" i="11"/>
  <c r="O63" i="11"/>
  <c r="N63" i="11"/>
  <c r="M63" i="11"/>
  <c r="K63" i="11"/>
  <c r="J63" i="11"/>
  <c r="I63" i="11"/>
  <c r="H63" i="11"/>
  <c r="F63" i="11"/>
  <c r="E63" i="11"/>
  <c r="D63" i="11"/>
  <c r="C63" i="11"/>
  <c r="AC62" i="11"/>
  <c r="Z62" i="11"/>
  <c r="Y62" i="11"/>
  <c r="X62" i="11"/>
  <c r="W62" i="11"/>
  <c r="U62" i="11"/>
  <c r="T62" i="11"/>
  <c r="S62" i="11"/>
  <c r="R62" i="11"/>
  <c r="P62" i="11"/>
  <c r="O62" i="11"/>
  <c r="N62" i="11"/>
  <c r="M62" i="11"/>
  <c r="K62" i="11"/>
  <c r="J62" i="11"/>
  <c r="I62" i="11"/>
  <c r="H62" i="11"/>
  <c r="F62" i="11"/>
  <c r="E62" i="11"/>
  <c r="D62" i="11"/>
  <c r="C62" i="11"/>
  <c r="AA61" i="11"/>
  <c r="AA63" i="11" s="1"/>
  <c r="V61" i="11"/>
  <c r="V62" i="11" s="1"/>
  <c r="Q61" i="11"/>
  <c r="L61" i="11"/>
  <c r="L63" i="11" s="1"/>
  <c r="G61" i="11"/>
  <c r="G63" i="11" s="1"/>
  <c r="AC60" i="11"/>
  <c r="Z60" i="11"/>
  <c r="Y60" i="11"/>
  <c r="X60" i="11"/>
  <c r="W60" i="11"/>
  <c r="U60" i="11"/>
  <c r="T60" i="11"/>
  <c r="S60" i="11"/>
  <c r="R60" i="11"/>
  <c r="P60" i="11"/>
  <c r="O60" i="11"/>
  <c r="N60" i="11"/>
  <c r="M60" i="11"/>
  <c r="K60" i="11"/>
  <c r="J60" i="11"/>
  <c r="I60" i="11"/>
  <c r="H60" i="11"/>
  <c r="F60" i="11"/>
  <c r="E60" i="11"/>
  <c r="D60" i="11"/>
  <c r="C60" i="11"/>
  <c r="AA59" i="11"/>
  <c r="V59" i="11"/>
  <c r="V60" i="11" s="1"/>
  <c r="Q59" i="11"/>
  <c r="Q60" i="11" s="1"/>
  <c r="L59" i="11"/>
  <c r="L60" i="11" s="1"/>
  <c r="G59" i="11"/>
  <c r="G60" i="11" s="1"/>
  <c r="AA56" i="11"/>
  <c r="F54" i="11"/>
  <c r="E54" i="11"/>
  <c r="D54" i="11"/>
  <c r="C54" i="11"/>
  <c r="AA53" i="11"/>
  <c r="V53" i="11"/>
  <c r="V54" i="11" s="1"/>
  <c r="Q53" i="11"/>
  <c r="L53" i="11"/>
  <c r="L54" i="11" s="1"/>
  <c r="G53" i="11"/>
  <c r="AC52" i="11"/>
  <c r="Z52" i="11"/>
  <c r="Y52" i="11"/>
  <c r="X52" i="11"/>
  <c r="W52" i="11"/>
  <c r="U52" i="11"/>
  <c r="T52" i="11"/>
  <c r="S52" i="11"/>
  <c r="R52" i="11"/>
  <c r="P52" i="11"/>
  <c r="O52" i="11"/>
  <c r="N52" i="11"/>
  <c r="M52" i="11"/>
  <c r="K52" i="11"/>
  <c r="J52" i="11"/>
  <c r="I52" i="11"/>
  <c r="H52" i="11"/>
  <c r="F52" i="11"/>
  <c r="E52" i="11"/>
  <c r="D52" i="11"/>
  <c r="C52" i="11"/>
  <c r="AC51" i="11"/>
  <c r="Z51" i="11"/>
  <c r="Y51" i="11"/>
  <c r="X51" i="11"/>
  <c r="W51" i="11"/>
  <c r="U51" i="11"/>
  <c r="T51" i="11"/>
  <c r="S51" i="11"/>
  <c r="R51" i="11"/>
  <c r="P51" i="11"/>
  <c r="O51" i="11"/>
  <c r="N51" i="11"/>
  <c r="M51" i="11"/>
  <c r="K51" i="11"/>
  <c r="J51" i="11"/>
  <c r="I51" i="11"/>
  <c r="H51" i="11"/>
  <c r="F51" i="11"/>
  <c r="E51" i="11"/>
  <c r="D51" i="11"/>
  <c r="C51" i="11"/>
  <c r="AA50" i="11"/>
  <c r="AA52" i="11" s="1"/>
  <c r="V50" i="11"/>
  <c r="V51" i="11" s="1"/>
  <c r="Q50" i="11"/>
  <c r="Q51" i="11" s="1"/>
  <c r="L50" i="11"/>
  <c r="L52" i="11" s="1"/>
  <c r="G50" i="11"/>
  <c r="G52" i="11" s="1"/>
  <c r="AC49" i="11"/>
  <c r="Z49" i="11"/>
  <c r="Y49" i="11"/>
  <c r="X49" i="11"/>
  <c r="W49" i="11"/>
  <c r="V49" i="11"/>
  <c r="U49" i="11"/>
  <c r="T49" i="11"/>
  <c r="S49" i="11"/>
  <c r="R49" i="11"/>
  <c r="P49" i="11"/>
  <c r="O49" i="11"/>
  <c r="N49" i="11"/>
  <c r="M49" i="11"/>
  <c r="K49" i="11"/>
  <c r="J49" i="11"/>
  <c r="I49" i="11"/>
  <c r="H49" i="11"/>
  <c r="F49" i="11"/>
  <c r="E49" i="11"/>
  <c r="D49" i="11"/>
  <c r="C49" i="11"/>
  <c r="AA48" i="11"/>
  <c r="AA49" i="11" s="1"/>
  <c r="V48" i="11"/>
  <c r="Q48" i="11"/>
  <c r="Q49" i="11" s="1"/>
  <c r="L48" i="11"/>
  <c r="L49" i="11" s="1"/>
  <c r="G48" i="11"/>
  <c r="G51" i="11" s="1"/>
  <c r="AB45" i="11"/>
  <c r="AA45" i="11"/>
  <c r="Z45" i="11"/>
  <c r="Y45" i="11"/>
  <c r="V45" i="11"/>
  <c r="U45" i="11"/>
  <c r="T45" i="11"/>
  <c r="S45" i="11"/>
  <c r="R45" i="11"/>
  <c r="Q45" i="11"/>
  <c r="M45" i="11"/>
  <c r="L45" i="11"/>
  <c r="K45" i="11"/>
  <c r="AC43" i="11"/>
  <c r="X43" i="11"/>
  <c r="AC41" i="11"/>
  <c r="X41" i="11"/>
  <c r="X37" i="11"/>
  <c r="AC34" i="11"/>
  <c r="AB34" i="11"/>
  <c r="Z34" i="11"/>
  <c r="Y34" i="11"/>
  <c r="W34" i="11"/>
  <c r="AC33" i="11"/>
  <c r="AB33" i="11"/>
  <c r="AA33" i="11"/>
  <c r="Z33" i="11"/>
  <c r="W33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Q30" i="11"/>
  <c r="Q31" i="11" s="1"/>
  <c r="AB25" i="11"/>
  <c r="AA25" i="11"/>
  <c r="Z25" i="11"/>
  <c r="Y25" i="11"/>
  <c r="X25" i="11"/>
  <c r="W25" i="11"/>
  <c r="V25" i="11"/>
  <c r="U25" i="11"/>
  <c r="T25" i="11"/>
  <c r="S25" i="11"/>
  <c r="R25" i="11"/>
  <c r="Q25" i="11"/>
  <c r="M25" i="11"/>
  <c r="L25" i="11"/>
  <c r="K25" i="11"/>
  <c r="AC17" i="11"/>
  <c r="AC25" i="11" s="1"/>
  <c r="AC14" i="11"/>
  <c r="AC92" i="11" s="1"/>
  <c r="AB14" i="11"/>
  <c r="AA14" i="11"/>
  <c r="Z14" i="11"/>
  <c r="Z74" i="11" s="1"/>
  <c r="Y14" i="11"/>
  <c r="Y65" i="11" s="1"/>
  <c r="X14" i="11"/>
  <c r="X92" i="11" s="1"/>
  <c r="W14" i="11"/>
  <c r="W83" i="11" s="1"/>
  <c r="V14" i="11"/>
  <c r="U14" i="11"/>
  <c r="U65" i="11" s="1"/>
  <c r="T14" i="11"/>
  <c r="T92" i="11" s="1"/>
  <c r="S14" i="11"/>
  <c r="S83" i="11" s="1"/>
  <c r="R14" i="11"/>
  <c r="R74" i="11" s="1"/>
  <c r="P14" i="11"/>
  <c r="P92" i="11" s="1"/>
  <c r="O14" i="11"/>
  <c r="O83" i="11" s="1"/>
  <c r="N14" i="11"/>
  <c r="N74" i="11" s="1"/>
  <c r="M14" i="11"/>
  <c r="M65" i="11" s="1"/>
  <c r="L14" i="11"/>
  <c r="K14" i="11"/>
  <c r="K83" i="11" s="1"/>
  <c r="J14" i="11"/>
  <c r="J74" i="11" s="1"/>
  <c r="I14" i="11"/>
  <c r="I65" i="11" s="1"/>
  <c r="H14" i="11"/>
  <c r="H92" i="11" s="1"/>
  <c r="G14" i="11"/>
  <c r="AC13" i="11"/>
  <c r="AB13" i="11"/>
  <c r="AA13" i="11"/>
  <c r="Z13" i="11"/>
  <c r="W13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Q10" i="11"/>
  <c r="Q14" i="11" s="1"/>
  <c r="Q92" i="11" s="1"/>
  <c r="X102" i="6"/>
  <c r="W102" i="6"/>
  <c r="V102" i="6"/>
  <c r="U102" i="6"/>
  <c r="T102" i="6"/>
  <c r="R102" i="6"/>
  <c r="O102" i="6"/>
  <c r="N102" i="6"/>
  <c r="M102" i="6"/>
  <c r="L102" i="6"/>
  <c r="K102" i="6"/>
  <c r="H102" i="6"/>
  <c r="G102" i="6"/>
  <c r="F102" i="6"/>
  <c r="E102" i="6"/>
  <c r="D102" i="6"/>
  <c r="C102" i="6"/>
  <c r="S98" i="6"/>
  <c r="S102" i="6" s="1"/>
  <c r="H95" i="6"/>
  <c r="F95" i="6"/>
  <c r="E95" i="6"/>
  <c r="D95" i="6"/>
  <c r="C95" i="6"/>
  <c r="X93" i="6"/>
  <c r="W93" i="6"/>
  <c r="V93" i="6"/>
  <c r="U93" i="6"/>
  <c r="T93" i="6"/>
  <c r="S93" i="6"/>
  <c r="R93" i="6"/>
  <c r="O93" i="6"/>
  <c r="N93" i="6"/>
  <c r="M93" i="6"/>
  <c r="L93" i="6"/>
  <c r="K93" i="6"/>
  <c r="G93" i="6"/>
  <c r="G95" i="6" s="1"/>
  <c r="X75" i="6"/>
  <c r="W75" i="6"/>
  <c r="V75" i="6"/>
  <c r="U75" i="6"/>
  <c r="T75" i="6"/>
  <c r="S75" i="6"/>
  <c r="R75" i="6"/>
  <c r="O75" i="6"/>
  <c r="N75" i="6"/>
  <c r="M75" i="6"/>
  <c r="L75" i="6"/>
  <c r="K75" i="6"/>
  <c r="X55" i="6"/>
  <c r="W55" i="6"/>
  <c r="V55" i="6"/>
  <c r="U55" i="6"/>
  <c r="T55" i="6"/>
  <c r="S55" i="6"/>
  <c r="R55" i="6"/>
  <c r="O55" i="6"/>
  <c r="N55" i="6"/>
  <c r="M55" i="6"/>
  <c r="L55" i="6"/>
  <c r="X38" i="6"/>
  <c r="X57" i="6" s="1"/>
  <c r="W38" i="6"/>
  <c r="W57" i="6" s="1"/>
  <c r="V38" i="6"/>
  <c r="V57" i="6" s="1"/>
  <c r="U38" i="6"/>
  <c r="U57" i="6" s="1"/>
  <c r="R38" i="6"/>
  <c r="R57" i="6" s="1"/>
  <c r="O38" i="6"/>
  <c r="O57" i="6" s="1"/>
  <c r="N38" i="6"/>
  <c r="N57" i="6" s="1"/>
  <c r="M38" i="6"/>
  <c r="M57" i="6" s="1"/>
  <c r="L38" i="6"/>
  <c r="L57" i="6" s="1"/>
  <c r="K38" i="6"/>
  <c r="K57" i="6" s="1"/>
  <c r="T35" i="6"/>
  <c r="T22" i="6"/>
  <c r="T38" i="6" s="1"/>
  <c r="T57" i="6" s="1"/>
  <c r="S22" i="6"/>
  <c r="S38" i="6" s="1"/>
  <c r="S57" i="6" s="1"/>
  <c r="H13" i="6"/>
  <c r="R86" i="2"/>
  <c r="AY84" i="2"/>
  <c r="AS84" i="2"/>
  <c r="AO84" i="2"/>
  <c r="AK84" i="2"/>
  <c r="AG84" i="2"/>
  <c r="Y84" i="2"/>
  <c r="U84" i="2"/>
  <c r="T84" i="2"/>
  <c r="T86" i="2" s="1"/>
  <c r="S84" i="2"/>
  <c r="S86" i="2" s="1"/>
  <c r="R84" i="2"/>
  <c r="AY82" i="2"/>
  <c r="AX82" i="2"/>
  <c r="AX84" i="2" s="1"/>
  <c r="AW82" i="2"/>
  <c r="AW84" i="2" s="1"/>
  <c r="AT82" i="2"/>
  <c r="AT84" i="2" s="1"/>
  <c r="AS82" i="2"/>
  <c r="AR82" i="2"/>
  <c r="AR84" i="2" s="1"/>
  <c r="AQ82" i="2"/>
  <c r="AQ84" i="2" s="1"/>
  <c r="AP82" i="2"/>
  <c r="AP84" i="2" s="1"/>
  <c r="AO82" i="2"/>
  <c r="AN82" i="2"/>
  <c r="AN84" i="2" s="1"/>
  <c r="AM82" i="2"/>
  <c r="AM84" i="2" s="1"/>
  <c r="AL82" i="2"/>
  <c r="AL84" i="2" s="1"/>
  <c r="AK82" i="2"/>
  <c r="AJ82" i="2"/>
  <c r="AJ84" i="2" s="1"/>
  <c r="AI82" i="2"/>
  <c r="AI84" i="2" s="1"/>
  <c r="AH82" i="2"/>
  <c r="AH84" i="2" s="1"/>
  <c r="AG82" i="2"/>
  <c r="AF82" i="2"/>
  <c r="AF84" i="2" s="1"/>
  <c r="AE82" i="2"/>
  <c r="AE84" i="2" s="1"/>
  <c r="AD82" i="2"/>
  <c r="AD84" i="2" s="1"/>
  <c r="AB82" i="2"/>
  <c r="AB84" i="2" s="1"/>
  <c r="AA82" i="2"/>
  <c r="AA84" i="2" s="1"/>
  <c r="Z82" i="2"/>
  <c r="Z84" i="2" s="1"/>
  <c r="Y82" i="2"/>
  <c r="X82" i="2"/>
  <c r="X84" i="2" s="1"/>
  <c r="W82" i="2"/>
  <c r="W84" i="2" s="1"/>
  <c r="V82" i="2"/>
  <c r="V84" i="2" s="1"/>
  <c r="U82" i="2"/>
  <c r="Q82" i="2"/>
  <c r="Q84" i="2" s="1"/>
  <c r="P82" i="2"/>
  <c r="P84" i="2" s="1"/>
  <c r="O82" i="2"/>
  <c r="O84" i="2" s="1"/>
  <c r="N82" i="2"/>
  <c r="N84" i="2" s="1"/>
  <c r="N86" i="2" s="1"/>
  <c r="M82" i="2"/>
  <c r="M84" i="2" s="1"/>
  <c r="L82" i="2"/>
  <c r="L84" i="2" s="1"/>
  <c r="K82" i="2"/>
  <c r="K84" i="2" s="1"/>
  <c r="J82" i="2"/>
  <c r="J84" i="2" s="1"/>
  <c r="J86" i="2" s="1"/>
  <c r="I82" i="2"/>
  <c r="I84" i="2" s="1"/>
  <c r="H82" i="2"/>
  <c r="H84" i="2" s="1"/>
  <c r="G82" i="2"/>
  <c r="G84" i="2" s="1"/>
  <c r="F82" i="2"/>
  <c r="F84" i="2" s="1"/>
  <c r="F86" i="2" s="1"/>
  <c r="E82" i="2"/>
  <c r="E84" i="2" s="1"/>
  <c r="D82" i="2"/>
  <c r="D84" i="2" s="1"/>
  <c r="C82" i="2"/>
  <c r="C84" i="2" s="1"/>
  <c r="AF75" i="2"/>
  <c r="AC75" i="2"/>
  <c r="AC82" i="2" s="1"/>
  <c r="AC84" i="2" s="1"/>
  <c r="AY71" i="2"/>
  <c r="AX71" i="2"/>
  <c r="AW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Y59" i="2"/>
  <c r="AY86" i="2" s="1"/>
  <c r="AX59" i="2"/>
  <c r="AX86" i="2" s="1"/>
  <c r="AW59" i="2"/>
  <c r="AW86" i="2" s="1"/>
  <c r="AT59" i="2"/>
  <c r="AT86" i="2" s="1"/>
  <c r="AS59" i="2"/>
  <c r="AS86" i="2" s="1"/>
  <c r="AR59" i="2"/>
  <c r="AR86" i="2" s="1"/>
  <c r="AQ59" i="2"/>
  <c r="AQ86" i="2" s="1"/>
  <c r="AP59" i="2"/>
  <c r="AP86" i="2" s="1"/>
  <c r="AO59" i="2"/>
  <c r="AO86" i="2" s="1"/>
  <c r="AN59" i="2"/>
  <c r="AN86" i="2" s="1"/>
  <c r="AM59" i="2"/>
  <c r="AM86" i="2" s="1"/>
  <c r="AL59" i="2"/>
  <c r="AL86" i="2" s="1"/>
  <c r="AK59" i="2"/>
  <c r="AK86" i="2" s="1"/>
  <c r="AJ59" i="2"/>
  <c r="AJ86" i="2" s="1"/>
  <c r="AI59" i="2"/>
  <c r="AI86" i="2" s="1"/>
  <c r="AH59" i="2"/>
  <c r="AH86" i="2" s="1"/>
  <c r="AG59" i="2"/>
  <c r="AG86" i="2" s="1"/>
  <c r="AF59" i="2"/>
  <c r="AF86" i="2" s="1"/>
  <c r="AE59" i="2"/>
  <c r="AE86" i="2" s="1"/>
  <c r="AD59" i="2"/>
  <c r="AD86" i="2" s="1"/>
  <c r="AC59" i="2"/>
  <c r="AB59" i="2"/>
  <c r="AA59" i="2"/>
  <c r="AA86" i="2" s="1"/>
  <c r="Z59" i="2"/>
  <c r="Z86" i="2" s="1"/>
  <c r="Y59" i="2"/>
  <c r="Y86" i="2" s="1"/>
  <c r="X59" i="2"/>
  <c r="W59" i="2"/>
  <c r="W86" i="2" s="1"/>
  <c r="V59" i="2"/>
  <c r="V86" i="2" s="1"/>
  <c r="U59" i="2"/>
  <c r="U86" i="2" s="1"/>
  <c r="Q59" i="2"/>
  <c r="P59" i="2"/>
  <c r="P86" i="2" s="1"/>
  <c r="O59" i="2"/>
  <c r="O86" i="2" s="1"/>
  <c r="N59" i="2"/>
  <c r="M59" i="2"/>
  <c r="L59" i="2"/>
  <c r="L86" i="2" s="1"/>
  <c r="K59" i="2"/>
  <c r="K86" i="2" s="1"/>
  <c r="J59" i="2"/>
  <c r="I59" i="2"/>
  <c r="H59" i="2"/>
  <c r="H86" i="2" s="1"/>
  <c r="G59" i="2"/>
  <c r="G86" i="2" s="1"/>
  <c r="F59" i="2"/>
  <c r="E59" i="2"/>
  <c r="D59" i="2"/>
  <c r="D86" i="2" s="1"/>
  <c r="C59" i="2"/>
  <c r="C86" i="2" s="1"/>
  <c r="AO47" i="2"/>
  <c r="AN47" i="2"/>
  <c r="AM47" i="2"/>
  <c r="AY42" i="2"/>
  <c r="AY44" i="2" s="1"/>
  <c r="AX42" i="2"/>
  <c r="AX44" i="2" s="1"/>
  <c r="AW42" i="2"/>
  <c r="AW44" i="2" s="1"/>
  <c r="AT42" i="2"/>
  <c r="AT44" i="2" s="1"/>
  <c r="AS42" i="2"/>
  <c r="AS44" i="2" s="1"/>
  <c r="AR42" i="2"/>
  <c r="AR44" i="2" s="1"/>
  <c r="AQ42" i="2"/>
  <c r="AQ44" i="2" s="1"/>
  <c r="AP42" i="2"/>
  <c r="AP44" i="2" s="1"/>
  <c r="AO42" i="2"/>
  <c r="AO44" i="2" s="1"/>
  <c r="AN42" i="2"/>
  <c r="AN44" i="2" s="1"/>
  <c r="AM42" i="2"/>
  <c r="AM44" i="2" s="1"/>
  <c r="AL42" i="2"/>
  <c r="AL44" i="2" s="1"/>
  <c r="AK42" i="2"/>
  <c r="AK44" i="2" s="1"/>
  <c r="AJ42" i="2"/>
  <c r="AJ44" i="2" s="1"/>
  <c r="AI42" i="2"/>
  <c r="AI44" i="2" s="1"/>
  <c r="AH42" i="2"/>
  <c r="AH44" i="2" s="1"/>
  <c r="AG42" i="2"/>
  <c r="AG44" i="2" s="1"/>
  <c r="AF42" i="2"/>
  <c r="AF44" i="2" s="1"/>
  <c r="AE42" i="2"/>
  <c r="AE44" i="2" s="1"/>
  <c r="AD42" i="2"/>
  <c r="AD44" i="2" s="1"/>
  <c r="AC42" i="2"/>
  <c r="AC44" i="2" s="1"/>
  <c r="AB42" i="2"/>
  <c r="AB44" i="2" s="1"/>
  <c r="AA42" i="2"/>
  <c r="AA44" i="2" s="1"/>
  <c r="Z42" i="2"/>
  <c r="Z44" i="2" s="1"/>
  <c r="Y42" i="2"/>
  <c r="Y44" i="2" s="1"/>
  <c r="X42" i="2"/>
  <c r="X44" i="2" s="1"/>
  <c r="W42" i="2"/>
  <c r="W44" i="2" s="1"/>
  <c r="V42" i="2"/>
  <c r="V44" i="2" s="1"/>
  <c r="U42" i="2"/>
  <c r="U44" i="2" s="1"/>
  <c r="Q42" i="2"/>
  <c r="Q44" i="2" s="1"/>
  <c r="P42" i="2"/>
  <c r="P44" i="2" s="1"/>
  <c r="O42" i="2"/>
  <c r="O44" i="2" s="1"/>
  <c r="N42" i="2"/>
  <c r="N44" i="2" s="1"/>
  <c r="M42" i="2"/>
  <c r="M44" i="2" s="1"/>
  <c r="L42" i="2"/>
  <c r="L44" i="2" s="1"/>
  <c r="K42" i="2"/>
  <c r="K44" i="2" s="1"/>
  <c r="J42" i="2"/>
  <c r="J44" i="2" s="1"/>
  <c r="I42" i="2"/>
  <c r="I44" i="2" s="1"/>
  <c r="H42" i="2"/>
  <c r="H44" i="2" s="1"/>
  <c r="G42" i="2"/>
  <c r="G44" i="2" s="1"/>
  <c r="F42" i="2"/>
  <c r="F44" i="2" s="1"/>
  <c r="E42" i="2"/>
  <c r="E44" i="2" s="1"/>
  <c r="D42" i="2"/>
  <c r="D44" i="2" s="1"/>
  <c r="C42" i="2"/>
  <c r="C44" i="2" s="1"/>
  <c r="AY37" i="2"/>
  <c r="AX37" i="2"/>
  <c r="AW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Y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Y22" i="2"/>
  <c r="AX22" i="2"/>
  <c r="AW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G65" i="11" l="1"/>
  <c r="AA65" i="11"/>
  <c r="Q72" i="11"/>
  <c r="L74" i="11"/>
  <c r="W74" i="11"/>
  <c r="Q83" i="11"/>
  <c r="L92" i="11"/>
  <c r="R65" i="11"/>
  <c r="Q81" i="11"/>
  <c r="Q52" i="11"/>
  <c r="Q54" i="11"/>
  <c r="R54" i="11"/>
  <c r="AA62" i="11"/>
  <c r="L65" i="11"/>
  <c r="J65" i="11"/>
  <c r="Z65" i="11"/>
  <c r="V71" i="11"/>
  <c r="V72" i="11"/>
  <c r="Q74" i="11"/>
  <c r="K74" i="11"/>
  <c r="V83" i="11"/>
  <c r="P83" i="11"/>
  <c r="Q89" i="11"/>
  <c r="L90" i="11"/>
  <c r="J54" i="11"/>
  <c r="Z54" i="11"/>
  <c r="N54" i="11"/>
  <c r="Q11" i="11"/>
  <c r="G54" i="11"/>
  <c r="AA54" i="11"/>
  <c r="Q62" i="11"/>
  <c r="Q63" i="11"/>
  <c r="Q65" i="11"/>
  <c r="N65" i="11"/>
  <c r="G71" i="11"/>
  <c r="AA71" i="11"/>
  <c r="V74" i="11"/>
  <c r="O74" i="11"/>
  <c r="L80" i="11"/>
  <c r="G83" i="11"/>
  <c r="AA83" i="11"/>
  <c r="T83" i="11"/>
  <c r="V92" i="11"/>
  <c r="F36" i="10"/>
  <c r="N36" i="10"/>
  <c r="V36" i="10"/>
  <c r="AD36" i="10"/>
  <c r="AL36" i="10"/>
  <c r="AT36" i="10"/>
  <c r="J38" i="10"/>
  <c r="R38" i="10"/>
  <c r="Z38" i="10"/>
  <c r="AP38" i="10"/>
  <c r="C36" i="10"/>
  <c r="G36" i="10"/>
  <c r="K36" i="10"/>
  <c r="O36" i="10"/>
  <c r="S36" i="10"/>
  <c r="W36" i="10"/>
  <c r="AA36" i="10"/>
  <c r="AE36" i="10"/>
  <c r="AI36" i="10"/>
  <c r="AM36" i="10"/>
  <c r="AQ36" i="10"/>
  <c r="AV38" i="10"/>
  <c r="D36" i="10"/>
  <c r="H36" i="10"/>
  <c r="L36" i="10"/>
  <c r="P36" i="10"/>
  <c r="T36" i="10"/>
  <c r="X36" i="10"/>
  <c r="AB36" i="10"/>
  <c r="AF36" i="10"/>
  <c r="AJ36" i="10"/>
  <c r="AN36" i="10"/>
  <c r="AR36" i="10"/>
  <c r="AW38" i="10"/>
  <c r="AU39" i="10"/>
  <c r="E36" i="10"/>
  <c r="I36" i="10"/>
  <c r="M36" i="10"/>
  <c r="Q36" i="10"/>
  <c r="U36" i="10"/>
  <c r="Y36" i="10"/>
  <c r="AC36" i="10"/>
  <c r="AG36" i="10"/>
  <c r="AK36" i="10"/>
  <c r="AO36" i="10"/>
  <c r="AA51" i="11"/>
  <c r="G62" i="11"/>
  <c r="L71" i="11"/>
  <c r="Q80" i="11"/>
  <c r="AC83" i="11"/>
  <c r="V89" i="11"/>
  <c r="I92" i="11"/>
  <c r="M92" i="11"/>
  <c r="U92" i="11"/>
  <c r="Y92" i="11"/>
  <c r="G49" i="11"/>
  <c r="L51" i="11"/>
  <c r="V52" i="11"/>
  <c r="K54" i="11"/>
  <c r="O54" i="11"/>
  <c r="S54" i="11"/>
  <c r="W54" i="11"/>
  <c r="AA60" i="11"/>
  <c r="L62" i="11"/>
  <c r="V63" i="11"/>
  <c r="K65" i="11"/>
  <c r="O65" i="11"/>
  <c r="S65" i="11"/>
  <c r="W65" i="11"/>
  <c r="Q71" i="11"/>
  <c r="AA72" i="11"/>
  <c r="H74" i="11"/>
  <c r="P74" i="11"/>
  <c r="T74" i="11"/>
  <c r="X74" i="11"/>
  <c r="AC74" i="11"/>
  <c r="V80" i="11"/>
  <c r="L81" i="11"/>
  <c r="I83" i="11"/>
  <c r="M83" i="11"/>
  <c r="U83" i="11"/>
  <c r="Y83" i="11"/>
  <c r="G89" i="11"/>
  <c r="AA89" i="11"/>
  <c r="Q90" i="11"/>
  <c r="J92" i="11"/>
  <c r="N92" i="11"/>
  <c r="R92" i="11"/>
  <c r="Z92" i="11"/>
  <c r="H54" i="11"/>
  <c r="P54" i="11"/>
  <c r="T54" i="11"/>
  <c r="X54" i="11"/>
  <c r="AC54" i="11"/>
  <c r="H65" i="11"/>
  <c r="P65" i="11"/>
  <c r="T65" i="11"/>
  <c r="X65" i="11"/>
  <c r="AC65" i="11"/>
  <c r="I74" i="11"/>
  <c r="M74" i="11"/>
  <c r="U74" i="11"/>
  <c r="Y74" i="11"/>
  <c r="J83" i="11"/>
  <c r="N83" i="11"/>
  <c r="R83" i="11"/>
  <c r="Z83" i="11"/>
  <c r="K92" i="11"/>
  <c r="O92" i="11"/>
  <c r="S92" i="11"/>
  <c r="W92" i="11"/>
  <c r="I54" i="11"/>
  <c r="M54" i="11"/>
  <c r="U54" i="11"/>
  <c r="Y54" i="11"/>
  <c r="N95" i="6"/>
  <c r="T95" i="6"/>
  <c r="X95" i="6"/>
  <c r="K95" i="6"/>
  <c r="O95" i="6"/>
  <c r="U95" i="6"/>
  <c r="L95" i="6"/>
  <c r="R95" i="6"/>
  <c r="V95" i="6"/>
  <c r="M95" i="6"/>
  <c r="S95" i="6"/>
  <c r="W95" i="6"/>
  <c r="E86" i="2"/>
  <c r="I86" i="2"/>
  <c r="M86" i="2"/>
  <c r="Q86" i="2"/>
  <c r="X86" i="2"/>
  <c r="AB86" i="2"/>
  <c r="AC86" i="2"/>
</calcChain>
</file>

<file path=xl/sharedStrings.xml><?xml version="1.0" encoding="utf-8"?>
<sst xmlns="http://schemas.openxmlformats.org/spreadsheetml/2006/main" count="974" uniqueCount="406">
  <si>
    <t>3T13</t>
  </si>
  <si>
    <t>4T12</t>
  </si>
  <si>
    <t>3T12</t>
  </si>
  <si>
    <t>2T13</t>
  </si>
  <si>
    <t>2T12</t>
  </si>
  <si>
    <t>1T13</t>
  </si>
  <si>
    <t>1T12</t>
  </si>
  <si>
    <t>4T11</t>
  </si>
  <si>
    <t>3T11</t>
  </si>
  <si>
    <t>4T10</t>
  </si>
  <si>
    <t>2T11</t>
  </si>
  <si>
    <t>1T11</t>
  </si>
  <si>
    <t>3T10</t>
  </si>
  <si>
    <t>2T10</t>
  </si>
  <si>
    <t>1T10</t>
  </si>
  <si>
    <t>4T13</t>
  </si>
  <si>
    <t>1T16</t>
  </si>
  <si>
    <t>3T16</t>
  </si>
  <si>
    <t/>
  </si>
  <si>
    <t xml:space="preserve"> </t>
  </si>
  <si>
    <r>
      <t xml:space="preserve">1T19 </t>
    </r>
    <r>
      <rPr>
        <b/>
        <vertAlign val="superscript"/>
        <sz val="11"/>
        <color indexed="9"/>
        <rFont val="Roboto Condensed"/>
      </rPr>
      <t>IFRS16</t>
    </r>
  </si>
  <si>
    <r>
      <t xml:space="preserve">3T19 </t>
    </r>
    <r>
      <rPr>
        <b/>
        <vertAlign val="superscript"/>
        <sz val="11"/>
        <color indexed="9"/>
        <rFont val="Roboto Condensed"/>
      </rPr>
      <t>IFRS16</t>
    </r>
  </si>
  <si>
    <r>
      <t xml:space="preserve">4T19 </t>
    </r>
    <r>
      <rPr>
        <b/>
        <vertAlign val="superscript"/>
        <sz val="11"/>
        <color indexed="9"/>
        <rFont val="Roboto Condensed"/>
      </rPr>
      <t>IFRS16</t>
    </r>
  </si>
  <si>
    <r>
      <t xml:space="preserve">1T20 </t>
    </r>
    <r>
      <rPr>
        <b/>
        <vertAlign val="superscript"/>
        <sz val="11"/>
        <color indexed="9"/>
        <rFont val="Roboto Condensed"/>
      </rPr>
      <t>IFRS16</t>
    </r>
  </si>
  <si>
    <r>
      <t xml:space="preserve">4T20 </t>
    </r>
    <r>
      <rPr>
        <b/>
        <vertAlign val="superscript"/>
        <sz val="11"/>
        <color indexed="9"/>
        <rFont val="Roboto Condensed"/>
      </rPr>
      <t>IFRS16</t>
    </r>
  </si>
  <si>
    <r>
      <t xml:space="preserve">1T21 </t>
    </r>
    <r>
      <rPr>
        <b/>
        <vertAlign val="superscript"/>
        <sz val="11"/>
        <color indexed="9"/>
        <rFont val="Roboto Condensed"/>
      </rPr>
      <t>IFRS16</t>
    </r>
  </si>
  <si>
    <r>
      <t xml:space="preserve">2020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</si>
  <si>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</si>
  <si>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</si>
  <si>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</si>
  <si>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2021 </t>
    </r>
    <r>
      <rPr>
        <b/>
        <vertAlign val="superscript"/>
        <sz val="11"/>
        <color indexed="9"/>
        <rFont val="Fractul"/>
        <family val="3"/>
      </rPr>
      <t>IFRS16</t>
    </r>
  </si>
  <si>
    <t>Impairment</t>
  </si>
  <si>
    <t>9M16</t>
  </si>
  <si>
    <r>
      <t>2020</t>
    </r>
    <r>
      <rPr>
        <b/>
        <vertAlign val="superscript"/>
        <sz val="11"/>
        <color indexed="9"/>
        <rFont val="Roboto Condensed"/>
      </rPr>
      <t>IFRS16</t>
    </r>
  </si>
  <si>
    <t>EBITDA</t>
  </si>
  <si>
    <r>
      <t>2021</t>
    </r>
    <r>
      <rPr>
        <b/>
        <vertAlign val="superscript"/>
        <sz val="11"/>
        <color indexed="9"/>
        <rFont val="Roboto Condensed"/>
      </rPr>
      <t>IFRS16</t>
    </r>
  </si>
  <si>
    <t>ASSETS (R$ thousands)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</si>
  <si>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</si>
  <si>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</si>
  <si>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</si>
  <si>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</si>
  <si>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</si>
  <si>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</si>
  <si>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</si>
  <si>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</si>
  <si>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</si>
  <si>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</si>
  <si>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</si>
  <si>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</si>
  <si>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</si>
  <si>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</si>
  <si>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</si>
  <si>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</si>
  <si>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</si>
  <si>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</si>
  <si>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</si>
  <si>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</si>
  <si>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</si>
  <si>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</si>
  <si>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</si>
  <si>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</si>
  <si>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</si>
  <si>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</si>
  <si>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</si>
  <si>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</si>
  <si>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</si>
  <si>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</si>
  <si>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</si>
  <si>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</si>
  <si>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</si>
  <si>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</si>
  <si>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</si>
  <si>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</si>
  <si>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r>
      <t xml:space="preserve">1Q19 </t>
    </r>
    <r>
      <rPr>
        <b/>
        <vertAlign val="superscript"/>
        <sz val="11"/>
        <color indexed="9"/>
        <rFont val="Roboto Condensed"/>
      </rPr>
      <t>IFRS16</t>
    </r>
  </si>
  <si>
    <r>
      <t xml:space="preserve">2Q19 </t>
    </r>
    <r>
      <rPr>
        <b/>
        <vertAlign val="superscript"/>
        <sz val="11"/>
        <color indexed="9"/>
        <rFont val="Roboto Condensed"/>
      </rPr>
      <t>IFRS16</t>
    </r>
  </si>
  <si>
    <r>
      <t xml:space="preserve">3Q19 </t>
    </r>
    <r>
      <rPr>
        <b/>
        <vertAlign val="superscript"/>
        <sz val="11"/>
        <color indexed="9"/>
        <rFont val="Roboto Condensed"/>
      </rPr>
      <t>IFRS16</t>
    </r>
  </si>
  <si>
    <r>
      <t xml:space="preserve">4Q19 </t>
    </r>
    <r>
      <rPr>
        <b/>
        <vertAlign val="superscript"/>
        <sz val="11"/>
        <color indexed="9"/>
        <rFont val="Roboto Condensed"/>
      </rPr>
      <t>IFRS16</t>
    </r>
  </si>
  <si>
    <r>
      <t xml:space="preserve">1Q20 </t>
    </r>
    <r>
      <rPr>
        <b/>
        <vertAlign val="superscript"/>
        <sz val="11"/>
        <color indexed="9"/>
        <rFont val="Roboto Condensed"/>
      </rPr>
      <t>IFRS16</t>
    </r>
  </si>
  <si>
    <r>
      <t xml:space="preserve">2Q20 </t>
    </r>
    <r>
      <rPr>
        <b/>
        <vertAlign val="superscript"/>
        <sz val="11"/>
        <color indexed="9"/>
        <rFont val="Roboto Condensed"/>
      </rPr>
      <t>IFRS16</t>
    </r>
  </si>
  <si>
    <r>
      <t xml:space="preserve">3Q20 </t>
    </r>
    <r>
      <rPr>
        <b/>
        <vertAlign val="superscript"/>
        <sz val="11"/>
        <color indexed="9"/>
        <rFont val="Roboto Condensed"/>
      </rPr>
      <t>IFRS16</t>
    </r>
  </si>
  <si>
    <r>
      <t xml:space="preserve">4Q20 </t>
    </r>
    <r>
      <rPr>
        <b/>
        <vertAlign val="superscript"/>
        <sz val="11"/>
        <color indexed="9"/>
        <rFont val="Roboto Condensed"/>
      </rPr>
      <t>IFRS16</t>
    </r>
  </si>
  <si>
    <r>
      <t xml:space="preserve">1Q21 </t>
    </r>
    <r>
      <rPr>
        <b/>
        <vertAlign val="superscript"/>
        <sz val="11"/>
        <color indexed="9"/>
        <rFont val="Roboto Condensed"/>
      </rPr>
      <t>IFRS16</t>
    </r>
  </si>
  <si>
    <r>
      <t xml:space="preserve">2Q21 </t>
    </r>
    <r>
      <rPr>
        <b/>
        <vertAlign val="superscript"/>
        <sz val="11"/>
        <color indexed="9"/>
        <rFont val="Roboto Condensed"/>
      </rPr>
      <t>IFRS16</t>
    </r>
  </si>
  <si>
    <r>
      <t xml:space="preserve">3Q21 </t>
    </r>
    <r>
      <rPr>
        <b/>
        <vertAlign val="superscript"/>
        <sz val="11"/>
        <color indexed="9"/>
        <rFont val="Roboto Condensed"/>
      </rPr>
      <t>IFRS16</t>
    </r>
  </si>
  <si>
    <r>
      <t xml:space="preserve">4Q21 </t>
    </r>
    <r>
      <rPr>
        <b/>
        <vertAlign val="superscript"/>
        <sz val="11"/>
        <color indexed="9"/>
        <rFont val="Roboto Condensed"/>
      </rPr>
      <t>IFRS16</t>
    </r>
  </si>
  <si>
    <r>
      <t xml:space="preserve">1Q22 </t>
    </r>
    <r>
      <rPr>
        <b/>
        <vertAlign val="superscript"/>
        <sz val="11"/>
        <color indexed="9"/>
        <rFont val="Roboto Condensed"/>
      </rPr>
      <t>IFRS16</t>
    </r>
  </si>
  <si>
    <r>
      <t xml:space="preserve">2Q22 </t>
    </r>
    <r>
      <rPr>
        <b/>
        <vertAlign val="superscript"/>
        <sz val="11"/>
        <color indexed="9"/>
        <rFont val="Roboto Condensed"/>
      </rPr>
      <t>IFRS16</t>
    </r>
  </si>
  <si>
    <t>CURRENT ASSETS</t>
  </si>
  <si>
    <t>Cash and cash equivalents</t>
  </si>
  <si>
    <t>Securities</t>
  </si>
  <si>
    <t>Trade accounts receivable</t>
  </si>
  <si>
    <t>Allowance for doubtful accounts</t>
  </si>
  <si>
    <t>Recoverable taxes</t>
  </si>
  <si>
    <t>Inventories</t>
  </si>
  <si>
    <t>Dividends receivable</t>
  </si>
  <si>
    <t>Other receivables</t>
  </si>
  <si>
    <t>Other assets</t>
  </si>
  <si>
    <t>Available for sales</t>
  </si>
  <si>
    <t>Derivative transactions (swap)</t>
  </si>
  <si>
    <t>Investments - restricted cash</t>
  </si>
  <si>
    <t>Prepaid expenses</t>
  </si>
  <si>
    <t>Available-for-sales (Assets)</t>
  </si>
  <si>
    <t>Discontinued operations asset</t>
  </si>
  <si>
    <t>NON-CURRENT ASSETS</t>
  </si>
  <si>
    <t>Judicial deposits</t>
  </si>
  <si>
    <t>Deferred income and social contribution taxes</t>
  </si>
  <si>
    <t>Due from related parties</t>
  </si>
  <si>
    <t>Investments</t>
  </si>
  <si>
    <t>Property, plant and equipment</t>
  </si>
  <si>
    <t>Intangible assets</t>
  </si>
  <si>
    <t>TOTAL ASSETS</t>
  </si>
  <si>
    <t>LIABILITIES (R$ thousands)</t>
  </si>
  <si>
    <t>4t17</t>
  </si>
  <si>
    <t>CURRENT LIABILITIES</t>
  </si>
  <si>
    <t>Suppliers</t>
  </si>
  <si>
    <t>Loans, financing, debentures and leasing payable</t>
  </si>
  <si>
    <t>Payroll, provisions and related charges payable</t>
  </si>
  <si>
    <t>Taxes, fess and contributions payable</t>
  </si>
  <si>
    <t>Dividends and interest on equity payable</t>
  </si>
  <si>
    <t>Accounts payable - acquisition of companies</t>
  </si>
  <si>
    <t>Tax debts in installments</t>
  </si>
  <si>
    <t>Derivatives</t>
  </si>
  <si>
    <t>Other accounts payable</t>
  </si>
  <si>
    <t>Liabilities from discontinued operations</t>
  </si>
  <si>
    <t>Total current liabilities</t>
  </si>
  <si>
    <t>NON-CURRENT LIABILITIES</t>
  </si>
  <si>
    <t>Provisions</t>
  </si>
  <si>
    <t>SHAREHOLDERS' EQUITY</t>
  </si>
  <si>
    <t>Share Capital</t>
  </si>
  <si>
    <t>Treasury shares*</t>
  </si>
  <si>
    <t>Capital reserves*</t>
  </si>
  <si>
    <t>Earnings reserves</t>
  </si>
  <si>
    <t>Cumulative translation adjustments</t>
  </si>
  <si>
    <t>Additional dividends proposed</t>
  </si>
  <si>
    <t>Retained earnings</t>
  </si>
  <si>
    <t>Net income for the period</t>
  </si>
  <si>
    <t>Equity attributable to the Company's owners</t>
  </si>
  <si>
    <t>Non-controlling interests</t>
  </si>
  <si>
    <t>Total Shareholders´Equity</t>
  </si>
  <si>
    <t>TOTAL LIABILITIES AND EQUITY</t>
  </si>
  <si>
    <t>* Reclassification from 2014 , the gain in the operation of treasury shares that were previously classified as capital reserves</t>
  </si>
  <si>
    <r>
      <t xml:space="preserve">1Q19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</si>
  <si>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</si>
  <si>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</si>
  <si>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</si>
  <si>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</si>
  <si>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</si>
  <si>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</si>
  <si>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</si>
  <si>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</si>
  <si>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</si>
  <si>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</si>
  <si>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</si>
  <si>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</si>
  <si>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2Q22 </t>
    </r>
    <r>
      <rPr>
        <b/>
        <vertAlign val="superscript"/>
        <sz val="11"/>
        <color indexed="9"/>
        <rFont val="Fractul"/>
        <family val="3"/>
      </rPr>
      <t>IFRS16</t>
    </r>
  </si>
  <si>
    <t xml:space="preserve">Income before income taxes </t>
  </si>
  <si>
    <t>Reconciliation of income before income and social contribution taxes to cash from operating activities</t>
  </si>
  <si>
    <t>Depreciation</t>
  </si>
  <si>
    <t>Write-off os property, plant and equipment</t>
  </si>
  <si>
    <t>Amortization</t>
  </si>
  <si>
    <t>Amortization of Criatec III Fund</t>
  </si>
  <si>
    <t>Provision for obsolescence</t>
  </si>
  <si>
    <t>Provision for inventory losses</t>
  </si>
  <si>
    <t>Equity pickup</t>
  </si>
  <si>
    <t>Interest expenses on debentures, loans and financing</t>
  </si>
  <si>
    <t>Other obligations with debentures</t>
  </si>
  <si>
    <t>Intereses expense and foreing exchange difference on lease</t>
  </si>
  <si>
    <t>Exchange variation on loans</t>
  </si>
  <si>
    <t>Interest expense and foreing exchange differences on intercompany loans</t>
  </si>
  <si>
    <t>Grant options recognized</t>
  </si>
  <si>
    <t>Derecognition of financial liabilities</t>
  </si>
  <si>
    <t>Restatement of judicial deposits</t>
  </si>
  <si>
    <t>Gain on disposal of parent Company</t>
  </si>
  <si>
    <t>Other foreign exchange differences</t>
  </si>
  <si>
    <t>Purge of monetary correction occured in January 1989 ("Plano Verão")</t>
  </si>
  <si>
    <t>Other</t>
  </si>
  <si>
    <t>Cash flow from operating activities</t>
  </si>
  <si>
    <t>Accounts receivable</t>
  </si>
  <si>
    <t>Taxex recoverable</t>
  </si>
  <si>
    <t>Other accounts receivable</t>
  </si>
  <si>
    <t>Trade account payable</t>
  </si>
  <si>
    <t>Costumers</t>
  </si>
  <si>
    <t>Payroll, accruals and social charges payable</t>
  </si>
  <si>
    <t>Taxes, charges and contribuition payable</t>
  </si>
  <si>
    <t>Payment of income and social contribution taxes</t>
  </si>
  <si>
    <t>Advances from customers and other accounts payable</t>
  </si>
  <si>
    <t>Payment of labor, civil and tax contingencies</t>
  </si>
  <si>
    <t>Ernaut out payment</t>
  </si>
  <si>
    <t>Related parts debt</t>
  </si>
  <si>
    <t>Changes in assets and liabilities</t>
  </si>
  <si>
    <t>Cash from operating activities</t>
  </si>
  <si>
    <t>Cash flow from investing activities</t>
  </si>
  <si>
    <t>Acquisition of property, plant and equipment</t>
  </si>
  <si>
    <t>Acquisition of intangible assets</t>
  </si>
  <si>
    <t>Marketable securities</t>
  </si>
  <si>
    <t>Financial application</t>
  </si>
  <si>
    <t>Other investments</t>
  </si>
  <si>
    <t>49% Acquisition of Valid Card Manufacturing Taiwan</t>
  </si>
  <si>
    <t>Cubic Acquisition</t>
  </si>
  <si>
    <t>TRESS Acquisition</t>
  </si>
  <si>
    <t>BCT Acquisition</t>
  </si>
  <si>
    <t>Agrotopus Acquisition</t>
  </si>
  <si>
    <t>BluPay Acquisition</t>
  </si>
  <si>
    <t>Serbet Aquisition</t>
  </si>
  <si>
    <t>Alpdex Aquisition</t>
  </si>
  <si>
    <t>MITRA Aqusition</t>
  </si>
  <si>
    <t>Cash used in investing activities</t>
  </si>
  <si>
    <t>Cash flow from financing activities</t>
  </si>
  <si>
    <t>Payment of Dividends</t>
  </si>
  <si>
    <t>Issuance of shares in the parent company, net of transaction costs</t>
  </si>
  <si>
    <t>Interest on Equity Paid</t>
  </si>
  <si>
    <t>Stocks in treasury</t>
  </si>
  <si>
    <t>Lease Payment</t>
  </si>
  <si>
    <t>Interest on lease</t>
  </si>
  <si>
    <t>Debentures issuance</t>
  </si>
  <si>
    <t>Payment of debentures</t>
  </si>
  <si>
    <t>Payment of interest on debentures</t>
  </si>
  <si>
    <t>Financing</t>
  </si>
  <si>
    <t>Payment of interst on financing</t>
  </si>
  <si>
    <t>Payment of Financing</t>
  </si>
  <si>
    <t>Loans</t>
  </si>
  <si>
    <t>Payment of Loans</t>
  </si>
  <si>
    <t>Interest on Loans</t>
  </si>
  <si>
    <t>Cash used in financing activities</t>
  </si>
  <si>
    <t>Increase (decrease) in cash and cash equivalents</t>
  </si>
  <si>
    <t>Cash and cash equivalents at beginning of period</t>
  </si>
  <si>
    <t>Effect of exchange rate differences on the balance of cash held in foreing currency</t>
  </si>
  <si>
    <t>Cash and cash equivalents at end of period</t>
  </si>
  <si>
    <t>Net Income (Loss) for the Period</t>
  </si>
  <si>
    <t>Adjustments to reconcile net income (loss) for the period with proceeds from operating activities:</t>
  </si>
  <si>
    <t>Provisions for tax, social security, labor and civil risks</t>
  </si>
  <si>
    <t>Provisions for losses on credits</t>
  </si>
  <si>
    <t>Provisions for obsolescence</t>
  </si>
  <si>
    <t>Asset write-off</t>
  </si>
  <si>
    <t>Deferred income tax and social contribution</t>
  </si>
  <si>
    <t>Gain on advantageous purchase</t>
  </si>
  <si>
    <t>Equity</t>
  </si>
  <si>
    <t>Interest on debentures, loans and financing</t>
  </si>
  <si>
    <t>Recognized grant options</t>
  </si>
  <si>
    <t>Interest and Exchange variation of advance and leasing</t>
  </si>
  <si>
    <t>Interest and Exchange Variation on Loans</t>
  </si>
  <si>
    <t>Interest on financial investment - restricted cash</t>
  </si>
  <si>
    <t>Accounts receivable from customers</t>
  </si>
  <si>
    <t>Taxes to be recovered</t>
  </si>
  <si>
    <t>Stocks</t>
  </si>
  <si>
    <t>Providers</t>
  </si>
  <si>
    <t>Salaries, provisions and social charges payable</t>
  </si>
  <si>
    <t>Taxes, fees and contributions payable</t>
  </si>
  <si>
    <t>Payment of IR and CSLL</t>
  </si>
  <si>
    <t>Other bills to pay</t>
  </si>
  <si>
    <t>Net cash generated (consumed) by operating activities</t>
  </si>
  <si>
    <t>Acquisition of fixed assets</t>
  </si>
  <si>
    <t>Acquisition of investments and intangible assets</t>
  </si>
  <si>
    <t>Dividends received</t>
  </si>
  <si>
    <t>Acquisition and sale of treasury shares</t>
  </si>
  <si>
    <t>Restricted cash release</t>
  </si>
  <si>
    <t>Derivative settlement</t>
  </si>
  <si>
    <t>Acquisition of Vmark Assets</t>
  </si>
  <si>
    <t>Acquisition of PPI minus net cash acquired</t>
  </si>
  <si>
    <t>Acquisition of Valid Secure Packaging Assets</t>
  </si>
  <si>
    <t>Settlement of ScreenCheck contingent consideration</t>
  </si>
  <si>
    <t>ScreenCheck acquisition minus net cash acquired</t>
  </si>
  <si>
    <t>Acquisition of MSC Assets</t>
  </si>
  <si>
    <t>Net cash generated (consumed) by investing activities</t>
  </si>
  <si>
    <t>Cash flows from financing activities</t>
  </si>
  <si>
    <t>Dividends paid</t>
  </si>
  <si>
    <t>Interest on equity paid</t>
  </si>
  <si>
    <t>Funding of debentures</t>
  </si>
  <si>
    <t>Fundraising</t>
  </si>
  <si>
    <t>Interest payments on financing</t>
  </si>
  <si>
    <t>Financing Payment</t>
  </si>
  <si>
    <t>Repayment of loans</t>
  </si>
  <si>
    <t>Payment of interest on loans</t>
  </si>
  <si>
    <t>Net cash generated (consumed) by financing activities</t>
  </si>
  <si>
    <t>Accumulated Conversion Adjustment</t>
  </si>
  <si>
    <t>Cash balances and cash equivalents</t>
  </si>
  <si>
    <t>At the beginning of the year</t>
  </si>
  <si>
    <t>At the end of the year</t>
  </si>
  <si>
    <t>Cash flow from operating activities:</t>
  </si>
  <si>
    <t>Increase in the balances of bonds and securities</t>
  </si>
  <si>
    <t>Acquisition of affiliates - Inemator</t>
  </si>
  <si>
    <t>Acquisition of affiliates - Uram</t>
  </si>
  <si>
    <t>Acquisition of Fundamenture net of cash acquired</t>
  </si>
  <si>
    <t>Payment of IR referring to JSCP paid</t>
  </si>
  <si>
    <t>Issuance of Shares in the Parent Company</t>
  </si>
  <si>
    <t>Stock in Treasury</t>
  </si>
  <si>
    <t>Profit before income tax</t>
  </si>
  <si>
    <t>Amortization of added value of inventories</t>
  </si>
  <si>
    <t>Gain on disposal of subsidiary</t>
  </si>
  <si>
    <t>Tax on receipt of dividends from subsidiaries abroad</t>
  </si>
  <si>
    <t>Amounts received on disposal of investments</t>
  </si>
  <si>
    <t>Other investments valued at cost</t>
  </si>
  <si>
    <t>Results Reported Valid (R$ milion)</t>
  </si>
  <si>
    <r>
      <t>1Q20</t>
    </r>
    <r>
      <rPr>
        <b/>
        <vertAlign val="superscript"/>
        <sz val="11"/>
        <color indexed="9"/>
        <rFont val="Roboto Condensed"/>
      </rPr>
      <t>IFRS16</t>
    </r>
  </si>
  <si>
    <r>
      <t>2Q20</t>
    </r>
    <r>
      <rPr>
        <b/>
        <vertAlign val="superscript"/>
        <sz val="11"/>
        <color indexed="9"/>
        <rFont val="Roboto Condensed"/>
      </rPr>
      <t>IFRS16</t>
    </r>
  </si>
  <si>
    <r>
      <t>3Q20</t>
    </r>
    <r>
      <rPr>
        <b/>
        <vertAlign val="superscript"/>
        <sz val="11"/>
        <color indexed="9"/>
        <rFont val="Roboto Condensed"/>
      </rPr>
      <t>IFRS16</t>
    </r>
  </si>
  <si>
    <r>
      <t>4Q20</t>
    </r>
    <r>
      <rPr>
        <b/>
        <vertAlign val="superscript"/>
        <sz val="11"/>
        <color indexed="9"/>
        <rFont val="Roboto Condensed"/>
      </rPr>
      <t>IFRS16</t>
    </r>
  </si>
  <si>
    <r>
      <t>1Q21</t>
    </r>
    <r>
      <rPr>
        <b/>
        <vertAlign val="superscript"/>
        <sz val="11"/>
        <color indexed="9"/>
        <rFont val="Roboto Condensed"/>
      </rPr>
      <t>IFRS16</t>
    </r>
  </si>
  <si>
    <r>
      <t>2Q21</t>
    </r>
    <r>
      <rPr>
        <b/>
        <vertAlign val="superscript"/>
        <sz val="11"/>
        <color indexed="9"/>
        <rFont val="Roboto Condensed"/>
      </rPr>
      <t>IFRS16</t>
    </r>
  </si>
  <si>
    <r>
      <t>3Q21</t>
    </r>
    <r>
      <rPr>
        <b/>
        <vertAlign val="superscript"/>
        <sz val="11"/>
        <color indexed="9"/>
        <rFont val="Roboto Condensed"/>
      </rPr>
      <t>IFRS16</t>
    </r>
  </si>
  <si>
    <r>
      <t>4Q21</t>
    </r>
    <r>
      <rPr>
        <b/>
        <vertAlign val="superscript"/>
        <sz val="11"/>
        <color indexed="9"/>
        <rFont val="Roboto Condensed"/>
      </rPr>
      <t>IFRS16</t>
    </r>
  </si>
  <si>
    <r>
      <t>1Q22</t>
    </r>
    <r>
      <rPr>
        <b/>
        <vertAlign val="superscript"/>
        <sz val="11"/>
        <color indexed="9"/>
        <rFont val="Roboto Condensed"/>
      </rPr>
      <t>IFRS16</t>
    </r>
  </si>
  <si>
    <r>
      <t>2Q22</t>
    </r>
    <r>
      <rPr>
        <b/>
        <vertAlign val="superscript"/>
        <sz val="11"/>
        <color indexed="9"/>
        <rFont val="Roboto Condensed"/>
      </rPr>
      <t>IFRS16</t>
    </r>
  </si>
  <si>
    <t>Net Revenue</t>
  </si>
  <si>
    <t>EBITDA Margin</t>
  </si>
  <si>
    <t>Net Income</t>
  </si>
  <si>
    <t>Net Margin</t>
  </si>
  <si>
    <t>Opex</t>
  </si>
  <si>
    <t>EBITDA Reconciliation (R$ milion)</t>
  </si>
  <si>
    <t>Income (loss) before taxes on income</t>
  </si>
  <si>
    <t>(+) Non-controlling interests</t>
  </si>
  <si>
    <t>(+) Income tax and social contriuition</t>
  </si>
  <si>
    <t>(+) Financial Revenues / (expenses)</t>
  </si>
  <si>
    <t>(+/-) depreciation and amortization</t>
  </si>
  <si>
    <t>(+) Others (income) operating expenses</t>
  </si>
  <si>
    <t>(+/-) equity equivalence</t>
  </si>
  <si>
    <t>Adjusted EBITDA</t>
  </si>
  <si>
    <t>Valid Normalized Results (R$ milion)</t>
  </si>
  <si>
    <t>Adjusted EBITDA Margin</t>
  </si>
  <si>
    <t>Adjusted Net Income</t>
  </si>
  <si>
    <t>Identification - ID (R$ Million)</t>
  </si>
  <si>
    <t>% of Net Revenue</t>
  </si>
  <si>
    <t>Margin</t>
  </si>
  <si>
    <t>% of total EBITDA</t>
  </si>
  <si>
    <t>% of total Opex</t>
  </si>
  <si>
    <t>Sales Volume</t>
  </si>
  <si>
    <t>Sales Volume (million)</t>
  </si>
  <si>
    <t>Payment and Banking - PAY (R$ Millio)</t>
  </si>
  <si>
    <t>Adjusted Ebitda</t>
  </si>
  <si>
    <t>% of total Ebitda</t>
  </si>
  <si>
    <t>USA (R$ Million)</t>
  </si>
  <si>
    <t>MOBILE (R$ Million)</t>
  </si>
  <si>
    <r>
      <t>1Q19</t>
    </r>
    <r>
      <rPr>
        <b/>
        <vertAlign val="superscript"/>
        <sz val="11"/>
        <color indexed="9"/>
        <rFont val="Roboto Condensed"/>
      </rPr>
      <t>IFRS16</t>
    </r>
  </si>
  <si>
    <r>
      <t>2Q19</t>
    </r>
    <r>
      <rPr>
        <b/>
        <vertAlign val="superscript"/>
        <sz val="11"/>
        <color indexed="9"/>
        <rFont val="Roboto Condensed"/>
      </rPr>
      <t>IFRS16</t>
    </r>
  </si>
  <si>
    <r>
      <t>3Q19</t>
    </r>
    <r>
      <rPr>
        <b/>
        <vertAlign val="superscript"/>
        <sz val="11"/>
        <color indexed="9"/>
        <rFont val="Roboto Condensed"/>
      </rPr>
      <t>IFRS16</t>
    </r>
  </si>
  <si>
    <r>
      <t>4Q19</t>
    </r>
    <r>
      <rPr>
        <b/>
        <vertAlign val="superscript"/>
        <sz val="11"/>
        <color indexed="9"/>
        <rFont val="Roboto Condensed"/>
      </rPr>
      <t>IFRS16</t>
    </r>
  </si>
  <si>
    <t>3.8%</t>
  </si>
  <si>
    <t>Valid Government Solutions - VGS (R$ Million)</t>
  </si>
  <si>
    <t>Valid Business Solutions - VBS (R$ Million)</t>
  </si>
  <si>
    <t>Valid Digital Solutions - VDS (R$ Millio)</t>
  </si>
  <si>
    <t>Telco Global (R$ Million)</t>
  </si>
  <si>
    <t>Financial Results (R$ milion)</t>
  </si>
  <si>
    <t>(+) non-recuring expenses</t>
  </si>
  <si>
    <t>(+/-) depreciation, amortization, expenses and taxes over Multidisplay and Incard Equity income</t>
  </si>
  <si>
    <t>Identity (R$ Million)</t>
  </si>
  <si>
    <t>ID Revenue</t>
  </si>
  <si>
    <t>Certification Revenue</t>
  </si>
  <si>
    <t>ID Volume (million)</t>
  </si>
  <si>
    <t>Certification Volume (thousand)</t>
  </si>
  <si>
    <t xml:space="preserve">Mobile (R$ Million) </t>
  </si>
  <si>
    <t>Sales Volume (R$ million)</t>
  </si>
  <si>
    <t>*Multidisplay Equity Income</t>
  </si>
  <si>
    <t>*Incard Equity Income</t>
  </si>
  <si>
    <t>Total equity income</t>
  </si>
  <si>
    <t>Payment (R$ Million)</t>
  </si>
  <si>
    <t>Statement of Income (R$ thousands)</t>
  </si>
  <si>
    <r>
      <t xml:space="preserve">2021 </t>
    </r>
    <r>
      <rPr>
        <b/>
        <vertAlign val="superscript"/>
        <sz val="11"/>
        <color indexed="9"/>
        <rFont val="Roboto Condensed"/>
      </rPr>
      <t>IFRS16</t>
    </r>
  </si>
  <si>
    <t>Net operating revenue</t>
  </si>
  <si>
    <t>Costs of goods sold and services rendered</t>
  </si>
  <si>
    <t>Gross profit</t>
  </si>
  <si>
    <t>Operating income (expenses)</t>
  </si>
  <si>
    <t>Selling expenses</t>
  </si>
  <si>
    <t>Administrative expenses</t>
  </si>
  <si>
    <t>Other operating income (expenses), net</t>
  </si>
  <si>
    <t>Equity pick-up</t>
  </si>
  <si>
    <t>Profit before financial income and expenses</t>
  </si>
  <si>
    <t>Financial result</t>
  </si>
  <si>
    <t>Financial income</t>
  </si>
  <si>
    <t>Financial expenses</t>
  </si>
  <si>
    <t>Profit (loss) before income and social contribution taxes</t>
  </si>
  <si>
    <t>Income tax and social contribution</t>
  </si>
  <si>
    <t>Current</t>
  </si>
  <si>
    <t>Deferred</t>
  </si>
  <si>
    <t>Net income of continuing operations for the period</t>
  </si>
  <si>
    <t>Net income of discontinued operations for the period</t>
  </si>
  <si>
    <t>Net result of discontinued operations for the period</t>
  </si>
  <si>
    <t>Net income (loss) for the period</t>
  </si>
  <si>
    <t>Income attributable to:</t>
  </si>
  <si>
    <t>Shareholders/Owners of the company</t>
  </si>
  <si>
    <t>Non-controlling Interests</t>
  </si>
  <si>
    <t>Income Statement (R$ thousands)</t>
  </si>
  <si>
    <t>Costs</t>
  </si>
  <si>
    <t>Raw score</t>
  </si>
  <si>
    <t>Administrative costs</t>
  </si>
  <si>
    <t>Equity Income</t>
  </si>
  <si>
    <t>Operating profit</t>
  </si>
  <si>
    <t>Profit (loss) before IRCS</t>
  </si>
  <si>
    <t>Net income for the period of continuing operations</t>
  </si>
  <si>
    <t>Net income for the period from discontinued operations</t>
  </si>
  <si>
    <t>Profit (loss) for the period</t>
  </si>
  <si>
    <t>Profit Attributable to:</t>
  </si>
  <si>
    <t>Company Owners</t>
  </si>
  <si>
    <r>
      <t xml:space="preserve">3Q22 </t>
    </r>
    <r>
      <rPr>
        <b/>
        <vertAlign val="superscript"/>
        <sz val="11"/>
        <color indexed="9"/>
        <rFont val="Roboto Condensed"/>
      </rPr>
      <t>IFRS16</t>
    </r>
  </si>
  <si>
    <r>
      <t xml:space="preserve">3Q22 </t>
    </r>
    <r>
      <rPr>
        <b/>
        <vertAlign val="superscript"/>
        <sz val="11"/>
        <color indexed="9"/>
        <rFont val="Fractul"/>
        <family val="3"/>
      </rPr>
      <t>IFRS16</t>
    </r>
  </si>
  <si>
    <r>
      <t>3Q22</t>
    </r>
    <r>
      <rPr>
        <b/>
        <vertAlign val="superscript"/>
        <sz val="11"/>
        <color indexed="9"/>
        <rFont val="Roboto Condensed"/>
      </rPr>
      <t>IFRS16</t>
    </r>
  </si>
  <si>
    <r>
      <t xml:space="preserve">4Q22 </t>
    </r>
    <r>
      <rPr>
        <b/>
        <vertAlign val="superscript"/>
        <sz val="11"/>
        <color indexed="9"/>
        <rFont val="Roboto Condensed"/>
      </rPr>
      <t>IFRS16</t>
    </r>
  </si>
  <si>
    <r>
      <t xml:space="preserve">1Q23 </t>
    </r>
    <r>
      <rPr>
        <b/>
        <vertAlign val="superscript"/>
        <sz val="11"/>
        <color indexed="9"/>
        <rFont val="Roboto Condensed"/>
      </rPr>
      <t>IFRS16</t>
    </r>
  </si>
  <si>
    <r>
      <t xml:space="preserve">4Q22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</si>
  <si>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1Q23 </t>
    </r>
    <r>
      <rPr>
        <b/>
        <vertAlign val="superscript"/>
        <sz val="11"/>
        <color indexed="9"/>
        <rFont val="Fractul"/>
        <family val="3"/>
      </rPr>
      <t>IFRS16</t>
    </r>
  </si>
  <si>
    <r>
      <t>2022</t>
    </r>
    <r>
      <rPr>
        <b/>
        <vertAlign val="superscript"/>
        <sz val="11"/>
        <color indexed="9"/>
        <rFont val="Roboto Condensed"/>
      </rPr>
      <t>IFRS16</t>
    </r>
  </si>
  <si>
    <t>N/A</t>
  </si>
  <si>
    <t>4T22IFRS16</t>
  </si>
  <si>
    <t>2022IFRS16</t>
  </si>
  <si>
    <r>
      <t>4Q22</t>
    </r>
    <r>
      <rPr>
        <b/>
        <vertAlign val="superscript"/>
        <sz val="11"/>
        <color indexed="9"/>
        <rFont val="Roboto Condensed"/>
      </rPr>
      <t>IFRS16</t>
    </r>
  </si>
  <si>
    <r>
      <t>1Q23</t>
    </r>
    <r>
      <rPr>
        <b/>
        <vertAlign val="superscript"/>
        <sz val="11"/>
        <color indexed="9"/>
        <rFont val="Roboto Condensed"/>
      </rPr>
      <t>IFRS16</t>
    </r>
  </si>
  <si>
    <t>1Q23IFRS16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</si>
</sst>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_-;_-@_-"/>
    <numFmt numFmtId="167" formatCode="0.0"/>
    <numFmt numFmtId="168" formatCode="0.0%"/>
  </numFmts>
  <fonts count="45" x14ac:knownFonts="1">
    <font>
      <sz val="11"/>
      <color theme="1"/>
      <name val="Calibri"/>
      <family val="2"/>
      <scheme val="minor"/>
    </font>
    <font>
      <sz val="11"/>
      <name val="Roboto Condensed"/>
    </font>
    <font>
      <b/>
      <vertAlign val="superscript"/>
      <sz val="11"/>
      <color indexed="9"/>
      <name val="Roboto Condensed"/>
    </font>
    <font>
      <b/>
      <vertAlign val="superscript"/>
      <sz val="11"/>
      <color indexed="9"/>
      <name val="Fractul"/>
      <family val="3"/>
    </font>
    <font>
      <b/>
      <sz val="11"/>
      <name val="Fractul"/>
      <family val="3"/>
    </font>
    <font>
      <sz val="11"/>
      <name val="Fractul"/>
      <family val="3"/>
    </font>
    <font>
      <b/>
      <sz val="11"/>
      <name val="Roboto Condensed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1"/>
      <color theme="0"/>
      <name val="Roboto Condensed"/>
    </font>
    <font>
      <sz val="11"/>
      <name val="Calibri"/>
      <family val="2"/>
      <scheme val="minor"/>
    </font>
    <font>
      <b/>
      <sz val="11"/>
      <color theme="0"/>
      <name val="Fractul"/>
      <family val="3"/>
    </font>
    <font>
      <sz val="11"/>
      <color theme="1"/>
      <name val="Fractul"/>
      <family val="3"/>
    </font>
    <font>
      <b/>
      <sz val="11"/>
      <color rgb="FF01010D"/>
      <name val="Fractul"/>
      <family val="3"/>
    </font>
    <font>
      <sz val="11"/>
      <color rgb="FF01010D"/>
      <name val="Fractul"/>
      <family val="3"/>
    </font>
    <font>
      <b/>
      <sz val="11"/>
      <color theme="1"/>
      <name val="Fractul"/>
      <family val="3"/>
    </font>
    <font>
      <b/>
      <i/>
      <sz val="11"/>
      <color theme="1"/>
      <name val="Roboto Condensed"/>
    </font>
    <font>
      <sz val="11"/>
      <color rgb="FFFF0000"/>
      <name val="Roboto Condensed"/>
    </font>
    <font>
      <i/>
      <sz val="11"/>
      <color theme="1"/>
      <name val="Roboto Condensed"/>
    </font>
    <font>
      <i/>
      <sz val="10"/>
      <color theme="1"/>
      <name val="Roboto Condensed"/>
    </font>
    <font>
      <sz val="10"/>
      <color theme="1"/>
      <name val="Roboto Condensed"/>
    </font>
    <font>
      <i/>
      <sz val="11"/>
      <color theme="1"/>
      <name val="Calibri"/>
      <family val="2"/>
      <scheme val="minor"/>
    </font>
    <font>
      <sz val="9"/>
      <color theme="1"/>
      <name val="Roboto Condensed"/>
    </font>
    <font>
      <i/>
      <sz val="9"/>
      <color theme="1"/>
      <name val="Roboto Condensed"/>
    </font>
    <font>
      <b/>
      <sz val="8"/>
      <color rgb="FF000000"/>
      <name val="Roboto Condensed"/>
    </font>
    <font>
      <sz val="8"/>
      <color rgb="FF000000"/>
      <name val="Roboto Condensed"/>
    </font>
    <font>
      <sz val="8"/>
      <color theme="1"/>
      <name val="Roboto Condensed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Roboto Condensed"/>
    </font>
    <font>
      <b/>
      <sz val="11"/>
      <color rgb="FF000000"/>
      <name val="Roboto Condensed"/>
    </font>
    <font>
      <b/>
      <sz val="11"/>
      <color rgb="FFFFFFFF"/>
      <name val="Roboto Condensed"/>
    </font>
    <font>
      <sz val="11"/>
      <color rgb="FF212121"/>
      <name val="Roboto Condensed"/>
    </font>
    <font>
      <sz val="11"/>
      <color theme="0"/>
      <name val="Fractul"/>
      <family val="3"/>
    </font>
    <font>
      <sz val="11"/>
      <color rgb="FF000000"/>
      <name val="Calibri"/>
      <family val="2"/>
    </font>
    <font>
      <b/>
      <sz val="11"/>
      <color rgb="FFFFFFFF"/>
      <name val="Fractul"/>
      <family val="3"/>
    </font>
    <font>
      <i/>
      <sz val="10"/>
      <color rgb="FF000000"/>
      <name val="Roboto Condensed"/>
    </font>
    <font>
      <i/>
      <sz val="11"/>
      <color rgb="FF000000"/>
      <name val="Calibri"/>
      <family val="2"/>
    </font>
    <font>
      <sz val="11"/>
      <color rgb="FFFFFFFF"/>
      <name val="Roboto Condensed"/>
    </font>
    <font>
      <b/>
      <sz val="11"/>
      <color rgb="FFFFFFFF"/>
      <name val="Calibri"/>
      <family val="2"/>
    </font>
    <font>
      <sz val="10"/>
      <color rgb="FF000000"/>
      <name val="Roboto Condensed"/>
    </font>
    <font>
      <i/>
      <sz val="11"/>
      <color rgb="FF000000"/>
      <name val="Roboto Condensed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1010D"/>
        <bgColor indexed="64"/>
      </patternFill>
    </fill>
    <fill>
      <patternFill patternType="solid">
        <fgColor rgb="FF323232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645FAA"/>
        <bgColor indexed="64"/>
      </patternFill>
    </fill>
    <fill>
      <patternFill patternType="solid">
        <fgColor rgb="FF43BB85"/>
        <bgColor indexed="64"/>
      </patternFill>
    </fill>
    <fill>
      <patternFill patternType="solid">
        <fgColor rgb="FF4302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BE11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1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41" fontId="9" fillId="2" borderId="0" xfId="0" applyNumberFormat="1" applyFont="1" applyFill="1" applyAlignment="1">
      <alignment vertical="center"/>
    </xf>
    <xf numFmtId="41" fontId="10" fillId="2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1" fontId="11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1" fontId="9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2" borderId="0" xfId="0" applyNumberFormat="1" applyFont="1" applyFill="1" applyAlignment="1">
      <alignment vertical="center"/>
    </xf>
    <xf numFmtId="41" fontId="12" fillId="3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2" borderId="0" xfId="0" applyFont="1" applyFill="1"/>
    <xf numFmtId="0" fontId="9" fillId="0" borderId="0" xfId="0" applyFont="1" applyAlignment="1">
      <alignment vertical="center"/>
    </xf>
    <xf numFmtId="41" fontId="9" fillId="0" borderId="0" xfId="0" quotePrefix="1" applyNumberFormat="1" applyFont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/>
    <xf numFmtId="41" fontId="9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1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41" fontId="17" fillId="0" borderId="0" xfId="0" applyNumberFormat="1" applyFont="1"/>
    <xf numFmtId="41" fontId="17" fillId="0" borderId="0" xfId="0" applyNumberFormat="1" applyFont="1" applyAlignment="1">
      <alignment vertical="center"/>
    </xf>
    <xf numFmtId="41" fontId="17" fillId="2" borderId="0" xfId="0" applyNumberFormat="1" applyFont="1" applyFill="1"/>
    <xf numFmtId="0" fontId="5" fillId="0" borderId="0" xfId="0" applyFont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41" fontId="14" fillId="3" borderId="0" xfId="0" applyNumberFormat="1" applyFont="1" applyFill="1" applyAlignment="1">
      <alignment vertical="center"/>
    </xf>
    <xf numFmtId="41" fontId="0" fillId="0" borderId="0" xfId="0" applyNumberFormat="1"/>
    <xf numFmtId="41" fontId="15" fillId="0" borderId="0" xfId="0" applyNumberFormat="1" applyFont="1" applyAlignment="1">
      <alignment vertical="center"/>
    </xf>
    <xf numFmtId="41" fontId="15" fillId="2" borderId="0" xfId="0" applyNumberFormat="1" applyFont="1" applyFill="1" applyAlignment="1">
      <alignment vertical="center"/>
    </xf>
    <xf numFmtId="41" fontId="15" fillId="2" borderId="0" xfId="0" applyNumberFormat="1" applyFont="1" applyFill="1"/>
    <xf numFmtId="41" fontId="15" fillId="0" borderId="0" xfId="0" applyNumberFormat="1" applyFont="1"/>
    <xf numFmtId="0" fontId="18" fillId="0" borderId="0" xfId="0" applyFont="1" applyAlignment="1">
      <alignment vertical="center" wrapText="1"/>
    </xf>
    <xf numFmtId="166" fontId="15" fillId="0" borderId="0" xfId="0" applyNumberFormat="1" applyFont="1"/>
    <xf numFmtId="0" fontId="15" fillId="2" borderId="0" xfId="0" applyFont="1" applyFill="1"/>
    <xf numFmtId="0" fontId="19" fillId="0" borderId="0" xfId="0" applyFont="1" applyAlignment="1">
      <alignment vertical="center" wrapText="1"/>
    </xf>
    <xf numFmtId="41" fontId="0" fillId="2" borderId="0" xfId="0" applyNumberFormat="1" applyFill="1"/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1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41" fontId="9" fillId="0" borderId="1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68" fontId="22" fillId="0" borderId="0" xfId="0" applyNumberFormat="1" applyFont="1" applyAlignment="1">
      <alignment horizontal="center" vertical="center"/>
    </xf>
    <xf numFmtId="168" fontId="22" fillId="0" borderId="0" xfId="1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168" fontId="24" fillId="0" borderId="0" xfId="1" applyNumberFormat="1" applyFont="1" applyAlignment="1">
      <alignment horizontal="center"/>
    </xf>
    <xf numFmtId="167" fontId="9" fillId="0" borderId="0" xfId="0" applyNumberFormat="1" applyFont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indent="2"/>
    </xf>
    <xf numFmtId="0" fontId="11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168" fontId="21" fillId="0" borderId="0" xfId="1" applyNumberFormat="1" applyFont="1" applyAlignment="1">
      <alignment horizontal="center" vertical="center"/>
    </xf>
    <xf numFmtId="168" fontId="9" fillId="0" borderId="0" xfId="1" applyNumberFormat="1" applyFont="1" applyAlignment="1">
      <alignment horizontal="center" vertical="center"/>
    </xf>
    <xf numFmtId="168" fontId="23" fillId="0" borderId="0" xfId="1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8" fillId="9" borderId="0" xfId="0" applyFont="1" applyFill="1" applyAlignment="1">
      <alignment horizontal="right" vertical="center"/>
    </xf>
    <xf numFmtId="168" fontId="24" fillId="0" borderId="0" xfId="1" applyNumberFormat="1" applyFont="1" applyFill="1" applyAlignment="1">
      <alignment horizontal="center"/>
    </xf>
    <xf numFmtId="0" fontId="11" fillId="10" borderId="0" xfId="0" applyFont="1" applyFill="1" applyAlignment="1">
      <alignment horizontal="left" vertical="center" wrapText="1"/>
    </xf>
    <xf numFmtId="0" fontId="11" fillId="10" borderId="0" xfId="0" applyFont="1" applyFill="1" applyAlignment="1">
      <alignment horizontal="center" vertical="center"/>
    </xf>
    <xf numFmtId="0" fontId="11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11" fillId="13" borderId="0" xfId="0" applyFont="1" applyFill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1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horizontal="right" vertical="center"/>
    </xf>
    <xf numFmtId="0" fontId="11" fillId="15" borderId="0" xfId="0" applyFont="1" applyFill="1" applyAlignment="1">
      <alignment horizontal="left" vertical="center"/>
    </xf>
    <xf numFmtId="0" fontId="8" fillId="15" borderId="0" xfId="0" applyFont="1" applyFill="1" applyAlignment="1">
      <alignment horizontal="right" vertical="center"/>
    </xf>
    <xf numFmtId="0" fontId="12" fillId="16" borderId="0" xfId="0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0" fontId="11" fillId="16" borderId="0" xfId="0" applyFont="1" applyFill="1" applyAlignment="1">
      <alignment vertical="center"/>
    </xf>
    <xf numFmtId="41" fontId="11" fillId="16" borderId="2" xfId="0" applyNumberFormat="1" applyFont="1" applyFill="1" applyBorder="1" applyAlignment="1">
      <alignment vertical="center"/>
    </xf>
    <xf numFmtId="41" fontId="11" fillId="16" borderId="0" xfId="0" applyNumberFormat="1" applyFont="1" applyFill="1" applyAlignment="1">
      <alignment vertical="center"/>
    </xf>
    <xf numFmtId="41" fontId="11" fillId="16" borderId="3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14" fontId="27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43" fontId="27" fillId="0" borderId="0" xfId="3" applyFont="1" applyBorder="1" applyAlignment="1">
      <alignment horizontal="center" vertical="center" wrapText="1"/>
    </xf>
    <xf numFmtId="43" fontId="28" fillId="0" borderId="0" xfId="3" applyFont="1" applyBorder="1" applyAlignment="1">
      <alignment horizontal="center" vertical="center" wrapText="1"/>
    </xf>
    <xf numFmtId="43" fontId="23" fillId="0" borderId="0" xfId="3" applyFont="1" applyBorder="1" applyAlignment="1">
      <alignment vertical="center" wrapText="1"/>
    </xf>
    <xf numFmtId="43" fontId="29" fillId="0" borderId="0" xfId="3" applyFont="1" applyBorder="1" applyAlignment="1">
      <alignment horizontal="center" vertical="center" wrapText="1"/>
    </xf>
    <xf numFmtId="0" fontId="9" fillId="2" borderId="0" xfId="0" applyFont="1" applyFill="1"/>
    <xf numFmtId="0" fontId="31" fillId="0" borderId="0" xfId="0" applyFont="1"/>
    <xf numFmtId="41" fontId="32" fillId="17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33" fillId="0" borderId="0" xfId="0" applyNumberFormat="1" applyFont="1" applyAlignment="1">
      <alignment horizontal="right" vertical="center"/>
    </xf>
    <xf numFmtId="41" fontId="33" fillId="17" borderId="0" xfId="0" applyNumberFormat="1" applyFont="1" applyFill="1" applyAlignment="1">
      <alignment vertical="center"/>
    </xf>
    <xf numFmtId="41" fontId="34" fillId="18" borderId="0" xfId="0" applyNumberFormat="1" applyFont="1" applyFill="1" applyAlignment="1">
      <alignment vertical="center"/>
    </xf>
    <xf numFmtId="3" fontId="0" fillId="0" borderId="0" xfId="0" applyNumberFormat="1"/>
    <xf numFmtId="41" fontId="30" fillId="0" borderId="0" xfId="0" applyNumberFormat="1" applyFont="1"/>
    <xf numFmtId="0" fontId="36" fillId="5" borderId="0" xfId="0" applyFont="1" applyFill="1" applyAlignment="1">
      <alignment vertical="center"/>
    </xf>
    <xf numFmtId="41" fontId="18" fillId="0" borderId="0" xfId="0" applyNumberFormat="1" applyFont="1" applyAlignment="1">
      <alignment vertical="center"/>
    </xf>
    <xf numFmtId="0" fontId="37" fillId="0" borderId="0" xfId="0" applyFont="1"/>
    <xf numFmtId="41" fontId="38" fillId="18" borderId="0" xfId="0" applyNumberFormat="1" applyFont="1" applyFill="1" applyAlignment="1">
      <alignment vertical="center"/>
    </xf>
    <xf numFmtId="41" fontId="37" fillId="0" borderId="0" xfId="0" applyNumberFormat="1" applyFont="1"/>
    <xf numFmtId="41" fontId="17" fillId="17" borderId="0" xfId="0" applyNumberFormat="1" applyFont="1" applyFill="1"/>
    <xf numFmtId="0" fontId="11" fillId="4" borderId="0" xfId="0" applyFont="1" applyFill="1" applyAlignment="1">
      <alignment horizontal="left" vertical="center" wrapText="1"/>
    </xf>
    <xf numFmtId="167" fontId="33" fillId="0" borderId="0" xfId="0" applyNumberFormat="1" applyFont="1" applyAlignment="1">
      <alignment horizontal="center" vertical="center"/>
    </xf>
    <xf numFmtId="168" fontId="39" fillId="0" borderId="0" xfId="0" applyNumberFormat="1" applyFont="1" applyAlignment="1">
      <alignment horizontal="center" vertical="center"/>
    </xf>
    <xf numFmtId="168" fontId="40" fillId="0" borderId="0" xfId="1" applyNumberFormat="1" applyFont="1" applyFill="1" applyBorder="1" applyAlignment="1">
      <alignment horizontal="center"/>
    </xf>
    <xf numFmtId="167" fontId="32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41" fillId="18" borderId="0" xfId="0" applyFont="1" applyFill="1" applyAlignment="1">
      <alignment vertical="center"/>
    </xf>
    <xf numFmtId="168" fontId="39" fillId="0" borderId="0" xfId="1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0" fontId="42" fillId="19" borderId="0" xfId="0" applyFont="1" applyFill="1" applyAlignment="1">
      <alignment horizontal="right" vertical="center"/>
    </xf>
    <xf numFmtId="168" fontId="43" fillId="0" borderId="0" xfId="1" applyNumberFormat="1" applyFont="1" applyFill="1" applyBorder="1" applyAlignment="1">
      <alignment horizontal="center" vertical="center"/>
    </xf>
    <xf numFmtId="0" fontId="42" fillId="20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42" fillId="21" borderId="0" xfId="0" applyFont="1" applyFill="1" applyAlignment="1">
      <alignment horizontal="right" vertical="center"/>
    </xf>
    <xf numFmtId="167" fontId="10" fillId="0" borderId="0" xfId="0" applyNumberFormat="1" applyFont="1" applyAlignment="1">
      <alignment horizontal="left" vertical="center" indent="1"/>
    </xf>
    <xf numFmtId="168" fontId="7" fillId="0" borderId="0" xfId="1" applyNumberFormat="1" applyFont="1" applyAlignment="1">
      <alignment horizontal="center"/>
    </xf>
    <xf numFmtId="0" fontId="42" fillId="22" borderId="0" xfId="0" applyFont="1" applyFill="1" applyAlignment="1">
      <alignment vertical="center"/>
    </xf>
    <xf numFmtId="168" fontId="44" fillId="0" borderId="0" xfId="1" applyNumberFormat="1" applyFont="1" applyFill="1" applyBorder="1" applyAlignment="1">
      <alignment horizontal="center" vertical="center"/>
    </xf>
    <xf numFmtId="3" fontId="33" fillId="17" borderId="0" xfId="0" quotePrefix="1" applyNumberFormat="1" applyFont="1" applyFill="1" applyAlignment="1">
      <alignment horizontal="center" vertical="center"/>
    </xf>
    <xf numFmtId="3" fontId="33" fillId="17" borderId="0" xfId="0" applyNumberFormat="1" applyFont="1" applyFill="1" applyAlignment="1">
      <alignment horizontal="center" vertical="center"/>
    </xf>
    <xf numFmtId="3" fontId="32" fillId="17" borderId="0" xfId="0" applyNumberFormat="1" applyFont="1" applyFill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" fontId="10" fillId="2" borderId="0" xfId="0" applyNumberFormat="1" applyFont="1" applyFill="1" applyAlignment="1">
      <alignment vertical="center"/>
    </xf>
    <xf numFmtId="0" fontId="31" fillId="0" borderId="0" xfId="0" applyFont="1" applyAlignment="1">
      <alignment horizontal="center"/>
    </xf>
    <xf numFmtId="0" fontId="12" fillId="23" borderId="0" xfId="0" applyFont="1" applyFill="1" applyAlignment="1">
      <alignment vertical="center"/>
    </xf>
    <xf numFmtId="0" fontId="11" fillId="23" borderId="0" xfId="0" applyFont="1" applyFill="1" applyAlignment="1">
      <alignment vertical="center"/>
    </xf>
    <xf numFmtId="0" fontId="11" fillId="24" borderId="0" xfId="0" applyFont="1" applyFill="1" applyAlignment="1">
      <alignment horizontal="left" vertical="center"/>
    </xf>
    <xf numFmtId="0" fontId="11" fillId="25" borderId="0" xfId="0" applyFont="1" applyFill="1" applyAlignment="1">
      <alignment horizontal="left" vertical="center"/>
    </xf>
    <xf numFmtId="0" fontId="8" fillId="24" borderId="0" xfId="0" applyFont="1" applyFill="1" applyAlignment="1">
      <alignment horizontal="right" vertical="center"/>
    </xf>
    <xf numFmtId="0" fontId="8" fillId="2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top" wrapText="1"/>
    </xf>
  </cellXfs>
  <cellStyles count="4">
    <cellStyle name="Normal" xfId="0" builtinId="0"/>
    <cellStyle name="Porcentagem" xfId="1" builtinId="5"/>
    <cellStyle name="Vírgula" xfId="2" builtinId="3"/>
    <cellStyle name="Vírgula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ALID''s Results (2021 Vision)'!A1"/><Relationship Id="rId3" Type="http://schemas.openxmlformats.org/officeDocument/2006/relationships/hyperlink" Target="#'Balance Sheet'!A1"/><Relationship Id="rId7" Type="http://schemas.openxmlformats.org/officeDocument/2006/relationships/hyperlink" Target="#'VALID''s Results OLD'!A1"/><Relationship Id="rId12" Type="http://schemas.openxmlformats.org/officeDocument/2006/relationships/hyperlink" Target="#'CF 17-22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CF 10-14'!A1"/><Relationship Id="rId11" Type="http://schemas.openxmlformats.org/officeDocument/2006/relationships/hyperlink" Target="#'CF 16'!A1"/><Relationship Id="rId5" Type="http://schemas.openxmlformats.org/officeDocument/2006/relationships/hyperlink" Target="#'DRE (Cont. Op.)'!A1"/><Relationship Id="rId10" Type="http://schemas.openxmlformats.org/officeDocument/2006/relationships/hyperlink" Target="#'CF 15'!A1"/><Relationship Id="rId4" Type="http://schemas.openxmlformats.org/officeDocument/2006/relationships/hyperlink" Target="#DRE!A1"/><Relationship Id="rId9" Type="http://schemas.openxmlformats.org/officeDocument/2006/relationships/hyperlink" Target="#'VALID''s Results (2022 Vision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2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152400</xdr:colOff>
      <xdr:row>8</xdr:row>
      <xdr:rowOff>28575</xdr:rowOff>
    </xdr:to>
    <xdr:pic>
      <xdr:nvPicPr>
        <xdr:cNvPr id="15429" name="Imagem 11" descr="Ícone&#10;&#10;Descrição gerada automaticamente">
          <a:extLst>
            <a:ext uri="{FF2B5EF4-FFF2-40B4-BE49-F238E27FC236}">
              <a16:creationId xmlns:a16="http://schemas.microsoft.com/office/drawing/2014/main" id="{48C6BE2B-DE1C-B924-BB89-0C8A1F02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67"/>
        <a:stretch>
          <a:fillRect/>
        </a:stretch>
      </xdr:blipFill>
      <xdr:spPr bwMode="auto">
        <a:xfrm>
          <a:off x="3419475" y="0"/>
          <a:ext cx="2219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</xdr:row>
      <xdr:rowOff>123825</xdr:rowOff>
    </xdr:from>
    <xdr:to>
      <xdr:col>6</xdr:col>
      <xdr:colOff>381000</xdr:colOff>
      <xdr:row>4</xdr:row>
      <xdr:rowOff>161925</xdr:rowOff>
    </xdr:to>
    <xdr:pic>
      <xdr:nvPicPr>
        <xdr:cNvPr id="15430" name="Imagem 12">
          <a:extLst>
            <a:ext uri="{FF2B5EF4-FFF2-40B4-BE49-F238E27FC236}">
              <a16:creationId xmlns:a16="http://schemas.microsoft.com/office/drawing/2014/main" id="{1991EA5C-A09D-1D56-8480-F87EB415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14325"/>
          <a:ext cx="3690938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180975</xdr:colOff>
      <xdr:row>1</xdr:row>
      <xdr:rowOff>180973</xdr:rowOff>
    </xdr:from>
    <xdr:ext cx="5098127" cy="646331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B561560D-66DD-826D-40F8-8025127332DD}"/>
            </a:ext>
          </a:extLst>
        </xdr:cNvPr>
        <xdr:cNvSpPr txBox="1"/>
      </xdr:nvSpPr>
      <xdr:spPr>
        <a:xfrm>
          <a:off x="5645944" y="371473"/>
          <a:ext cx="5098127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600" b="1">
              <a:latin typeface="Fractul" panose="02000500000000000000" pitchFamily="50" charset="0"/>
            </a:rPr>
            <a:t>Planilha Dinâmica 1T23</a:t>
          </a:r>
        </a:p>
      </xdr:txBody>
    </xdr:sp>
    <xdr:clientData/>
  </xdr:oneCellAnchor>
  <xdr:twoCellAnchor>
    <xdr:from>
      <xdr:col>0</xdr:col>
      <xdr:colOff>573876</xdr:colOff>
      <xdr:row>9</xdr:row>
      <xdr:rowOff>43927</xdr:rowOff>
    </xdr:from>
    <xdr:to>
      <xdr:col>4</xdr:col>
      <xdr:colOff>594676</xdr:colOff>
      <xdr:row>12</xdr:row>
      <xdr:rowOff>160573</xdr:rowOff>
    </xdr:to>
    <xdr:sp macro="" textlink="">
      <xdr:nvSpPr>
        <xdr:cNvPr id="1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D98A8B-61FB-8519-1CB9-8EA25352A66C}"/>
            </a:ext>
          </a:extLst>
        </xdr:cNvPr>
        <xdr:cNvSpPr/>
      </xdr:nvSpPr>
      <xdr:spPr>
        <a:xfrm>
          <a:off x="573876" y="1758427"/>
          <a:ext cx="2449675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Balance Sheet</a:t>
          </a:r>
        </a:p>
      </xdr:txBody>
    </xdr:sp>
    <xdr:clientData/>
  </xdr:twoCellAnchor>
  <xdr:twoCellAnchor>
    <xdr:from>
      <xdr:col>7</xdr:col>
      <xdr:colOff>36229</xdr:colOff>
      <xdr:row>9</xdr:row>
      <xdr:rowOff>43927</xdr:rowOff>
    </xdr:from>
    <xdr:to>
      <xdr:col>11</xdr:col>
      <xdr:colOff>47682</xdr:colOff>
      <xdr:row>12</xdr:row>
      <xdr:rowOff>160573</xdr:rowOff>
    </xdr:to>
    <xdr:sp macro="" textlink="">
      <xdr:nvSpPr>
        <xdr:cNvPr id="16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9548B6-C43C-0ADB-984C-A7C5E9752441}"/>
            </a:ext>
          </a:extLst>
        </xdr:cNvPr>
        <xdr:cNvSpPr/>
      </xdr:nvSpPr>
      <xdr:spPr>
        <a:xfrm>
          <a:off x="4286760" y="1758427"/>
          <a:ext cx="2440328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Statement of Income</a:t>
          </a:r>
        </a:p>
      </xdr:txBody>
    </xdr:sp>
    <xdr:clientData/>
  </xdr:twoCellAnchor>
  <xdr:twoCellAnchor>
    <xdr:from>
      <xdr:col>7</xdr:col>
      <xdr:colOff>52105</xdr:colOff>
      <xdr:row>13</xdr:row>
      <xdr:rowOff>182567</xdr:rowOff>
    </xdr:from>
    <xdr:to>
      <xdr:col>11</xdr:col>
      <xdr:colOff>72632</xdr:colOff>
      <xdr:row>17</xdr:row>
      <xdr:rowOff>91771</xdr:rowOff>
    </xdr:to>
    <xdr:sp macro="" textlink="">
      <xdr:nvSpPr>
        <xdr:cNvPr id="17" name="Retângulo de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51737B-E435-2976-33D6-DD6472AAE295}"/>
            </a:ext>
          </a:extLst>
        </xdr:cNvPr>
        <xdr:cNvSpPr/>
      </xdr:nvSpPr>
      <xdr:spPr>
        <a:xfrm>
          <a:off x="4302636" y="2659067"/>
          <a:ext cx="2449402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Statement of Income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(continued operations only)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9</xdr:row>
      <xdr:rowOff>43927</xdr:rowOff>
    </xdr:from>
    <xdr:to>
      <xdr:col>17</xdr:col>
      <xdr:colOff>298551</xdr:colOff>
      <xdr:row>12</xdr:row>
      <xdr:rowOff>160573</xdr:rowOff>
    </xdr:to>
    <xdr:sp macro="" textlink="">
      <xdr:nvSpPr>
        <xdr:cNvPr id="18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B99004-A5B1-CDB1-67B7-C5FA0FB4FA21}"/>
            </a:ext>
          </a:extLst>
        </xdr:cNvPr>
        <xdr:cNvSpPr/>
      </xdr:nvSpPr>
      <xdr:spPr>
        <a:xfrm>
          <a:off x="8033262" y="1758427"/>
          <a:ext cx="2588008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  <a:endParaRPr lang="pt-BR" sz="1300" b="1" baseline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(2010-2014)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466441</xdr:colOff>
      <xdr:row>9</xdr:row>
      <xdr:rowOff>43927</xdr:rowOff>
    </xdr:from>
    <xdr:to>
      <xdr:col>24</xdr:col>
      <xdr:colOff>187682</xdr:colOff>
      <xdr:row>12</xdr:row>
      <xdr:rowOff>160573</xdr:rowOff>
    </xdr:to>
    <xdr:sp macro="" textlink="">
      <xdr:nvSpPr>
        <xdr:cNvPr id="19" name="Retângulo de cantos arredondados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2FFBC3E-E5CC-9E01-C3E0-C91980F9F33C}"/>
            </a:ext>
          </a:extLst>
        </xdr:cNvPr>
        <xdr:cNvSpPr/>
      </xdr:nvSpPr>
      <xdr:spPr>
        <a:xfrm>
          <a:off x="12003597" y="1758427"/>
          <a:ext cx="2757335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 OLD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(vision until 2020)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461148</xdr:colOff>
      <xdr:row>13</xdr:row>
      <xdr:rowOff>182567</xdr:rowOff>
    </xdr:from>
    <xdr:to>
      <xdr:col>24</xdr:col>
      <xdr:colOff>207419</xdr:colOff>
      <xdr:row>17</xdr:row>
      <xdr:rowOff>91771</xdr:rowOff>
    </xdr:to>
    <xdr:sp macro="" textlink="">
      <xdr:nvSpPr>
        <xdr:cNvPr id="20" name="Retângulo de cantos arredondados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F5902A4-77D8-919E-B698-D560E647E4D7}"/>
            </a:ext>
          </a:extLst>
        </xdr:cNvPr>
        <xdr:cNvSpPr/>
      </xdr:nvSpPr>
      <xdr:spPr>
        <a:xfrm>
          <a:off x="11998304" y="2659067"/>
          <a:ext cx="2782365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(2021 Vision)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474907</xdr:colOff>
      <xdr:row>18</xdr:row>
      <xdr:rowOff>114391</xdr:rowOff>
    </xdr:from>
    <xdr:to>
      <xdr:col>24</xdr:col>
      <xdr:colOff>202399</xdr:colOff>
      <xdr:row>22</xdr:row>
      <xdr:rowOff>23815</xdr:rowOff>
    </xdr:to>
    <xdr:sp macro="" textlink="">
      <xdr:nvSpPr>
        <xdr:cNvPr id="21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9E8E49D-0C14-3149-537E-2DF332DD5D01}"/>
            </a:ext>
          </a:extLst>
        </xdr:cNvPr>
        <xdr:cNvSpPr/>
      </xdr:nvSpPr>
      <xdr:spPr>
        <a:xfrm>
          <a:off x="12012063" y="3543391"/>
          <a:ext cx="2763586" cy="67142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(2023 Vision)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13</xdr:row>
      <xdr:rowOff>182567</xdr:rowOff>
    </xdr:from>
    <xdr:to>
      <xdr:col>17</xdr:col>
      <xdr:colOff>298551</xdr:colOff>
      <xdr:row>17</xdr:row>
      <xdr:rowOff>91771</xdr:rowOff>
    </xdr:to>
    <xdr:sp macro="" textlink="">
      <xdr:nvSpPr>
        <xdr:cNvPr id="22" name="Retângulo de cantos arredondados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59CFF7-B2B2-9418-FE17-3C057C55FC6E}"/>
            </a:ext>
          </a:extLst>
        </xdr:cNvPr>
        <xdr:cNvSpPr/>
      </xdr:nvSpPr>
      <xdr:spPr>
        <a:xfrm>
          <a:off x="8033262" y="2659067"/>
          <a:ext cx="2588008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18</xdr:row>
      <xdr:rowOff>114391</xdr:rowOff>
    </xdr:from>
    <xdr:to>
      <xdr:col>17</xdr:col>
      <xdr:colOff>298551</xdr:colOff>
      <xdr:row>22</xdr:row>
      <xdr:rowOff>23815</xdr:rowOff>
    </xdr:to>
    <xdr:sp macro="" textlink="">
      <xdr:nvSpPr>
        <xdr:cNvPr id="23" name="Retângulo de cantos arredondados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B3D1F88-A2DF-E2CD-5073-6E32E08CF8B6}"/>
            </a:ext>
          </a:extLst>
        </xdr:cNvPr>
        <xdr:cNvSpPr/>
      </xdr:nvSpPr>
      <xdr:spPr>
        <a:xfrm>
          <a:off x="8033262" y="3543391"/>
          <a:ext cx="2588008" cy="67142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(2016)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23</xdr:row>
      <xdr:rowOff>48420</xdr:rowOff>
    </xdr:from>
    <xdr:to>
      <xdr:col>17</xdr:col>
      <xdr:colOff>298551</xdr:colOff>
      <xdr:row>26</xdr:row>
      <xdr:rowOff>153877</xdr:rowOff>
    </xdr:to>
    <xdr:sp macro="" textlink="">
      <xdr:nvSpPr>
        <xdr:cNvPr id="24" name="Retângulo de cantos arredondados 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A99C85-C52C-62A7-093F-8BCCED4CEAE9}"/>
            </a:ext>
          </a:extLst>
        </xdr:cNvPr>
        <xdr:cNvSpPr/>
      </xdr:nvSpPr>
      <xdr:spPr>
        <a:xfrm>
          <a:off x="8033262" y="4429920"/>
          <a:ext cx="2588008" cy="676957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(2017-2023)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3205692</xdr:colOff>
      <xdr:row>4</xdr:row>
      <xdr:rowOff>123825</xdr:rowOff>
    </xdr:to>
    <xdr:pic>
      <xdr:nvPicPr>
        <xdr:cNvPr id="12308" name="Imagem 2">
          <a:extLst>
            <a:ext uri="{FF2B5EF4-FFF2-40B4-BE49-F238E27FC236}">
              <a16:creationId xmlns:a16="http://schemas.microsoft.com/office/drawing/2014/main" id="{122FD3CF-C2D3-5A7F-1BB3-FB86775C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529167</xdr:colOff>
      <xdr:row>1</xdr:row>
      <xdr:rowOff>73025</xdr:rowOff>
    </xdr:from>
    <xdr:to>
      <xdr:col>32</xdr:col>
      <xdr:colOff>607648</xdr:colOff>
      <xdr:row>5</xdr:row>
      <xdr:rowOff>68141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5DC511-BEE8-0445-391D-F0DF23B0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79250" y="178858"/>
          <a:ext cx="692315" cy="757116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1</xdr:col>
      <xdr:colOff>3164417</xdr:colOff>
      <xdr:row>4</xdr:row>
      <xdr:rowOff>57150</xdr:rowOff>
    </xdr:to>
    <xdr:pic>
      <xdr:nvPicPr>
        <xdr:cNvPr id="13332" name="Imagem 2">
          <a:extLst>
            <a:ext uri="{FF2B5EF4-FFF2-40B4-BE49-F238E27FC236}">
              <a16:creationId xmlns:a16="http://schemas.microsoft.com/office/drawing/2014/main" id="{898C87E5-2B9F-642C-5029-393C21DF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10583</xdr:colOff>
      <xdr:row>1</xdr:row>
      <xdr:rowOff>104776</xdr:rowOff>
    </xdr:from>
    <xdr:to>
      <xdr:col>14</xdr:col>
      <xdr:colOff>89064</xdr:colOff>
      <xdr:row>5</xdr:row>
      <xdr:rowOff>99892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0CCE8-90DB-5639-0D9F-4A5BAEF4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03416" y="210609"/>
          <a:ext cx="692315" cy="757116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1</xdr:col>
      <xdr:colOff>3343275</xdr:colOff>
      <xdr:row>4</xdr:row>
      <xdr:rowOff>28575</xdr:rowOff>
    </xdr:to>
    <xdr:pic>
      <xdr:nvPicPr>
        <xdr:cNvPr id="2311" name="Imagem 2">
          <a:extLst>
            <a:ext uri="{FF2B5EF4-FFF2-40B4-BE49-F238E27FC236}">
              <a16:creationId xmlns:a16="http://schemas.microsoft.com/office/drawing/2014/main" id="{A67E64A6-E66B-0A7D-6676-CDB5642E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31750</xdr:colOff>
      <xdr:row>1</xdr:row>
      <xdr:rowOff>37042</xdr:rowOff>
    </xdr:from>
    <xdr:to>
      <xdr:col>54</xdr:col>
      <xdr:colOff>752518</xdr:colOff>
      <xdr:row>5</xdr:row>
      <xdr:rowOff>41683</xdr:rowOff>
    </xdr:to>
    <xdr:pic>
      <xdr:nvPicPr>
        <xdr:cNvPr id="7" name="Imagem 6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C45F2D-2877-CDBE-F31A-D48E9527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3211750" y="148167"/>
          <a:ext cx="720768" cy="76664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3257550</xdr:colOff>
      <xdr:row>4</xdr:row>
      <xdr:rowOff>28575</xdr:rowOff>
    </xdr:to>
    <xdr:pic>
      <xdr:nvPicPr>
        <xdr:cNvPr id="5140" name="Imagem 2">
          <a:extLst>
            <a:ext uri="{FF2B5EF4-FFF2-40B4-BE49-F238E27FC236}">
              <a16:creationId xmlns:a16="http://schemas.microsoft.com/office/drawing/2014/main" id="{EAD55BF1-D600-7C3E-2988-284B90BD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617009</xdr:colOff>
      <xdr:row>1</xdr:row>
      <xdr:rowOff>74083</xdr:rowOff>
    </xdr:from>
    <xdr:to>
      <xdr:col>62</xdr:col>
      <xdr:colOff>638175</xdr:colOff>
      <xdr:row>5</xdr:row>
      <xdr:rowOff>78783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C64C51-1FE1-2108-C483-94A12ECF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2667" y="1799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</xdr:col>
      <xdr:colOff>3228975</xdr:colOff>
      <xdr:row>4</xdr:row>
      <xdr:rowOff>83608</xdr:rowOff>
    </xdr:to>
    <xdr:pic>
      <xdr:nvPicPr>
        <xdr:cNvPr id="6164" name="Imagem 2">
          <a:extLst>
            <a:ext uri="{FF2B5EF4-FFF2-40B4-BE49-F238E27FC236}">
              <a16:creationId xmlns:a16="http://schemas.microsoft.com/office/drawing/2014/main" id="{F8AB68D0-2EF3-3BF3-49CF-73A3E7B2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0"/>
          <a:ext cx="3219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31750</xdr:colOff>
      <xdr:row>0</xdr:row>
      <xdr:rowOff>95250</xdr:rowOff>
    </xdr:from>
    <xdr:to>
      <xdr:col>7</xdr:col>
      <xdr:colOff>724065</xdr:colOff>
      <xdr:row>4</xdr:row>
      <xdr:rowOff>132700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70117A-D103-3357-8342-08416A79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38583" y="952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7</xdr:col>
      <xdr:colOff>31750</xdr:colOff>
      <xdr:row>0</xdr:row>
      <xdr:rowOff>95250</xdr:rowOff>
    </xdr:from>
    <xdr:ext cx="692315" cy="704200"/>
    <xdr:pic>
      <xdr:nvPicPr>
        <xdr:cNvPr id="3" name="Imagem 2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9CAEA8-92FA-4AC9-B526-AC90D872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62875" y="95250"/>
          <a:ext cx="692315" cy="70420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1</xdr:col>
      <xdr:colOff>3419475</xdr:colOff>
      <xdr:row>4</xdr:row>
      <xdr:rowOff>57150</xdr:rowOff>
    </xdr:to>
    <xdr:pic>
      <xdr:nvPicPr>
        <xdr:cNvPr id="10260" name="Imagem 2">
          <a:extLst>
            <a:ext uri="{FF2B5EF4-FFF2-40B4-BE49-F238E27FC236}">
              <a16:creationId xmlns:a16="http://schemas.microsoft.com/office/drawing/2014/main" id="{37A3E5D4-9A2C-3F9F-41AE-6D62FE22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606424</xdr:colOff>
      <xdr:row>1</xdr:row>
      <xdr:rowOff>10583</xdr:rowOff>
    </xdr:from>
    <xdr:to>
      <xdr:col>26</xdr:col>
      <xdr:colOff>631560</xdr:colOff>
      <xdr:row>5</xdr:row>
      <xdr:rowOff>15283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88C5B6-C9A3-CF2C-6B3B-A8BAEBB4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0616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9525</xdr:rowOff>
    </xdr:from>
    <xdr:to>
      <xdr:col>1</xdr:col>
      <xdr:colOff>3438525</xdr:colOff>
      <xdr:row>4</xdr:row>
      <xdr:rowOff>133350</xdr:rowOff>
    </xdr:to>
    <xdr:pic>
      <xdr:nvPicPr>
        <xdr:cNvPr id="9236" name="Imagem 3">
          <a:extLst>
            <a:ext uri="{FF2B5EF4-FFF2-40B4-BE49-F238E27FC236}">
              <a16:creationId xmlns:a16="http://schemas.microsoft.com/office/drawing/2014/main" id="{9EAC0BDF-4341-F1ED-45E3-99DDEA4D9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32194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576792</xdr:colOff>
      <xdr:row>1</xdr:row>
      <xdr:rowOff>62442</xdr:rowOff>
    </xdr:from>
    <xdr:to>
      <xdr:col>7</xdr:col>
      <xdr:colOff>1283</xdr:colOff>
      <xdr:row>5</xdr:row>
      <xdr:rowOff>57558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0B4AAB-8753-9198-B2CF-DF8A86F2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74417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180975</xdr:rowOff>
    </xdr:from>
    <xdr:to>
      <xdr:col>1</xdr:col>
      <xdr:colOff>3467100</xdr:colOff>
      <xdr:row>4</xdr:row>
      <xdr:rowOff>114300</xdr:rowOff>
    </xdr:to>
    <xdr:pic>
      <xdr:nvPicPr>
        <xdr:cNvPr id="8212" name="Imagem 2">
          <a:extLst>
            <a:ext uri="{FF2B5EF4-FFF2-40B4-BE49-F238E27FC236}">
              <a16:creationId xmlns:a16="http://schemas.microsoft.com/office/drawing/2014/main" id="{E8B72D1D-1F02-DAE6-F7E1-273967C6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574674</xdr:colOff>
      <xdr:row>1</xdr:row>
      <xdr:rowOff>51859</xdr:rowOff>
    </xdr:from>
    <xdr:to>
      <xdr:col>7</xdr:col>
      <xdr:colOff>659580</xdr:colOff>
      <xdr:row>5</xdr:row>
      <xdr:rowOff>37511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FF9DB2-72B4-FCF7-0D0A-DDB771004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49" y="148167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9525</xdr:rowOff>
    </xdr:from>
    <xdr:to>
      <xdr:col>1</xdr:col>
      <xdr:colOff>2057400</xdr:colOff>
      <xdr:row>6</xdr:row>
      <xdr:rowOff>57150</xdr:rowOff>
    </xdr:to>
    <xdr:pic>
      <xdr:nvPicPr>
        <xdr:cNvPr id="7199" name="Imagem 2">
          <a:extLst>
            <a:ext uri="{FF2B5EF4-FFF2-40B4-BE49-F238E27FC236}">
              <a16:creationId xmlns:a16="http://schemas.microsoft.com/office/drawing/2014/main" id="{18C2150A-2808-7498-3450-B36D6E2C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"/>
          <a:ext cx="1790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161925</xdr:rowOff>
    </xdr:from>
    <xdr:to>
      <xdr:col>1</xdr:col>
      <xdr:colOff>3381375</xdr:colOff>
      <xdr:row>9</xdr:row>
      <xdr:rowOff>83608</xdr:rowOff>
    </xdr:to>
    <xdr:pic>
      <xdr:nvPicPr>
        <xdr:cNvPr id="7200" name="Imagem 3">
          <a:extLst>
            <a:ext uri="{FF2B5EF4-FFF2-40B4-BE49-F238E27FC236}">
              <a16:creationId xmlns:a16="http://schemas.microsoft.com/office/drawing/2014/main" id="{F415784B-5749-3AD6-ACF9-CC3B14D1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19200"/>
          <a:ext cx="3209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649817</xdr:colOff>
      <xdr:row>6</xdr:row>
      <xdr:rowOff>10583</xdr:rowOff>
    </xdr:from>
    <xdr:to>
      <xdr:col>29</xdr:col>
      <xdr:colOff>44</xdr:colOff>
      <xdr:row>9</xdr:row>
      <xdr:rowOff>164449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1567CC-75D7-9597-6E23-DB220F43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641417" y="101600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3210984</xdr:colOff>
      <xdr:row>4</xdr:row>
      <xdr:rowOff>123825</xdr:rowOff>
    </xdr:to>
    <xdr:pic>
      <xdr:nvPicPr>
        <xdr:cNvPr id="11284" name="Imagem 2">
          <a:extLst>
            <a:ext uri="{FF2B5EF4-FFF2-40B4-BE49-F238E27FC236}">
              <a16:creationId xmlns:a16="http://schemas.microsoft.com/office/drawing/2014/main" id="{7105E80B-2BF1-701E-C718-853274F4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701674</xdr:colOff>
      <xdr:row>1</xdr:row>
      <xdr:rowOff>10583</xdr:rowOff>
    </xdr:from>
    <xdr:to>
      <xdr:col>57</xdr:col>
      <xdr:colOff>680578</xdr:colOff>
      <xdr:row>5</xdr:row>
      <xdr:rowOff>15283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476502-42C5-83AD-D1A5-727F9E2A9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48341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"/>
  <sheetViews>
    <sheetView showGridLines="0" showRowColHeaders="0" topLeftCell="A5" zoomScale="80" zoomScaleNormal="80" workbookViewId="0">
      <selection activeCell="Y26" sqref="Y26"/>
    </sheetView>
  </sheetViews>
  <sheetFormatPr defaultColWidth="0" defaultRowHeight="15" x14ac:dyDescent="0.25"/>
  <cols>
    <col min="1" max="20" width="9.140625" style="41" customWidth="1"/>
    <col min="21" max="256" width="9.140625" customWidth="1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06"/>
  <sheetViews>
    <sheetView showGridLines="0" zoomScale="90" zoomScaleNormal="90" workbookViewId="0">
      <pane xSplit="2" ySplit="7" topLeftCell="G8" activePane="bottomRight" state="frozen"/>
      <selection activeCell="J33" sqref="J33"/>
      <selection pane="topRight" activeCell="J33" sqref="J33"/>
      <selection pane="bottomLeft" activeCell="J33" sqref="J33"/>
      <selection pane="bottomRight" activeCell="AL17" sqref="AL17"/>
    </sheetView>
  </sheetViews>
  <sheetFormatPr defaultRowHeight="15" outlineLevelCol="1" x14ac:dyDescent="0.25"/>
  <cols>
    <col min="1" max="1" width="1.5703125" style="1" customWidth="1"/>
    <col min="2" max="2" width="48.42578125" style="28" customWidth="1"/>
    <col min="3" max="6" width="9.140625" style="21" hidden="1" customWidth="1" outlineLevel="1"/>
    <col min="7" max="7" width="9.140625" style="21" customWidth="1" collapsed="1"/>
    <col min="8" max="11" width="9.140625" style="21" hidden="1" customWidth="1" outlineLevel="1"/>
    <col min="12" max="12" width="9.140625" style="21" customWidth="1" collapsed="1"/>
    <col min="13" max="13" width="9.140625" style="21" hidden="1" customWidth="1" outlineLevel="1"/>
    <col min="14" max="16" width="9.7109375" hidden="1" customWidth="1" outlineLevel="1"/>
    <col min="17" max="17" width="9.7109375" customWidth="1" collapsed="1"/>
    <col min="18" max="18" width="10.140625" hidden="1" customWidth="1" outlineLevel="1"/>
    <col min="19" max="21" width="9.7109375" hidden="1" customWidth="1" outlineLevel="1"/>
    <col min="22" max="22" width="9.7109375" customWidth="1" collapsed="1"/>
    <col min="23" max="25" width="9.7109375" hidden="1" customWidth="1" outlineLevel="1"/>
    <col min="26" max="26" width="9.5703125" hidden="1" customWidth="1" outlineLevel="1"/>
    <col min="27" max="27" width="9.140625" collapsed="1"/>
    <col min="29" max="29" width="11.7109375" bestFit="1" customWidth="1"/>
  </cols>
  <sheetData>
    <row r="1" spans="1:33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33" x14ac:dyDescent="0.25">
      <c r="A2" s="20"/>
    </row>
    <row r="3" spans="1:33" x14ac:dyDescent="0.25">
      <c r="A3" s="20"/>
    </row>
    <row r="4" spans="1:33" x14ac:dyDescent="0.25">
      <c r="A4" s="20"/>
    </row>
    <row r="5" spans="1:33" x14ac:dyDescent="0.25">
      <c r="A5" s="20"/>
    </row>
    <row r="6" spans="1:33" x14ac:dyDescent="0.25">
      <c r="A6" s="20"/>
    </row>
    <row r="7" spans="1:33" ht="18" customHeight="1" x14ac:dyDescent="0.25">
      <c r="A7" s="20"/>
      <c r="B7" s="142" t="s">
        <v>292</v>
      </c>
      <c r="C7" s="24" t="s">
        <v>61</v>
      </c>
      <c r="D7" s="24" t="s">
        <v>62</v>
      </c>
      <c r="E7" s="24" t="s">
        <v>63</v>
      </c>
      <c r="F7" s="24" t="s">
        <v>64</v>
      </c>
      <c r="G7" s="24">
        <v>2016</v>
      </c>
      <c r="H7" s="24" t="s">
        <v>65</v>
      </c>
      <c r="I7" s="24" t="s">
        <v>66</v>
      </c>
      <c r="J7" s="24" t="s">
        <v>67</v>
      </c>
      <c r="K7" s="24" t="s">
        <v>68</v>
      </c>
      <c r="L7" s="24">
        <v>2017</v>
      </c>
      <c r="M7" s="24" t="s">
        <v>69</v>
      </c>
      <c r="N7" s="24" t="s">
        <v>70</v>
      </c>
      <c r="O7" s="24" t="s">
        <v>71</v>
      </c>
      <c r="P7" s="24" t="s">
        <v>72</v>
      </c>
      <c r="Q7" s="24">
        <v>2018</v>
      </c>
      <c r="R7" s="24" t="s">
        <v>332</v>
      </c>
      <c r="S7" s="24" t="s">
        <v>333</v>
      </c>
      <c r="T7" s="24" t="s">
        <v>334</v>
      </c>
      <c r="U7" s="24" t="s">
        <v>335</v>
      </c>
      <c r="V7" s="24" t="s">
        <v>27</v>
      </c>
      <c r="W7" s="24" t="s">
        <v>293</v>
      </c>
      <c r="X7" s="24" t="s">
        <v>294</v>
      </c>
      <c r="Y7" s="24" t="s">
        <v>295</v>
      </c>
      <c r="Z7" s="24" t="s">
        <v>296</v>
      </c>
      <c r="AA7" s="24" t="s">
        <v>33</v>
      </c>
      <c r="AB7" s="24" t="s">
        <v>297</v>
      </c>
      <c r="AC7" s="24" t="s">
        <v>298</v>
      </c>
      <c r="AD7" s="72" t="s">
        <v>299</v>
      </c>
      <c r="AE7" s="72" t="s">
        <v>300</v>
      </c>
      <c r="AF7" s="24" t="s">
        <v>35</v>
      </c>
      <c r="AG7" s="72" t="s">
        <v>301</v>
      </c>
    </row>
    <row r="8" spans="1:33" x14ac:dyDescent="0.25">
      <c r="A8" s="20"/>
      <c r="N8" s="21"/>
      <c r="O8" s="21"/>
      <c r="P8" s="21"/>
      <c r="Q8" s="21"/>
      <c r="AE8" s="138"/>
      <c r="AF8" s="128"/>
      <c r="AG8" s="128"/>
    </row>
    <row r="9" spans="1:33" x14ac:dyDescent="0.25">
      <c r="B9" s="73" t="s">
        <v>303</v>
      </c>
      <c r="C9" s="75">
        <v>443.1</v>
      </c>
      <c r="D9" s="75">
        <v>437.8</v>
      </c>
      <c r="E9" s="75">
        <v>425.9</v>
      </c>
      <c r="F9" s="75">
        <v>417.020783255688</v>
      </c>
      <c r="G9" s="75">
        <v>1723.820783255688</v>
      </c>
      <c r="H9" s="75">
        <v>358.5</v>
      </c>
      <c r="I9" s="75">
        <v>391.9</v>
      </c>
      <c r="J9" s="76">
        <v>412.1</v>
      </c>
      <c r="K9" s="77">
        <v>411.9</v>
      </c>
      <c r="L9" s="75">
        <v>1574.4</v>
      </c>
      <c r="M9" s="77">
        <v>386.3</v>
      </c>
      <c r="N9" s="77">
        <v>421.9</v>
      </c>
      <c r="O9" s="77">
        <v>478.85129633285499</v>
      </c>
      <c r="P9" s="77">
        <v>447.3</v>
      </c>
      <c r="Q9" s="75">
        <v>1734.3</v>
      </c>
      <c r="R9" s="77">
        <v>426.8</v>
      </c>
      <c r="S9" s="77">
        <v>463.3</v>
      </c>
      <c r="T9" s="77">
        <v>569</v>
      </c>
      <c r="U9" s="77">
        <v>548.79999999999995</v>
      </c>
      <c r="V9" s="78">
        <v>2008</v>
      </c>
      <c r="W9" s="77">
        <v>463.7</v>
      </c>
      <c r="X9" s="77">
        <v>414.6</v>
      </c>
      <c r="Y9" s="77">
        <v>522.1</v>
      </c>
      <c r="Z9" s="77">
        <v>538.70000000000005</v>
      </c>
      <c r="AA9" s="77">
        <v>1939.0525060142459</v>
      </c>
      <c r="AB9" s="77">
        <v>489.7</v>
      </c>
      <c r="AC9" s="77">
        <v>541.12084089999996</v>
      </c>
      <c r="AD9" s="77">
        <v>583.42600000000004</v>
      </c>
      <c r="AE9" s="143">
        <v>583.70000000000005</v>
      </c>
      <c r="AF9" s="143">
        <v>2197.9471609000002</v>
      </c>
      <c r="AG9" s="143">
        <v>579.70000000000005</v>
      </c>
    </row>
    <row r="10" spans="1:33" x14ac:dyDescent="0.25">
      <c r="A10" s="20"/>
      <c r="B10" s="73" t="s">
        <v>34</v>
      </c>
      <c r="C10" s="76">
        <v>69.099999999999994</v>
      </c>
      <c r="D10" s="76">
        <v>71.7</v>
      </c>
      <c r="E10" s="76">
        <v>75.3</v>
      </c>
      <c r="F10" s="77">
        <v>62.830580000000005</v>
      </c>
      <c r="G10" s="77">
        <v>278.93058000000002</v>
      </c>
      <c r="H10" s="76">
        <v>50.4</v>
      </c>
      <c r="I10" s="76">
        <v>60.3</v>
      </c>
      <c r="J10" s="76">
        <v>69.2</v>
      </c>
      <c r="K10" s="77">
        <v>66.099999999999994</v>
      </c>
      <c r="L10" s="77">
        <v>245.9</v>
      </c>
      <c r="M10" s="77">
        <v>73</v>
      </c>
      <c r="N10" s="77">
        <v>77.099999999999994</v>
      </c>
      <c r="O10" s="77">
        <v>81.054721252097153</v>
      </c>
      <c r="P10" s="77">
        <v>73.8</v>
      </c>
      <c r="Q10" s="77">
        <f>SUM(M10:P10)</f>
        <v>304.95472125209716</v>
      </c>
      <c r="R10" s="77">
        <v>67.099999999999994</v>
      </c>
      <c r="S10" s="77">
        <v>63.6</v>
      </c>
      <c r="T10" s="77">
        <v>97.6</v>
      </c>
      <c r="U10" s="77">
        <v>80.7</v>
      </c>
      <c r="V10" s="77">
        <v>309</v>
      </c>
      <c r="W10" s="77">
        <v>60.2</v>
      </c>
      <c r="X10" s="77">
        <v>17.5</v>
      </c>
      <c r="Y10" s="77">
        <v>74.5</v>
      </c>
      <c r="Z10" s="77">
        <v>50.409878981954193</v>
      </c>
      <c r="AA10" s="77">
        <v>202.4759443255445</v>
      </c>
      <c r="AB10" s="77">
        <v>60.985584242211402</v>
      </c>
      <c r="AC10" s="77">
        <v>73.400000000000006</v>
      </c>
      <c r="AD10" s="77">
        <v>98.5</v>
      </c>
      <c r="AE10" s="143">
        <v>101.60169911300167</v>
      </c>
      <c r="AF10" s="143">
        <v>334.48728335521309</v>
      </c>
      <c r="AG10" s="143">
        <v>102.94370608308081</v>
      </c>
    </row>
    <row r="11" spans="1:33" x14ac:dyDescent="0.25">
      <c r="A11" s="20"/>
      <c r="B11" s="79" t="s">
        <v>304</v>
      </c>
      <c r="C11" s="80" t="str">
        <f>IFERROR((C10-#REF!)/C9,"N/A")</f>
        <v>N/A</v>
      </c>
      <c r="D11" s="80" t="str">
        <f>IFERROR((D10-#REF!)/D9,"N/A")</f>
        <v>N/A</v>
      </c>
      <c r="E11" s="80" t="str">
        <f>IFERROR((E10-#REF!)/E9,"N/A")</f>
        <v>N/A</v>
      </c>
      <c r="F11" s="80" t="str">
        <f>IFERROR((F10-#REF!)/F9,"N/A")</f>
        <v>N/A</v>
      </c>
      <c r="G11" s="80" t="str">
        <f>IFERROR((G10-#REF!)/G9,"N/A")</f>
        <v>N/A</v>
      </c>
      <c r="H11" s="80" t="str">
        <f>IFERROR((H10-#REF!)/H9,"N/A")</f>
        <v>N/A</v>
      </c>
      <c r="I11" s="80" t="str">
        <f>IFERROR((I10-#REF!)/I9,"N/A")</f>
        <v>N/A</v>
      </c>
      <c r="J11" s="80" t="str">
        <f>IFERROR((J10-#REF!)/J9,"N/A")</f>
        <v>N/A</v>
      </c>
      <c r="K11" s="80" t="str">
        <f>IFERROR((K10-#REF!)/K9,"N/A")</f>
        <v>N/A</v>
      </c>
      <c r="L11" s="80" t="str">
        <f>IFERROR((L10-#REF!)/L9,"N/A")</f>
        <v>N/A</v>
      </c>
      <c r="M11" s="80" t="str">
        <f>IFERROR((M10-#REF!)/M9,"N/A")</f>
        <v>N/A</v>
      </c>
      <c r="N11" s="80" t="str">
        <f>IFERROR((N10-#REF!)/N9,"N/A")</f>
        <v>N/A</v>
      </c>
      <c r="O11" s="80" t="str">
        <f>IFERROR((O10-#REF!)/O9,"N/A")</f>
        <v>N/A</v>
      </c>
      <c r="P11" s="80" t="str">
        <f>IFERROR((P10-#REF!)/P9,"N/A")</f>
        <v>N/A</v>
      </c>
      <c r="Q11" s="80">
        <f>Q10/Q9</f>
        <v>0.17583735296782399</v>
      </c>
      <c r="R11" s="80">
        <v>0.157</v>
      </c>
      <c r="S11" s="157">
        <v>0.13700000000000001</v>
      </c>
      <c r="T11" s="80">
        <v>0.17199999999999999</v>
      </c>
      <c r="U11" s="80">
        <v>0.14699999999999999</v>
      </c>
      <c r="V11" s="80">
        <v>0.154</v>
      </c>
      <c r="W11" s="80">
        <v>0.13</v>
      </c>
      <c r="X11" s="80">
        <v>4.2000000000000003E-2</v>
      </c>
      <c r="Y11" s="80">
        <v>0.14299999999999999</v>
      </c>
      <c r="Z11" s="80">
        <v>9.3585156328263683E-2</v>
      </c>
      <c r="AA11" s="80">
        <v>0.10442004210692422</v>
      </c>
      <c r="AB11" s="80">
        <v>0.12453662291650276</v>
      </c>
      <c r="AC11" s="80">
        <v>0.13049200698416474</v>
      </c>
      <c r="AD11" s="80">
        <v>0.16883032295441067</v>
      </c>
      <c r="AE11" s="144">
        <v>0.17406492909542859</v>
      </c>
      <c r="AF11" s="144">
        <v>0.15218167629573476</v>
      </c>
      <c r="AG11" s="144">
        <v>0.17758100066082594</v>
      </c>
    </row>
    <row r="12" spans="1:33" x14ac:dyDescent="0.25">
      <c r="A12" s="20"/>
      <c r="B12" s="73" t="s">
        <v>305</v>
      </c>
      <c r="C12" s="76">
        <v>11.8</v>
      </c>
      <c r="D12" s="76">
        <v>-1.4</v>
      </c>
      <c r="E12" s="77">
        <v>50</v>
      </c>
      <c r="F12" s="77">
        <v>27.899999999999974</v>
      </c>
      <c r="G12" s="77">
        <v>88.300000000000168</v>
      </c>
      <c r="H12" s="77">
        <v>7.6</v>
      </c>
      <c r="I12" s="77">
        <v>3.2</v>
      </c>
      <c r="J12" s="77">
        <v>15.8</v>
      </c>
      <c r="K12" s="77">
        <v>1.1000000000000001</v>
      </c>
      <c r="L12" s="77">
        <v>27.2</v>
      </c>
      <c r="M12" s="77">
        <v>19.7</v>
      </c>
      <c r="N12" s="77">
        <v>13.5</v>
      </c>
      <c r="O12" s="77">
        <v>23.8</v>
      </c>
      <c r="P12" s="77">
        <v>43.1</v>
      </c>
      <c r="Q12" s="77">
        <v>100.1</v>
      </c>
      <c r="R12" s="77">
        <v>13.7</v>
      </c>
      <c r="S12" s="77">
        <v>6.3</v>
      </c>
      <c r="T12" s="77">
        <v>31.7</v>
      </c>
      <c r="U12" s="77">
        <v>35.5</v>
      </c>
      <c r="V12" s="77">
        <v>87.2</v>
      </c>
      <c r="W12" s="77">
        <v>2.1</v>
      </c>
      <c r="X12" s="77">
        <v>-148.1</v>
      </c>
      <c r="Y12" s="77">
        <v>-2.4</v>
      </c>
      <c r="Z12" s="77">
        <v>-54</v>
      </c>
      <c r="AA12" s="77">
        <v>-202.39999999999998</v>
      </c>
      <c r="AB12" s="77">
        <v>-5</v>
      </c>
      <c r="AC12" s="77">
        <v>-17.600000000000001</v>
      </c>
      <c r="AD12" s="77">
        <v>52.258000000000003</v>
      </c>
      <c r="AE12" s="143">
        <v>30</v>
      </c>
      <c r="AF12" s="143">
        <v>59.658000000000001</v>
      </c>
      <c r="AG12" s="143">
        <v>-18.100000000000001</v>
      </c>
    </row>
    <row r="13" spans="1:33" x14ac:dyDescent="0.25">
      <c r="A13" s="20"/>
      <c r="B13" s="79" t="s">
        <v>306</v>
      </c>
      <c r="C13" s="80">
        <v>2.7000000000000003E-2</v>
      </c>
      <c r="D13" s="80">
        <v>-3.0000000000000001E-3</v>
      </c>
      <c r="E13" s="80">
        <v>0.11700000000000001</v>
      </c>
      <c r="F13" s="80">
        <v>6.6903140371528308E-2</v>
      </c>
      <c r="G13" s="80">
        <v>5.1223422328876139E-2</v>
      </c>
      <c r="H13" s="80">
        <v>2.1000000000000001E-2</v>
      </c>
      <c r="I13" s="80">
        <v>8.0000000000000002E-3</v>
      </c>
      <c r="J13" s="30" t="s">
        <v>336</v>
      </c>
      <c r="K13" s="92">
        <v>3.0000000000000001E-3</v>
      </c>
      <c r="L13" s="92">
        <v>1.7999999999999999E-2</v>
      </c>
      <c r="M13" s="92">
        <v>5.0999999999999997E-2</v>
      </c>
      <c r="N13" s="92">
        <v>3.2000000000000001E-2</v>
      </c>
      <c r="O13" s="80">
        <v>0.05</v>
      </c>
      <c r="P13" s="80">
        <v>9.6000000000000002E-2</v>
      </c>
      <c r="Q13" s="80">
        <v>5.8000000000000003E-2</v>
      </c>
      <c r="R13" s="80">
        <v>3.2000000000000001E-2</v>
      </c>
      <c r="S13" s="157">
        <v>1.4E-2</v>
      </c>
      <c r="T13" s="80">
        <v>5.6000000000000001E-2</v>
      </c>
      <c r="U13" s="80">
        <v>6.5000000000000002E-2</v>
      </c>
      <c r="V13" s="80">
        <v>4.2999999999999997E-2</v>
      </c>
      <c r="W13" s="83">
        <f>W12/W9</f>
        <v>4.5287901660556401E-3</v>
      </c>
      <c r="X13" s="83">
        <v>-0.35699999999999998</v>
      </c>
      <c r="Y13" s="83">
        <v>-5.0000000000000001E-3</v>
      </c>
      <c r="Z13" s="83">
        <f>Z12/Z9</f>
        <v>-0.10024132170038982</v>
      </c>
      <c r="AA13" s="83">
        <f>AA12/AA9</f>
        <v>-0.10438087641888383</v>
      </c>
      <c r="AB13" s="83">
        <f>AB12/AB9</f>
        <v>-1.0210332856851134E-2</v>
      </c>
      <c r="AC13" s="100">
        <f>AC12/AC9</f>
        <v>-3.2525082513413135E-2</v>
      </c>
      <c r="AD13" s="100">
        <v>8.9570913877681138E-2</v>
      </c>
      <c r="AE13" s="145">
        <v>5.1396265204728453E-2</v>
      </c>
      <c r="AF13" s="145">
        <v>2.7142599722721112E-2</v>
      </c>
      <c r="AG13" s="145">
        <v>-3.1223046403312058E-2</v>
      </c>
    </row>
    <row r="14" spans="1:33" x14ac:dyDescent="0.25">
      <c r="A14" s="20"/>
      <c r="B14" s="73" t="s">
        <v>307</v>
      </c>
      <c r="C14" s="76">
        <v>374.20000000000005</v>
      </c>
      <c r="D14" s="76">
        <v>366.20000000000005</v>
      </c>
      <c r="E14" s="77">
        <v>350.69999999999993</v>
      </c>
      <c r="F14" s="77">
        <v>354.2</v>
      </c>
      <c r="G14" s="77">
        <f t="shared" ref="G14:AB14" si="0">G9-G10</f>
        <v>1444.890203255688</v>
      </c>
      <c r="H14" s="77">
        <f t="shared" si="0"/>
        <v>308.10000000000002</v>
      </c>
      <c r="I14" s="77">
        <f t="shared" si="0"/>
        <v>331.59999999999997</v>
      </c>
      <c r="J14" s="77">
        <f t="shared" si="0"/>
        <v>342.90000000000003</v>
      </c>
      <c r="K14" s="77">
        <f t="shared" si="0"/>
        <v>345.79999999999995</v>
      </c>
      <c r="L14" s="77">
        <f t="shared" si="0"/>
        <v>1328.5</v>
      </c>
      <c r="M14" s="77">
        <f t="shared" si="0"/>
        <v>313.3</v>
      </c>
      <c r="N14" s="77">
        <f t="shared" si="0"/>
        <v>344.79999999999995</v>
      </c>
      <c r="O14" s="77">
        <f t="shared" si="0"/>
        <v>397.79657508075786</v>
      </c>
      <c r="P14" s="77">
        <f t="shared" si="0"/>
        <v>373.5</v>
      </c>
      <c r="Q14" s="77">
        <f t="shared" si="0"/>
        <v>1429.3452787479027</v>
      </c>
      <c r="R14" s="77">
        <f t="shared" si="0"/>
        <v>359.70000000000005</v>
      </c>
      <c r="S14" s="77">
        <f t="shared" si="0"/>
        <v>399.7</v>
      </c>
      <c r="T14" s="77">
        <f t="shared" si="0"/>
        <v>471.4</v>
      </c>
      <c r="U14" s="77">
        <f t="shared" si="0"/>
        <v>468.09999999999997</v>
      </c>
      <c r="V14" s="77">
        <f t="shared" si="0"/>
        <v>1699</v>
      </c>
      <c r="W14" s="77">
        <f t="shared" si="0"/>
        <v>403.5</v>
      </c>
      <c r="X14" s="77">
        <f t="shared" si="0"/>
        <v>397.1</v>
      </c>
      <c r="Y14" s="77">
        <f t="shared" si="0"/>
        <v>447.6</v>
      </c>
      <c r="Z14" s="77">
        <f t="shared" si="0"/>
        <v>488.29012101804585</v>
      </c>
      <c r="AA14" s="77">
        <f t="shared" si="0"/>
        <v>1736.5765616887013</v>
      </c>
      <c r="AB14" s="77">
        <f t="shared" si="0"/>
        <v>428.71441575778857</v>
      </c>
      <c r="AC14" s="77">
        <f>AC9-AC10</f>
        <v>467.72084089999998</v>
      </c>
      <c r="AD14" s="77">
        <v>484.92600000000004</v>
      </c>
      <c r="AE14" s="143">
        <v>482.09830088699835</v>
      </c>
      <c r="AF14" s="143">
        <v>1863.4598775447871</v>
      </c>
      <c r="AG14" s="143">
        <v>476.75629391691922</v>
      </c>
    </row>
    <row r="15" spans="1:33" x14ac:dyDescent="0.25">
      <c r="A15" s="20"/>
      <c r="N15" s="21"/>
      <c r="O15" s="21"/>
      <c r="P15" s="21"/>
      <c r="Q15" s="21"/>
      <c r="S15" s="29"/>
      <c r="AE15" s="138"/>
      <c r="AF15" s="128"/>
      <c r="AG15" s="128"/>
    </row>
    <row r="16" spans="1:33" x14ac:dyDescent="0.25">
      <c r="A16" s="20"/>
      <c r="B16" s="73" t="s">
        <v>308</v>
      </c>
      <c r="N16" s="21"/>
      <c r="O16" s="21"/>
      <c r="P16" s="21"/>
      <c r="Q16" s="21"/>
      <c r="S16" s="29"/>
      <c r="AE16" s="138"/>
      <c r="AF16" s="128"/>
      <c r="AG16" s="128"/>
    </row>
    <row r="17" spans="1:33" x14ac:dyDescent="0.25">
      <c r="A17" s="20"/>
      <c r="B17" s="73" t="s">
        <v>309</v>
      </c>
      <c r="C17" s="76">
        <v>11.8</v>
      </c>
      <c r="D17" s="76">
        <v>-1.4</v>
      </c>
      <c r="E17" s="77">
        <v>50</v>
      </c>
      <c r="F17" s="76">
        <v>27.899999999999974</v>
      </c>
      <c r="G17" s="76">
        <v>88.300000000000168</v>
      </c>
      <c r="H17" s="76">
        <v>7.6</v>
      </c>
      <c r="I17" s="76">
        <v>3.2</v>
      </c>
      <c r="J17" s="76">
        <v>15.8</v>
      </c>
      <c r="K17" s="76">
        <v>1.1000000000000001</v>
      </c>
      <c r="L17" s="76">
        <v>27.700000000000003</v>
      </c>
      <c r="M17" s="76">
        <v>19.7</v>
      </c>
      <c r="N17" s="76">
        <v>13.5</v>
      </c>
      <c r="O17" s="76">
        <v>23.8</v>
      </c>
      <c r="P17" s="76">
        <v>43.1</v>
      </c>
      <c r="Q17" s="76">
        <v>100.1</v>
      </c>
      <c r="R17" s="76">
        <v>13.7</v>
      </c>
      <c r="S17" s="77">
        <v>6.3</v>
      </c>
      <c r="T17" s="76">
        <v>31.7</v>
      </c>
      <c r="U17" s="76">
        <v>2.6</v>
      </c>
      <c r="V17" s="76">
        <v>54.3</v>
      </c>
      <c r="W17" s="76">
        <v>2.1</v>
      </c>
      <c r="X17" s="76">
        <v>-148.1</v>
      </c>
      <c r="Y17" s="76">
        <v>-2.4</v>
      </c>
      <c r="Z17" s="77">
        <v>-54</v>
      </c>
      <c r="AA17" s="76">
        <v>-202.4</v>
      </c>
      <c r="AB17" s="76">
        <v>-5</v>
      </c>
      <c r="AC17" s="77">
        <f>AC12</f>
        <v>-17.600000000000001</v>
      </c>
      <c r="AD17" s="77">
        <v>52.258000000000003</v>
      </c>
      <c r="AE17" s="143">
        <v>30</v>
      </c>
      <c r="AF17" s="143">
        <v>59.658000000000001</v>
      </c>
      <c r="AG17" s="143">
        <v>-18.100000000000001</v>
      </c>
    </row>
    <row r="18" spans="1:33" x14ac:dyDescent="0.25">
      <c r="A18" s="20"/>
      <c r="B18" s="28" t="s">
        <v>310</v>
      </c>
      <c r="C18" s="84">
        <v>0</v>
      </c>
      <c r="D18" s="84">
        <v>-0.2</v>
      </c>
      <c r="E18" s="84">
        <v>0.1</v>
      </c>
      <c r="F18" s="30">
        <v>-5</v>
      </c>
      <c r="G18" s="30">
        <v>20.999999999999993</v>
      </c>
      <c r="H18" s="84">
        <v>0.4</v>
      </c>
      <c r="I18" s="84">
        <v>0.3</v>
      </c>
      <c r="J18" s="84">
        <v>-0.4</v>
      </c>
      <c r="K18" s="84">
        <v>-0.1</v>
      </c>
      <c r="L18" s="84">
        <v>9.9999999999999922E-2</v>
      </c>
      <c r="M18" s="84">
        <v>0.6</v>
      </c>
      <c r="N18" s="84">
        <v>0</v>
      </c>
      <c r="O18" s="84">
        <v>0.4</v>
      </c>
      <c r="P18" s="84">
        <v>-1</v>
      </c>
      <c r="Q18" s="84">
        <v>0</v>
      </c>
      <c r="R18" s="84">
        <v>0.4</v>
      </c>
      <c r="S18" s="29">
        <v>0.6</v>
      </c>
      <c r="T18" s="84">
        <v>0.9</v>
      </c>
      <c r="U18" s="84">
        <v>-2.5</v>
      </c>
      <c r="V18" s="84">
        <v>-0.6</v>
      </c>
      <c r="W18" s="84">
        <v>-1.1000000000000001</v>
      </c>
      <c r="X18" s="84">
        <v>0</v>
      </c>
      <c r="Y18" s="84">
        <v>2</v>
      </c>
      <c r="Z18" s="84">
        <v>-0.1</v>
      </c>
      <c r="AA18" s="84">
        <v>0.79999999999999993</v>
      </c>
      <c r="AB18" s="84">
        <v>2.2000000000000002</v>
      </c>
      <c r="AC18" s="84">
        <v>-0.7</v>
      </c>
      <c r="AD18" s="84">
        <v>0.46164000000013039</v>
      </c>
      <c r="AE18" s="146">
        <v>-3.9</v>
      </c>
      <c r="AF18" s="146">
        <v>-1.9383599999998693</v>
      </c>
      <c r="AG18" s="146">
        <v>1.6</v>
      </c>
    </row>
    <row r="19" spans="1:33" x14ac:dyDescent="0.25">
      <c r="A19" s="20"/>
      <c r="B19" s="28" t="s">
        <v>311</v>
      </c>
      <c r="C19" s="84">
        <v>7.3</v>
      </c>
      <c r="D19" s="84">
        <v>-2.1</v>
      </c>
      <c r="E19" s="84">
        <v>20.8</v>
      </c>
      <c r="F19" s="30">
        <v>0.3</v>
      </c>
      <c r="G19" s="30">
        <v>9.999999999999995E-2</v>
      </c>
      <c r="H19" s="84">
        <v>-0.8</v>
      </c>
      <c r="I19" s="84">
        <v>4.3</v>
      </c>
      <c r="J19" s="84">
        <v>10.199999999999999</v>
      </c>
      <c r="K19" s="84">
        <v>22.9</v>
      </c>
      <c r="L19" s="84">
        <v>36.6</v>
      </c>
      <c r="M19" s="84">
        <v>11.9</v>
      </c>
      <c r="N19" s="84">
        <v>9.4</v>
      </c>
      <c r="O19" s="84">
        <v>11.2</v>
      </c>
      <c r="P19" s="84">
        <v>-6.2</v>
      </c>
      <c r="Q19" s="84">
        <v>26.3</v>
      </c>
      <c r="R19" s="84">
        <v>8.9</v>
      </c>
      <c r="S19" s="29">
        <v>5</v>
      </c>
      <c r="T19" s="84">
        <v>11.9</v>
      </c>
      <c r="U19" s="84">
        <v>-9.6999999999999993</v>
      </c>
      <c r="V19" s="84">
        <v>16.100000000000001</v>
      </c>
      <c r="W19" s="84">
        <v>7.4</v>
      </c>
      <c r="X19" s="84">
        <v>-10.9</v>
      </c>
      <c r="Y19" s="84">
        <v>-2.4</v>
      </c>
      <c r="Z19" s="84">
        <v>13.100000000000001</v>
      </c>
      <c r="AA19" s="84">
        <v>7.2000000000000011</v>
      </c>
      <c r="AB19" s="84">
        <v>4.3</v>
      </c>
      <c r="AC19" s="84">
        <v>-4.3999999999999995</v>
      </c>
      <c r="AD19" s="84">
        <v>6.0449999999999999</v>
      </c>
      <c r="AE19" s="146">
        <v>3.8000000000000003</v>
      </c>
      <c r="AF19" s="146">
        <v>9.745000000000001</v>
      </c>
      <c r="AG19" s="146">
        <v>-7.9</v>
      </c>
    </row>
    <row r="20" spans="1:33" x14ac:dyDescent="0.25">
      <c r="A20" s="20"/>
      <c r="B20" s="28" t="s">
        <v>312</v>
      </c>
      <c r="C20" s="84">
        <v>19.100000000000001</v>
      </c>
      <c r="D20" s="84">
        <v>9.1</v>
      </c>
      <c r="E20" s="84">
        <v>12.1</v>
      </c>
      <c r="F20" s="30">
        <v>5.5</v>
      </c>
      <c r="G20" s="30">
        <v>45.800000000000004</v>
      </c>
      <c r="H20" s="84">
        <v>1.9</v>
      </c>
      <c r="I20" s="84">
        <v>14.1</v>
      </c>
      <c r="J20" s="84">
        <v>7.9</v>
      </c>
      <c r="K20" s="84">
        <v>5.3</v>
      </c>
      <c r="L20" s="84">
        <v>29.200000000000003</v>
      </c>
      <c r="M20" s="84">
        <v>4.5</v>
      </c>
      <c r="N20" s="84">
        <v>14.1</v>
      </c>
      <c r="O20" s="84">
        <v>14.1</v>
      </c>
      <c r="P20" s="84">
        <v>-5.6</v>
      </c>
      <c r="Q20" s="84">
        <v>26.2</v>
      </c>
      <c r="R20" s="84">
        <v>10.7</v>
      </c>
      <c r="S20" s="29">
        <v>18</v>
      </c>
      <c r="T20" s="84">
        <v>16.3</v>
      </c>
      <c r="U20" s="84">
        <v>15.5</v>
      </c>
      <c r="V20" s="84">
        <v>60.6</v>
      </c>
      <c r="W20" s="84">
        <v>24</v>
      </c>
      <c r="X20" s="84">
        <v>10.999999999999996</v>
      </c>
      <c r="Y20" s="84">
        <v>33.1</v>
      </c>
      <c r="Z20" s="84">
        <v>16.999999999999996</v>
      </c>
      <c r="AA20" s="84">
        <v>85.1</v>
      </c>
      <c r="AB20" s="84">
        <v>18.599999999999998</v>
      </c>
      <c r="AC20" s="84">
        <v>31.6</v>
      </c>
      <c r="AD20" s="84">
        <v>-1.0899999999999963</v>
      </c>
      <c r="AE20" s="146">
        <v>19.100000000000001</v>
      </c>
      <c r="AF20" s="146">
        <v>68.210000000000008</v>
      </c>
      <c r="AG20" s="146">
        <v>84.800000000000011</v>
      </c>
    </row>
    <row r="21" spans="1:33" x14ac:dyDescent="0.25">
      <c r="A21" s="20"/>
      <c r="B21" s="28" t="s">
        <v>313</v>
      </c>
      <c r="C21" s="30">
        <v>28.9</v>
      </c>
      <c r="D21" s="84">
        <v>27</v>
      </c>
      <c r="E21" s="84">
        <v>27</v>
      </c>
      <c r="F21" s="30">
        <v>29.200000000000003</v>
      </c>
      <c r="G21" s="30">
        <v>112.1</v>
      </c>
      <c r="H21" s="30">
        <v>28.2</v>
      </c>
      <c r="I21" s="30">
        <v>29.9</v>
      </c>
      <c r="J21" s="30">
        <v>25.9</v>
      </c>
      <c r="K21" s="30">
        <v>29</v>
      </c>
      <c r="L21" s="30">
        <v>113</v>
      </c>
      <c r="M21" s="30">
        <v>28.8</v>
      </c>
      <c r="N21" s="30">
        <v>31.3</v>
      </c>
      <c r="O21" s="84">
        <v>28.000000000000004</v>
      </c>
      <c r="P21" s="84">
        <v>29</v>
      </c>
      <c r="Q21" s="30">
        <v>117.1</v>
      </c>
      <c r="R21" s="84">
        <v>32.799999999999997</v>
      </c>
      <c r="S21" s="29">
        <v>34.299999999999997</v>
      </c>
      <c r="T21" s="84">
        <v>34.1</v>
      </c>
      <c r="U21" s="84">
        <v>34.1</v>
      </c>
      <c r="V21" s="84">
        <v>135.30000000000001</v>
      </c>
      <c r="W21" s="84">
        <v>34.4</v>
      </c>
      <c r="X21" s="84">
        <v>37.200000000000003</v>
      </c>
      <c r="Y21" s="84">
        <v>45</v>
      </c>
      <c r="Z21" s="84">
        <v>41.500000000000007</v>
      </c>
      <c r="AA21" s="84">
        <v>152.1</v>
      </c>
      <c r="AB21" s="84">
        <v>36.4</v>
      </c>
      <c r="AC21" s="84">
        <v>36.600000000000009</v>
      </c>
      <c r="AD21" s="84">
        <v>37.137</v>
      </c>
      <c r="AE21" s="146">
        <v>43.1</v>
      </c>
      <c r="AF21" s="146">
        <v>153.23699999999999</v>
      </c>
      <c r="AG21" s="146">
        <v>38.4</v>
      </c>
    </row>
    <row r="22" spans="1:33" x14ac:dyDescent="0.25">
      <c r="A22" s="20"/>
      <c r="B22" s="28" t="s">
        <v>314</v>
      </c>
      <c r="C22" s="74">
        <v>6.4</v>
      </c>
      <c r="D22" s="74">
        <v>42.3</v>
      </c>
      <c r="E22" s="74">
        <v>-30.7</v>
      </c>
      <c r="F22" s="74">
        <v>9.9</v>
      </c>
      <c r="G22" s="74">
        <v>27.999999999999993</v>
      </c>
      <c r="H22" s="74">
        <v>17.2</v>
      </c>
      <c r="I22" s="74">
        <v>12.7</v>
      </c>
      <c r="J22" s="74">
        <v>14.1</v>
      </c>
      <c r="K22" s="74">
        <v>10.9</v>
      </c>
      <c r="L22" s="74">
        <v>54.9</v>
      </c>
      <c r="M22" s="74">
        <v>11.7</v>
      </c>
      <c r="N22" s="74">
        <v>12.7</v>
      </c>
      <c r="O22" s="74">
        <v>4.7</v>
      </c>
      <c r="P22" s="74">
        <v>16.899999999999999</v>
      </c>
      <c r="Q22" s="74">
        <v>46</v>
      </c>
      <c r="R22" s="84">
        <v>4.4000000000000004</v>
      </c>
      <c r="S22" s="29">
        <v>2.8</v>
      </c>
      <c r="T22" s="84">
        <v>6.9</v>
      </c>
      <c r="U22" s="84">
        <v>47.5</v>
      </c>
      <c r="V22" s="84">
        <v>61.6</v>
      </c>
      <c r="W22" s="84">
        <v>-2.6</v>
      </c>
      <c r="X22" s="84">
        <v>130.9</v>
      </c>
      <c r="Y22" s="84">
        <v>11.3</v>
      </c>
      <c r="Z22" s="84">
        <v>39.5</v>
      </c>
      <c r="AA22" s="84">
        <v>179.10000000000002</v>
      </c>
      <c r="AB22" s="84">
        <v>10.4</v>
      </c>
      <c r="AC22" s="84">
        <v>32</v>
      </c>
      <c r="AD22" s="84">
        <v>5.1509999999999998</v>
      </c>
      <c r="AE22" s="146">
        <v>12.6</v>
      </c>
      <c r="AF22" s="146">
        <v>60.151000000000003</v>
      </c>
      <c r="AG22" s="146">
        <v>8.3000000000000007</v>
      </c>
    </row>
    <row r="23" spans="1:33" x14ac:dyDescent="0.25">
      <c r="A23" s="20"/>
      <c r="B23" s="28" t="s">
        <v>313</v>
      </c>
      <c r="C23" s="74">
        <v>-5.7</v>
      </c>
      <c r="D23" s="74">
        <v>-4.4000000000000004</v>
      </c>
      <c r="E23" s="74">
        <v>-4</v>
      </c>
      <c r="F23" s="74">
        <v>-5.0000000000000036</v>
      </c>
      <c r="G23" s="74">
        <v>-19.099999999999994</v>
      </c>
      <c r="H23" s="74">
        <v>-4.0999999999999996</v>
      </c>
      <c r="I23" s="74">
        <v>-4.2</v>
      </c>
      <c r="J23" s="74">
        <v>-4.5999999999999996</v>
      </c>
      <c r="K23" s="74">
        <v>-4.2745723307102992</v>
      </c>
      <c r="L23" s="74">
        <v>-17.2292814755526</v>
      </c>
      <c r="M23" s="74">
        <v>-4.2</v>
      </c>
      <c r="N23" s="74">
        <v>-5</v>
      </c>
      <c r="O23" s="74">
        <v>-1.1221639307668041</v>
      </c>
      <c r="P23" s="74">
        <v>-3</v>
      </c>
      <c r="Q23" s="74">
        <v>-13.4</v>
      </c>
      <c r="R23" s="84">
        <v>-4</v>
      </c>
      <c r="S23" s="29">
        <v>-3.9</v>
      </c>
      <c r="T23" s="84">
        <v>-4.2</v>
      </c>
      <c r="U23" s="84">
        <v>-3.7</v>
      </c>
      <c r="V23" s="84">
        <v>-15.9</v>
      </c>
      <c r="W23" s="84">
        <v>-4.2</v>
      </c>
      <c r="X23" s="84">
        <v>-4.3</v>
      </c>
      <c r="Y23" s="84">
        <v>-11.4</v>
      </c>
      <c r="Z23" s="84">
        <v>-4.5561734057447083</v>
      </c>
      <c r="AA23" s="84">
        <v>-18.630426023430402</v>
      </c>
      <c r="AB23" s="84">
        <v>-5.9144157577885998</v>
      </c>
      <c r="AC23" s="84">
        <v>-4.5068818324179105</v>
      </c>
      <c r="AD23" s="84">
        <v>-2.2387875035087972</v>
      </c>
      <c r="AE23" s="146">
        <v>-4.6983008869983038</v>
      </c>
      <c r="AF23" s="146">
        <v>-17.358385980713614</v>
      </c>
      <c r="AG23" s="146">
        <v>-4.556293916919202</v>
      </c>
    </row>
    <row r="24" spans="1:33" x14ac:dyDescent="0.25">
      <c r="A24" s="20"/>
      <c r="B24" s="28" t="s">
        <v>315</v>
      </c>
      <c r="C24" s="74">
        <v>1.3</v>
      </c>
      <c r="D24" s="74">
        <v>1.4</v>
      </c>
      <c r="E24" s="74">
        <v>0</v>
      </c>
      <c r="F24" s="74">
        <v>0</v>
      </c>
      <c r="G24" s="74">
        <v>2.7</v>
      </c>
      <c r="H24" s="74">
        <v>0</v>
      </c>
      <c r="I24" s="74">
        <v>0</v>
      </c>
      <c r="J24" s="74">
        <v>0.3</v>
      </c>
      <c r="K24" s="74">
        <v>1.3</v>
      </c>
      <c r="L24" s="74">
        <v>1.6</v>
      </c>
      <c r="M24" s="74">
        <v>0</v>
      </c>
      <c r="N24" s="74">
        <v>1.2</v>
      </c>
      <c r="O24" s="74">
        <v>0.8</v>
      </c>
      <c r="P24" s="74">
        <v>0.6</v>
      </c>
      <c r="Q24" s="74">
        <v>2.7</v>
      </c>
      <c r="R24" s="84">
        <v>0.2</v>
      </c>
      <c r="S24" s="29">
        <v>0.5</v>
      </c>
      <c r="T24" s="84">
        <v>0</v>
      </c>
      <c r="U24" s="84">
        <v>-3.1</v>
      </c>
      <c r="V24" s="84">
        <v>-2.4</v>
      </c>
      <c r="W24" s="84">
        <v>0.2</v>
      </c>
      <c r="X24" s="84">
        <v>1.7</v>
      </c>
      <c r="Y24" s="84">
        <v>-0.7</v>
      </c>
      <c r="Z24" s="84">
        <v>-2</v>
      </c>
      <c r="AA24" s="84">
        <v>-0.8</v>
      </c>
      <c r="AB24" s="84">
        <v>0</v>
      </c>
      <c r="AC24" s="84">
        <v>0.4</v>
      </c>
      <c r="AD24" s="84">
        <v>0.68100000000000005</v>
      </c>
      <c r="AE24" s="146">
        <v>1.6</v>
      </c>
      <c r="AF24" s="146">
        <v>2.681</v>
      </c>
      <c r="AG24" s="146">
        <v>0.4</v>
      </c>
    </row>
    <row r="25" spans="1:33" x14ac:dyDescent="0.25">
      <c r="A25" s="20"/>
      <c r="B25" s="73" t="s">
        <v>316</v>
      </c>
      <c r="C25" s="75">
        <v>69.099999999999994</v>
      </c>
      <c r="D25" s="75">
        <v>71.7</v>
      </c>
      <c r="E25" s="75">
        <v>75.3</v>
      </c>
      <c r="F25" s="75">
        <v>62.800000000000011</v>
      </c>
      <c r="G25" s="75">
        <v>278.89999999999992</v>
      </c>
      <c r="H25" s="75">
        <v>50.4</v>
      </c>
      <c r="I25" s="75">
        <v>60.3</v>
      </c>
      <c r="J25" s="75">
        <v>69.2</v>
      </c>
      <c r="K25" s="75">
        <f>SUM(K22:K24)</f>
        <v>7.925427669289701</v>
      </c>
      <c r="L25" s="75">
        <f>SUM(L22:L24)</f>
        <v>39.270718524447396</v>
      </c>
      <c r="M25" s="75">
        <f>SUM(M22:M24)</f>
        <v>7.4999999999999991</v>
      </c>
      <c r="N25" s="75">
        <v>77.099999999999994</v>
      </c>
      <c r="O25" s="75">
        <v>81.0778360692332</v>
      </c>
      <c r="P25" s="75">
        <v>73.8</v>
      </c>
      <c r="Q25" s="75">
        <f t="shared" ref="Q25:V25" si="1">SUM(Q22:Q24)</f>
        <v>35.300000000000004</v>
      </c>
      <c r="R25" s="75">
        <f t="shared" si="1"/>
        <v>0.60000000000000031</v>
      </c>
      <c r="S25" s="75">
        <f t="shared" si="1"/>
        <v>-0.60000000000000009</v>
      </c>
      <c r="T25" s="75">
        <f t="shared" si="1"/>
        <v>2.7</v>
      </c>
      <c r="U25" s="75">
        <f t="shared" si="1"/>
        <v>40.699999999999996</v>
      </c>
      <c r="V25" s="75">
        <f t="shared" si="1"/>
        <v>43.300000000000004</v>
      </c>
      <c r="W25" s="75">
        <f t="shared" ref="W25:AC25" si="2">SUM(W17:W24)</f>
        <v>60.2</v>
      </c>
      <c r="X25" s="75">
        <f t="shared" si="2"/>
        <v>17.500000000000007</v>
      </c>
      <c r="Y25" s="75">
        <f t="shared" si="2"/>
        <v>74.499999999999986</v>
      </c>
      <c r="Z25" s="75">
        <f t="shared" si="2"/>
        <v>50.443826594255292</v>
      </c>
      <c r="AA25" s="75">
        <f t="shared" si="2"/>
        <v>202.46957397656959</v>
      </c>
      <c r="AB25" s="75">
        <f t="shared" si="2"/>
        <v>60.985584242211402</v>
      </c>
      <c r="AC25" s="75">
        <f t="shared" si="2"/>
        <v>73.393118167582116</v>
      </c>
      <c r="AD25" s="75">
        <v>98.40485249649133</v>
      </c>
      <c r="AE25" s="147">
        <v>101.60169911300167</v>
      </c>
      <c r="AF25" s="147">
        <v>334.38525401928655</v>
      </c>
      <c r="AG25" s="147">
        <v>102.94370608308081</v>
      </c>
    </row>
    <row r="26" spans="1:33" x14ac:dyDescent="0.25">
      <c r="A26" s="20"/>
      <c r="N26" s="21"/>
      <c r="O26" s="21"/>
      <c r="P26" s="21"/>
      <c r="Q26" s="21"/>
      <c r="AE26" s="138"/>
      <c r="AF26" s="128"/>
      <c r="AG26" s="128"/>
    </row>
    <row r="27" spans="1:33" ht="18" customHeight="1" x14ac:dyDescent="0.25">
      <c r="A27" s="20"/>
      <c r="B27" s="101" t="s">
        <v>317</v>
      </c>
      <c r="C27" s="102" t="s">
        <v>61</v>
      </c>
      <c r="D27" s="102" t="s">
        <v>62</v>
      </c>
      <c r="E27" s="102" t="s">
        <v>63</v>
      </c>
      <c r="F27" s="102" t="s">
        <v>64</v>
      </c>
      <c r="G27" s="102">
        <v>2016</v>
      </c>
      <c r="H27" s="102" t="s">
        <v>65</v>
      </c>
      <c r="I27" s="102" t="s">
        <v>66</v>
      </c>
      <c r="J27" s="102" t="s">
        <v>67</v>
      </c>
      <c r="K27" s="102" t="s">
        <v>68</v>
      </c>
      <c r="L27" s="102">
        <v>2017</v>
      </c>
      <c r="M27" s="102" t="s">
        <v>69</v>
      </c>
      <c r="N27" s="102" t="s">
        <v>70</v>
      </c>
      <c r="O27" s="102" t="s">
        <v>71</v>
      </c>
      <c r="P27" s="102" t="s">
        <v>72</v>
      </c>
      <c r="Q27" s="102">
        <v>2018</v>
      </c>
      <c r="R27" s="102" t="s">
        <v>332</v>
      </c>
      <c r="S27" s="102" t="s">
        <v>333</v>
      </c>
      <c r="T27" s="102" t="s">
        <v>334</v>
      </c>
      <c r="U27" s="102" t="s">
        <v>335</v>
      </c>
      <c r="V27" s="102" t="s">
        <v>27</v>
      </c>
      <c r="W27" s="102" t="s">
        <v>293</v>
      </c>
      <c r="X27" s="102" t="s">
        <v>294</v>
      </c>
      <c r="Y27" s="102" t="s">
        <v>295</v>
      </c>
      <c r="Z27" s="102" t="s">
        <v>296</v>
      </c>
      <c r="AA27" s="102" t="s">
        <v>33</v>
      </c>
      <c r="AB27" s="102" t="s">
        <v>297</v>
      </c>
      <c r="AC27" s="102" t="s">
        <v>298</v>
      </c>
      <c r="AD27" s="102" t="s">
        <v>299</v>
      </c>
      <c r="AE27" s="102" t="s">
        <v>300</v>
      </c>
      <c r="AF27" s="102" t="s">
        <v>35</v>
      </c>
      <c r="AG27" s="102" t="s">
        <v>301</v>
      </c>
    </row>
    <row r="28" spans="1:33" x14ac:dyDescent="0.25">
      <c r="A28" s="20"/>
      <c r="N28" s="21"/>
      <c r="O28" s="21"/>
      <c r="P28" s="21"/>
      <c r="Q28" s="21"/>
      <c r="AE28" s="138"/>
      <c r="AF28" s="128"/>
      <c r="AG28" s="128"/>
    </row>
    <row r="29" spans="1:33" x14ac:dyDescent="0.25">
      <c r="B29" s="73" t="s">
        <v>303</v>
      </c>
      <c r="C29" s="75">
        <v>443.1</v>
      </c>
      <c r="D29" s="75">
        <v>437.8</v>
      </c>
      <c r="E29" s="75">
        <v>425.9</v>
      </c>
      <c r="F29" s="75">
        <v>417.020783255688</v>
      </c>
      <c r="G29" s="75">
        <v>1723.820783255688</v>
      </c>
      <c r="H29" s="75">
        <v>358.5</v>
      </c>
      <c r="I29" s="75">
        <v>391.9</v>
      </c>
      <c r="J29" s="76">
        <v>412.1</v>
      </c>
      <c r="K29" s="77">
        <v>411.9</v>
      </c>
      <c r="L29" s="75">
        <v>1574.4</v>
      </c>
      <c r="M29" s="77">
        <v>386.3</v>
      </c>
      <c r="N29" s="77">
        <v>421.9</v>
      </c>
      <c r="O29" s="77">
        <v>478.85129633285499</v>
      </c>
      <c r="P29" s="77">
        <v>447.3</v>
      </c>
      <c r="Q29" s="75">
        <v>1734.3</v>
      </c>
      <c r="R29" s="77">
        <v>426.8</v>
      </c>
      <c r="S29" s="77">
        <v>463.3</v>
      </c>
      <c r="T29" s="77">
        <v>569</v>
      </c>
      <c r="U29" s="77">
        <v>548.79999999999995</v>
      </c>
      <c r="V29" s="78">
        <v>2008</v>
      </c>
      <c r="W29" s="77">
        <v>463.7</v>
      </c>
      <c r="X29" s="77">
        <v>414.6</v>
      </c>
      <c r="Y29" s="77">
        <v>522.1</v>
      </c>
      <c r="Z29" s="77">
        <v>538.70000000000005</v>
      </c>
      <c r="AA29" s="77">
        <v>1939.0525060142459</v>
      </c>
      <c r="AB29" s="77">
        <v>489.7</v>
      </c>
      <c r="AC29" s="77">
        <v>541.12084089999996</v>
      </c>
      <c r="AD29" s="77">
        <v>583.42494863000002</v>
      </c>
      <c r="AE29" s="143">
        <v>584.10821444400426</v>
      </c>
      <c r="AF29" s="147">
        <v>2198.3467119940042</v>
      </c>
      <c r="AG29" s="143">
        <v>579.65745216406401</v>
      </c>
    </row>
    <row r="30" spans="1:33" x14ac:dyDescent="0.25">
      <c r="A30" s="20"/>
      <c r="B30" s="73" t="s">
        <v>316</v>
      </c>
      <c r="C30" s="76">
        <v>69.099999999999994</v>
      </c>
      <c r="D30" s="76">
        <v>71.7</v>
      </c>
      <c r="E30" s="76">
        <v>75.3</v>
      </c>
      <c r="F30" s="77">
        <v>62.830580000000005</v>
      </c>
      <c r="G30" s="77">
        <v>278.93058000000002</v>
      </c>
      <c r="H30" s="76">
        <v>50.4</v>
      </c>
      <c r="I30" s="76">
        <v>60.3</v>
      </c>
      <c r="J30" s="76">
        <v>69.2</v>
      </c>
      <c r="K30" s="77">
        <v>66.099999999999994</v>
      </c>
      <c r="L30" s="77">
        <v>245.9</v>
      </c>
      <c r="M30" s="77">
        <v>73</v>
      </c>
      <c r="N30" s="77">
        <v>77.099999999999994</v>
      </c>
      <c r="O30" s="77">
        <v>81.054721252097153</v>
      </c>
      <c r="P30" s="77">
        <v>73.8</v>
      </c>
      <c r="Q30" s="77">
        <f>SUM(M30:P30)</f>
        <v>304.95472125209716</v>
      </c>
      <c r="R30" s="77">
        <v>67.099999999999994</v>
      </c>
      <c r="S30" s="77">
        <v>63.6</v>
      </c>
      <c r="T30" s="77">
        <v>97.6</v>
      </c>
      <c r="U30" s="77">
        <v>80.7</v>
      </c>
      <c r="V30" s="77">
        <v>309</v>
      </c>
      <c r="W30" s="77">
        <v>60.2</v>
      </c>
      <c r="X30" s="77">
        <v>17.5</v>
      </c>
      <c r="Y30" s="77">
        <v>74.5</v>
      </c>
      <c r="Z30" s="77">
        <v>50.409878981954193</v>
      </c>
      <c r="AA30" s="77">
        <v>202.4759443255445</v>
      </c>
      <c r="AB30" s="77">
        <v>60.985584242211402</v>
      </c>
      <c r="AC30" s="77">
        <v>70.611944549999905</v>
      </c>
      <c r="AD30" s="77">
        <v>98.48919740999996</v>
      </c>
      <c r="AE30" s="143">
        <v>99.873232407771056</v>
      </c>
      <c r="AF30" s="147">
        <v>331.55976976998249</v>
      </c>
      <c r="AG30" s="143">
        <v>102.90009020913195</v>
      </c>
    </row>
    <row r="31" spans="1:33" x14ac:dyDescent="0.25">
      <c r="A31" s="20"/>
      <c r="B31" s="79" t="s">
        <v>318</v>
      </c>
      <c r="C31" s="80" t="str">
        <f>IFERROR((C30-#REF!)/C29,"N/A")</f>
        <v>N/A</v>
      </c>
      <c r="D31" s="80" t="str">
        <f>IFERROR((D30-#REF!)/D29,"N/A")</f>
        <v>N/A</v>
      </c>
      <c r="E31" s="80" t="str">
        <f>IFERROR((E30-#REF!)/E29,"N/A")</f>
        <v>N/A</v>
      </c>
      <c r="F31" s="80" t="str">
        <f>IFERROR((F30-#REF!)/F29,"N/A")</f>
        <v>N/A</v>
      </c>
      <c r="G31" s="80" t="str">
        <f>IFERROR((G30-#REF!)/G29,"N/A")</f>
        <v>N/A</v>
      </c>
      <c r="H31" s="80" t="str">
        <f>IFERROR((H30-#REF!)/H29,"N/A")</f>
        <v>N/A</v>
      </c>
      <c r="I31" s="80" t="str">
        <f>IFERROR((I30-#REF!)/I29,"N/A")</f>
        <v>N/A</v>
      </c>
      <c r="J31" s="80" t="str">
        <f>IFERROR((J30-#REF!)/J29,"N/A")</f>
        <v>N/A</v>
      </c>
      <c r="K31" s="80" t="str">
        <f>IFERROR((K30-#REF!)/K29,"N/A")</f>
        <v>N/A</v>
      </c>
      <c r="L31" s="80" t="str">
        <f>IFERROR((L30-#REF!)/L29,"N/A")</f>
        <v>N/A</v>
      </c>
      <c r="M31" s="80" t="str">
        <f>IFERROR((M30-#REF!)/M29,"N/A")</f>
        <v>N/A</v>
      </c>
      <c r="N31" s="80" t="str">
        <f>IFERROR((N30-#REF!)/N29,"N/A")</f>
        <v>N/A</v>
      </c>
      <c r="O31" s="80" t="str">
        <f>IFERROR((O30-#REF!)/O29,"N/A")</f>
        <v>N/A</v>
      </c>
      <c r="P31" s="80" t="str">
        <f>IFERROR((P30-#REF!)/P29,"N/A")</f>
        <v>N/A</v>
      </c>
      <c r="Q31" s="80">
        <f>Q30/Q29</f>
        <v>0.17583735296782399</v>
      </c>
      <c r="R31" s="80">
        <v>0.157</v>
      </c>
      <c r="S31" s="157">
        <v>0.13700000000000001</v>
      </c>
      <c r="T31" s="80">
        <v>0.17199999999999999</v>
      </c>
      <c r="U31" s="80">
        <v>0.14699999999999999</v>
      </c>
      <c r="V31" s="80">
        <v>0.154</v>
      </c>
      <c r="W31" s="80">
        <v>0.13</v>
      </c>
      <c r="X31" s="80">
        <v>4.2000000000000003E-2</v>
      </c>
      <c r="Y31" s="80">
        <v>0.14299999999999999</v>
      </c>
      <c r="Z31" s="80">
        <v>9.3585156328263683E-2</v>
      </c>
      <c r="AA31" s="80">
        <v>0.10442004210692422</v>
      </c>
      <c r="AB31" s="80">
        <v>0.12453662291650276</v>
      </c>
      <c r="AC31" s="80">
        <v>0.13049200698416474</v>
      </c>
      <c r="AD31" s="80">
        <v>0.16881211138000279</v>
      </c>
      <c r="AE31" s="144">
        <v>0.17098412578025032</v>
      </c>
      <c r="AF31" s="144">
        <v>0.15082232841663185</v>
      </c>
      <c r="AG31" s="144">
        <v>0.17751879118429328</v>
      </c>
    </row>
    <row r="32" spans="1:33" x14ac:dyDescent="0.25">
      <c r="A32" s="20"/>
      <c r="B32" s="73" t="s">
        <v>319</v>
      </c>
      <c r="C32" s="76">
        <v>11.8</v>
      </c>
      <c r="D32" s="76">
        <v>-1.4</v>
      </c>
      <c r="E32" s="77">
        <v>50</v>
      </c>
      <c r="F32" s="77">
        <v>27.899999999999974</v>
      </c>
      <c r="G32" s="77">
        <v>88.300000000000168</v>
      </c>
      <c r="H32" s="77">
        <v>7.6</v>
      </c>
      <c r="I32" s="77">
        <v>3.2</v>
      </c>
      <c r="J32" s="77">
        <v>15.8</v>
      </c>
      <c r="K32" s="77">
        <v>1.1000000000000001</v>
      </c>
      <c r="L32" s="77">
        <v>27.2</v>
      </c>
      <c r="M32" s="77">
        <v>19.7</v>
      </c>
      <c r="N32" s="77">
        <v>13.5</v>
      </c>
      <c r="O32" s="77">
        <v>23.8</v>
      </c>
      <c r="P32" s="77">
        <v>43.1</v>
      </c>
      <c r="Q32" s="77">
        <v>100.1</v>
      </c>
      <c r="R32" s="77">
        <v>13.7</v>
      </c>
      <c r="S32" s="77">
        <v>6.3</v>
      </c>
      <c r="T32" s="77">
        <v>31.7</v>
      </c>
      <c r="U32" s="77">
        <v>35.5</v>
      </c>
      <c r="V32" s="77">
        <v>87.2</v>
      </c>
      <c r="W32" s="77">
        <v>-2.1470999999999947</v>
      </c>
      <c r="X32" s="77">
        <v>-65.496380000000002</v>
      </c>
      <c r="Y32" s="77">
        <v>-2.4</v>
      </c>
      <c r="Z32" s="77">
        <v>-54</v>
      </c>
      <c r="AA32" s="77">
        <v>-202.39999999999998</v>
      </c>
      <c r="AB32" s="77">
        <v>-5</v>
      </c>
      <c r="AC32" s="77">
        <v>-22.458919999999999</v>
      </c>
      <c r="AD32" s="77">
        <v>35.700000000000003</v>
      </c>
      <c r="AE32" s="143">
        <v>23.829000000000001</v>
      </c>
      <c r="AF32" s="147">
        <v>32.070080000000004</v>
      </c>
      <c r="AG32" s="143">
        <v>-18.100000000000001</v>
      </c>
    </row>
    <row r="33" spans="1:33" x14ac:dyDescent="0.25">
      <c r="A33" s="20"/>
      <c r="B33" s="79" t="s">
        <v>306</v>
      </c>
      <c r="C33" s="80">
        <v>2.7000000000000003E-2</v>
      </c>
      <c r="D33" s="80">
        <v>-3.0000000000000001E-3</v>
      </c>
      <c r="E33" s="80">
        <v>0.11700000000000001</v>
      </c>
      <c r="F33" s="80">
        <v>6.6903140371528308E-2</v>
      </c>
      <c r="G33" s="80">
        <v>5.1223422328876139E-2</v>
      </c>
      <c r="H33" s="80">
        <v>2.1000000000000001E-2</v>
      </c>
      <c r="I33" s="80">
        <v>8.0000000000000002E-3</v>
      </c>
      <c r="J33" s="30" t="s">
        <v>336</v>
      </c>
      <c r="K33" s="92">
        <v>3.0000000000000001E-3</v>
      </c>
      <c r="L33" s="92">
        <v>1.7999999999999999E-2</v>
      </c>
      <c r="M33" s="92">
        <v>5.0999999999999997E-2</v>
      </c>
      <c r="N33" s="92">
        <v>3.2000000000000001E-2</v>
      </c>
      <c r="O33" s="80">
        <v>0.05</v>
      </c>
      <c r="P33" s="80">
        <v>9.6000000000000002E-2</v>
      </c>
      <c r="Q33" s="80">
        <v>5.8000000000000003E-2</v>
      </c>
      <c r="R33" s="80">
        <v>3.2000000000000001E-2</v>
      </c>
      <c r="S33" s="157">
        <v>1.4E-2</v>
      </c>
      <c r="T33" s="80">
        <v>5.6000000000000001E-2</v>
      </c>
      <c r="U33" s="80">
        <v>6.5000000000000002E-2</v>
      </c>
      <c r="V33" s="80">
        <v>4.2999999999999997E-2</v>
      </c>
      <c r="W33" s="83">
        <f>W32/W29</f>
        <v>-4.6303644597800184E-3</v>
      </c>
      <c r="X33" s="100">
        <v>-0.35699999999999998</v>
      </c>
      <c r="Y33" s="83">
        <v>-5.0000000000000001E-3</v>
      </c>
      <c r="Z33" s="83">
        <f>Z32/Z29</f>
        <v>-0.10024132170038982</v>
      </c>
      <c r="AA33" s="83">
        <f>AA32/AA29</f>
        <v>-0.10438087641888383</v>
      </c>
      <c r="AB33" s="83">
        <f>AB32/AB29</f>
        <v>-1.0210332856851134E-2</v>
      </c>
      <c r="AC33" s="83">
        <f>AC32/AC29</f>
        <v>-4.1504444668303664E-2</v>
      </c>
      <c r="AD33" s="83">
        <v>6.1190389755924626E-2</v>
      </c>
      <c r="AE33" s="145">
        <v>4.0795522834209987E-2</v>
      </c>
      <c r="AF33" s="145">
        <v>1.4588272097857999E-2</v>
      </c>
      <c r="AG33" s="145">
        <v>-3.1225338227648711E-2</v>
      </c>
    </row>
    <row r="34" spans="1:33" x14ac:dyDescent="0.25">
      <c r="A34" s="20"/>
      <c r="B34" s="73" t="s">
        <v>307</v>
      </c>
      <c r="C34" s="76">
        <v>374.20000000000005</v>
      </c>
      <c r="D34" s="76">
        <v>366.20000000000005</v>
      </c>
      <c r="E34" s="77">
        <v>350.69999999999993</v>
      </c>
      <c r="F34" s="77">
        <v>354.2</v>
      </c>
      <c r="G34" s="77">
        <v>1445.3000000000002</v>
      </c>
      <c r="H34" s="77">
        <v>308.10000000000002</v>
      </c>
      <c r="I34" s="77">
        <v>331.7</v>
      </c>
      <c r="J34" s="77">
        <v>342.9</v>
      </c>
      <c r="K34" s="77">
        <v>345.9</v>
      </c>
      <c r="L34" s="77">
        <v>1328.6</v>
      </c>
      <c r="M34" s="77">
        <v>308.31899403559231</v>
      </c>
      <c r="N34" s="77">
        <v>339.14447350873951</v>
      </c>
      <c r="O34" s="77">
        <v>391.74442569301601</v>
      </c>
      <c r="P34" s="77">
        <v>367.6</v>
      </c>
      <c r="Q34" s="77">
        <v>1406.8078932373478</v>
      </c>
      <c r="R34" s="77">
        <v>359.6062922527654</v>
      </c>
      <c r="S34" s="77">
        <v>399.74461508034403</v>
      </c>
      <c r="T34" s="77">
        <v>471.4</v>
      </c>
      <c r="U34" s="77">
        <v>468.2</v>
      </c>
      <c r="V34" s="77">
        <v>1698.9509073331094</v>
      </c>
      <c r="W34" s="77">
        <f t="shared" ref="W34:AB34" si="3">W79+W90+W99+W108+W117</f>
        <v>2.4827242524916944</v>
      </c>
      <c r="X34" s="77">
        <f t="shared" si="3"/>
        <v>6.331428571428571</v>
      </c>
      <c r="Y34" s="77">
        <f t="shared" si="3"/>
        <v>14.009153345263121</v>
      </c>
      <c r="Z34" s="77">
        <f t="shared" si="3"/>
        <v>5.9852027538205448</v>
      </c>
      <c r="AA34" s="77">
        <f t="shared" si="3"/>
        <v>26.765645064830583</v>
      </c>
      <c r="AB34" s="77">
        <f t="shared" si="3"/>
        <v>-2.120600863566235</v>
      </c>
      <c r="AC34" s="77">
        <f>AC53+AC64+AC73+AC82+AC91</f>
        <v>470.50889634999999</v>
      </c>
      <c r="AD34" s="77">
        <v>484.93575122000004</v>
      </c>
      <c r="AE34" s="143">
        <v>484.23498203623313</v>
      </c>
      <c r="AF34" s="143">
        <v>1552.0953537446812</v>
      </c>
      <c r="AG34" s="143">
        <v>476.75736195493209</v>
      </c>
    </row>
    <row r="35" spans="1:33" x14ac:dyDescent="0.25">
      <c r="A35" s="20"/>
      <c r="N35" s="21"/>
      <c r="O35" s="21"/>
      <c r="P35" s="21"/>
      <c r="Q35" s="21"/>
      <c r="S35" s="29"/>
      <c r="AE35" s="138"/>
      <c r="AF35" s="128"/>
      <c r="AG35" s="128"/>
    </row>
    <row r="36" spans="1:33" x14ac:dyDescent="0.25">
      <c r="A36" s="20"/>
      <c r="B36" s="73" t="s">
        <v>308</v>
      </c>
      <c r="N36" s="21"/>
      <c r="O36" s="21"/>
      <c r="P36" s="21"/>
      <c r="Q36" s="21"/>
      <c r="S36" s="29"/>
      <c r="AE36" s="138"/>
      <c r="AF36" s="128"/>
      <c r="AG36" s="128"/>
    </row>
    <row r="37" spans="1:33" x14ac:dyDescent="0.25">
      <c r="A37" s="20"/>
      <c r="B37" s="73" t="s">
        <v>309</v>
      </c>
      <c r="C37" s="76">
        <v>11.8</v>
      </c>
      <c r="D37" s="76">
        <v>-1.4</v>
      </c>
      <c r="E37" s="77">
        <v>50</v>
      </c>
      <c r="F37" s="76">
        <v>27.899999999999974</v>
      </c>
      <c r="G37" s="76">
        <v>88.300000000000168</v>
      </c>
      <c r="H37" s="76">
        <v>7.6</v>
      </c>
      <c r="I37" s="76">
        <v>3.2</v>
      </c>
      <c r="J37" s="76">
        <v>15.8</v>
      </c>
      <c r="K37" s="76">
        <v>1.1000000000000001</v>
      </c>
      <c r="L37" s="76">
        <v>27.700000000000003</v>
      </c>
      <c r="M37" s="76">
        <v>19.7</v>
      </c>
      <c r="N37" s="76">
        <v>13.5</v>
      </c>
      <c r="O37" s="76">
        <v>23.8</v>
      </c>
      <c r="P37" s="76">
        <v>43.1</v>
      </c>
      <c r="Q37" s="76">
        <v>100.1</v>
      </c>
      <c r="R37" s="76">
        <v>13.7</v>
      </c>
      <c r="S37" s="77">
        <v>6.3</v>
      </c>
      <c r="T37" s="76">
        <v>31.7</v>
      </c>
      <c r="U37" s="76">
        <v>2.6</v>
      </c>
      <c r="V37" s="76">
        <v>54.3</v>
      </c>
      <c r="W37" s="76">
        <v>2.1</v>
      </c>
      <c r="X37" s="77">
        <f>X32</f>
        <v>-65.496380000000002</v>
      </c>
      <c r="Y37" s="76">
        <v>-2.4</v>
      </c>
      <c r="Z37" s="77">
        <v>-54</v>
      </c>
      <c r="AA37" s="76">
        <v>-202.4</v>
      </c>
      <c r="AB37" s="76">
        <v>-5</v>
      </c>
      <c r="AC37" s="77">
        <v>-22.458919999999999</v>
      </c>
      <c r="AD37" s="77">
        <v>35.700000000000003</v>
      </c>
      <c r="AE37" s="147">
        <v>23.829000000000001</v>
      </c>
      <c r="AF37" s="147">
        <v>32.070080000000004</v>
      </c>
      <c r="AG37" s="147">
        <v>-18.100000000000001</v>
      </c>
    </row>
    <row r="38" spans="1:33" x14ac:dyDescent="0.25">
      <c r="A38" s="20"/>
      <c r="B38" s="28" t="s">
        <v>310</v>
      </c>
      <c r="C38" s="84">
        <v>0</v>
      </c>
      <c r="D38" s="84">
        <v>-0.2</v>
      </c>
      <c r="E38" s="84">
        <v>0.1</v>
      </c>
      <c r="F38" s="30">
        <v>-5</v>
      </c>
      <c r="G38" s="30">
        <v>20.999999999999993</v>
      </c>
      <c r="H38" s="84">
        <v>0.4</v>
      </c>
      <c r="I38" s="84">
        <v>0.3</v>
      </c>
      <c r="J38" s="84">
        <v>-0.4</v>
      </c>
      <c r="K38" s="84">
        <v>-0.1</v>
      </c>
      <c r="L38" s="84">
        <v>9.9999999999999922E-2</v>
      </c>
      <c r="M38" s="84">
        <v>0.6</v>
      </c>
      <c r="N38" s="84">
        <v>0</v>
      </c>
      <c r="O38" s="84">
        <v>0.4</v>
      </c>
      <c r="P38" s="84">
        <v>-1</v>
      </c>
      <c r="Q38" s="84">
        <v>0</v>
      </c>
      <c r="R38" s="84">
        <v>0.4</v>
      </c>
      <c r="S38" s="29">
        <v>0.6</v>
      </c>
      <c r="T38" s="84">
        <v>0.9</v>
      </c>
      <c r="U38" s="84">
        <v>-2.5</v>
      </c>
      <c r="V38" s="84">
        <v>-0.6</v>
      </c>
      <c r="W38" s="84">
        <v>-1.1000000000000001</v>
      </c>
      <c r="X38" s="84">
        <v>0</v>
      </c>
      <c r="Y38" s="84">
        <v>2</v>
      </c>
      <c r="Z38" s="84">
        <v>-0.1</v>
      </c>
      <c r="AA38" s="84">
        <v>0.79999999999999993</v>
      </c>
      <c r="AB38" s="84">
        <v>2.2000000000000002</v>
      </c>
      <c r="AC38" s="84">
        <v>-0.7</v>
      </c>
      <c r="AD38" s="84">
        <v>-0.5</v>
      </c>
      <c r="AE38" s="146">
        <v>3.9</v>
      </c>
      <c r="AF38" s="146">
        <v>4.9000000000000004</v>
      </c>
      <c r="AG38" s="146">
        <v>1.6</v>
      </c>
    </row>
    <row r="39" spans="1:33" x14ac:dyDescent="0.25">
      <c r="A39" s="20"/>
      <c r="B39" s="28" t="s">
        <v>311</v>
      </c>
      <c r="C39" s="84">
        <v>7.3</v>
      </c>
      <c r="D39" s="84">
        <v>-2.1</v>
      </c>
      <c r="E39" s="84">
        <v>20.8</v>
      </c>
      <c r="F39" s="30">
        <v>0.3</v>
      </c>
      <c r="G39" s="30">
        <v>9.999999999999995E-2</v>
      </c>
      <c r="H39" s="84">
        <v>-0.8</v>
      </c>
      <c r="I39" s="84">
        <v>4.3</v>
      </c>
      <c r="J39" s="84">
        <v>10.199999999999999</v>
      </c>
      <c r="K39" s="84">
        <v>22.9</v>
      </c>
      <c r="L39" s="84">
        <v>36.6</v>
      </c>
      <c r="M39" s="84">
        <v>11.9</v>
      </c>
      <c r="N39" s="84">
        <v>9.4</v>
      </c>
      <c r="O39" s="84">
        <v>11.2</v>
      </c>
      <c r="P39" s="84">
        <v>-6.2</v>
      </c>
      <c r="Q39" s="84">
        <v>26.3</v>
      </c>
      <c r="R39" s="84">
        <v>8.9</v>
      </c>
      <c r="S39" s="29">
        <v>5</v>
      </c>
      <c r="T39" s="84">
        <v>11.9</v>
      </c>
      <c r="U39" s="84">
        <v>-9.6999999999999993</v>
      </c>
      <c r="V39" s="84">
        <v>16.100000000000001</v>
      </c>
      <c r="W39" s="84">
        <v>5.2120999999999924</v>
      </c>
      <c r="X39" s="84">
        <v>31.653380000000006</v>
      </c>
      <c r="Y39" s="84">
        <v>-2.4</v>
      </c>
      <c r="Z39" s="84">
        <v>13.100000000000001</v>
      </c>
      <c r="AA39" s="84">
        <v>7.2000000000000011</v>
      </c>
      <c r="AB39" s="84">
        <v>4.3</v>
      </c>
      <c r="AC39" s="84">
        <v>-6.9030799999999992</v>
      </c>
      <c r="AD39" s="84">
        <v>-22.7</v>
      </c>
      <c r="AE39" s="146">
        <v>-1.6999999999999993</v>
      </c>
      <c r="AF39" s="146">
        <v>-27.003079999999997</v>
      </c>
      <c r="AG39" s="146">
        <v>-7.9</v>
      </c>
    </row>
    <row r="40" spans="1:33" x14ac:dyDescent="0.25">
      <c r="A40" s="20"/>
      <c r="B40" s="28" t="s">
        <v>312</v>
      </c>
      <c r="C40" s="84">
        <v>19.100000000000001</v>
      </c>
      <c r="D40" s="84">
        <v>9.1</v>
      </c>
      <c r="E40" s="84">
        <v>12.1</v>
      </c>
      <c r="F40" s="30">
        <v>5.5</v>
      </c>
      <c r="G40" s="30">
        <v>45.800000000000004</v>
      </c>
      <c r="H40" s="84">
        <v>1.9</v>
      </c>
      <c r="I40" s="84">
        <v>14.1</v>
      </c>
      <c r="J40" s="84">
        <v>7.9</v>
      </c>
      <c r="K40" s="84">
        <v>5.3</v>
      </c>
      <c r="L40" s="84">
        <v>29.200000000000003</v>
      </c>
      <c r="M40" s="84">
        <v>4.5</v>
      </c>
      <c r="N40" s="84">
        <v>14.1</v>
      </c>
      <c r="O40" s="84">
        <v>14.1</v>
      </c>
      <c r="P40" s="84">
        <v>-5.6</v>
      </c>
      <c r="Q40" s="84">
        <v>26.2</v>
      </c>
      <c r="R40" s="84">
        <v>10.7</v>
      </c>
      <c r="S40" s="29">
        <v>18</v>
      </c>
      <c r="T40" s="84">
        <v>16.3</v>
      </c>
      <c r="U40" s="84">
        <v>15.5</v>
      </c>
      <c r="V40" s="84">
        <v>60.6</v>
      </c>
      <c r="W40" s="84">
        <v>24</v>
      </c>
      <c r="X40" s="84">
        <v>10.999999999999996</v>
      </c>
      <c r="Y40" s="84">
        <v>33.1</v>
      </c>
      <c r="Z40" s="84">
        <v>16.999999999999996</v>
      </c>
      <c r="AA40" s="84">
        <v>85.1</v>
      </c>
      <c r="AB40" s="84">
        <v>18.599999999999998</v>
      </c>
      <c r="AC40" s="84">
        <v>57.668000000000006</v>
      </c>
      <c r="AD40" s="84">
        <v>1.1000000000000014</v>
      </c>
      <c r="AE40" s="146">
        <v>-25.700000000000003</v>
      </c>
      <c r="AF40" s="146">
        <v>51.667999999999992</v>
      </c>
      <c r="AG40" s="146">
        <v>84.800000000000011</v>
      </c>
    </row>
    <row r="41" spans="1:33" x14ac:dyDescent="0.25">
      <c r="A41" s="20"/>
      <c r="B41" s="28" t="s">
        <v>313</v>
      </c>
      <c r="C41" s="30">
        <v>28.9</v>
      </c>
      <c r="D41" s="84">
        <v>27</v>
      </c>
      <c r="E41" s="84">
        <v>27</v>
      </c>
      <c r="F41" s="30">
        <v>29.200000000000003</v>
      </c>
      <c r="G41" s="30">
        <v>112.1</v>
      </c>
      <c r="H41" s="30">
        <v>28.2</v>
      </c>
      <c r="I41" s="30">
        <v>29.9</v>
      </c>
      <c r="J41" s="30">
        <v>25.9</v>
      </c>
      <c r="K41" s="30">
        <v>29</v>
      </c>
      <c r="L41" s="30">
        <v>113</v>
      </c>
      <c r="M41" s="30">
        <v>28.8</v>
      </c>
      <c r="N41" s="30">
        <v>31.3</v>
      </c>
      <c r="O41" s="84">
        <v>28.000000000000004</v>
      </c>
      <c r="P41" s="84">
        <v>29</v>
      </c>
      <c r="Q41" s="30">
        <v>117.1</v>
      </c>
      <c r="R41" s="84">
        <v>32.799999999999997</v>
      </c>
      <c r="S41" s="29">
        <v>34.299999999999997</v>
      </c>
      <c r="T41" s="84">
        <v>34.1</v>
      </c>
      <c r="U41" s="84">
        <v>34.1</v>
      </c>
      <c r="V41" s="84">
        <v>135.30000000000001</v>
      </c>
      <c r="W41" s="84">
        <v>34.4</v>
      </c>
      <c r="X41" s="84">
        <f>X22</f>
        <v>130.9</v>
      </c>
      <c r="Y41" s="84">
        <v>45</v>
      </c>
      <c r="Z41" s="84">
        <v>41.500000000000007</v>
      </c>
      <c r="AA41" s="84">
        <v>152.1</v>
      </c>
      <c r="AB41" s="84">
        <v>36.4</v>
      </c>
      <c r="AC41" s="84">
        <f>AC22</f>
        <v>32</v>
      </c>
      <c r="AD41" s="84">
        <v>37.137</v>
      </c>
      <c r="AE41" s="146">
        <v>-38.401699113001698</v>
      </c>
      <c r="AF41" s="146">
        <v>71.735300886998303</v>
      </c>
      <c r="AG41" s="146">
        <v>38.4</v>
      </c>
    </row>
    <row r="42" spans="1:33" x14ac:dyDescent="0.25">
      <c r="A42" s="20"/>
      <c r="B42" s="28" t="s">
        <v>314</v>
      </c>
      <c r="C42" s="74">
        <v>6.4</v>
      </c>
      <c r="D42" s="74">
        <v>42.3</v>
      </c>
      <c r="E42" s="74">
        <v>-30.7</v>
      </c>
      <c r="F42" s="74">
        <v>9.9</v>
      </c>
      <c r="G42" s="74">
        <v>27.999999999999993</v>
      </c>
      <c r="H42" s="74">
        <v>17.2</v>
      </c>
      <c r="I42" s="74">
        <v>12.7</v>
      </c>
      <c r="J42" s="74">
        <v>14.1</v>
      </c>
      <c r="K42" s="74">
        <v>10.9</v>
      </c>
      <c r="L42" s="74">
        <v>54.9</v>
      </c>
      <c r="M42" s="74">
        <v>11.7</v>
      </c>
      <c r="N42" s="74">
        <v>12.7</v>
      </c>
      <c r="O42" s="74">
        <v>4.7</v>
      </c>
      <c r="P42" s="74">
        <v>16.899999999999999</v>
      </c>
      <c r="Q42" s="74">
        <v>46</v>
      </c>
      <c r="R42" s="84">
        <v>4.4000000000000004</v>
      </c>
      <c r="S42" s="29">
        <v>2.8</v>
      </c>
      <c r="T42" s="84">
        <v>6.9</v>
      </c>
      <c r="U42" s="84">
        <v>47.5</v>
      </c>
      <c r="V42" s="84">
        <v>61.6</v>
      </c>
      <c r="W42" s="84">
        <v>3.835000000000008</v>
      </c>
      <c r="X42" s="84">
        <v>5.7430000000000092</v>
      </c>
      <c r="Y42" s="84">
        <v>11.3</v>
      </c>
      <c r="Z42" s="84">
        <v>39.5</v>
      </c>
      <c r="AA42" s="84">
        <v>179.10000000000002</v>
      </c>
      <c r="AB42" s="84">
        <v>10.4</v>
      </c>
      <c r="AC42" s="84">
        <v>10.559999999999999</v>
      </c>
      <c r="AD42" s="84">
        <v>-5.2</v>
      </c>
      <c r="AE42" s="146">
        <v>-12.6</v>
      </c>
      <c r="AF42" s="146">
        <v>3.1600000000000019</v>
      </c>
      <c r="AG42" s="146">
        <v>8.3000000000000007</v>
      </c>
    </row>
    <row r="43" spans="1:33" x14ac:dyDescent="0.25">
      <c r="A43" s="20"/>
      <c r="B43" s="28" t="s">
        <v>313</v>
      </c>
      <c r="C43" s="74">
        <v>-5.7</v>
      </c>
      <c r="D43" s="74">
        <v>-4.4000000000000004</v>
      </c>
      <c r="E43" s="74">
        <v>-4</v>
      </c>
      <c r="F43" s="74">
        <v>-5.0000000000000036</v>
      </c>
      <c r="G43" s="74">
        <v>-19.099999999999994</v>
      </c>
      <c r="H43" s="74">
        <v>-4.0999999999999996</v>
      </c>
      <c r="I43" s="74">
        <v>-4.2</v>
      </c>
      <c r="J43" s="74">
        <v>-4.5999999999999996</v>
      </c>
      <c r="K43" s="74">
        <v>-4.2745723307102992</v>
      </c>
      <c r="L43" s="74">
        <v>-17.2292814755526</v>
      </c>
      <c r="M43" s="74">
        <v>-4.2</v>
      </c>
      <c r="N43" s="74">
        <v>-5</v>
      </c>
      <c r="O43" s="74">
        <v>-1.1221639307668041</v>
      </c>
      <c r="P43" s="74">
        <v>-3</v>
      </c>
      <c r="Q43" s="74">
        <v>-13.4</v>
      </c>
      <c r="R43" s="84">
        <v>-4</v>
      </c>
      <c r="S43" s="29">
        <v>-3.9</v>
      </c>
      <c r="T43" s="84">
        <v>-4.2</v>
      </c>
      <c r="U43" s="84">
        <v>-3.7</v>
      </c>
      <c r="V43" s="84">
        <v>-15.9</v>
      </c>
      <c r="W43" s="84">
        <v>-4.2</v>
      </c>
      <c r="X43" s="84">
        <f>X24</f>
        <v>1.7</v>
      </c>
      <c r="Y43" s="84">
        <v>-11.4</v>
      </c>
      <c r="Z43" s="84">
        <v>-4.5561734057447083</v>
      </c>
      <c r="AA43" s="84">
        <v>-18.630426023430402</v>
      </c>
      <c r="AB43" s="84">
        <v>-5.9144157577885998</v>
      </c>
      <c r="AC43" s="84">
        <f>AC24</f>
        <v>0.4</v>
      </c>
      <c r="AD43" s="84">
        <v>-2.2387875035087972</v>
      </c>
      <c r="AE43" s="146">
        <v>-4.6983008869983038</v>
      </c>
      <c r="AF43" s="146">
        <v>-17.358385980713614</v>
      </c>
      <c r="AG43" s="146">
        <v>-4.556293916919202</v>
      </c>
    </row>
    <row r="44" spans="1:33" x14ac:dyDescent="0.25">
      <c r="A44" s="20"/>
      <c r="B44" s="28" t="s">
        <v>315</v>
      </c>
      <c r="C44" s="74">
        <v>1.3</v>
      </c>
      <c r="D44" s="74">
        <v>1.4</v>
      </c>
      <c r="E44" s="74">
        <v>0</v>
      </c>
      <c r="F44" s="74">
        <v>0</v>
      </c>
      <c r="G44" s="74">
        <v>2.7</v>
      </c>
      <c r="H44" s="74">
        <v>0</v>
      </c>
      <c r="I44" s="74">
        <v>0</v>
      </c>
      <c r="J44" s="74">
        <v>0.3</v>
      </c>
      <c r="K44" s="74">
        <v>1.3</v>
      </c>
      <c r="L44" s="74">
        <v>1.6</v>
      </c>
      <c r="M44" s="74">
        <v>0</v>
      </c>
      <c r="N44" s="74">
        <v>1.2</v>
      </c>
      <c r="O44" s="74">
        <v>0.8</v>
      </c>
      <c r="P44" s="74">
        <v>0.6</v>
      </c>
      <c r="Q44" s="74">
        <v>2.7</v>
      </c>
      <c r="R44" s="84">
        <v>0.2</v>
      </c>
      <c r="S44" s="29">
        <v>0.5</v>
      </c>
      <c r="T44" s="84">
        <v>0</v>
      </c>
      <c r="U44" s="84">
        <v>-3.1</v>
      </c>
      <c r="V44" s="84">
        <v>-2.4</v>
      </c>
      <c r="W44" s="84">
        <v>0.2</v>
      </c>
      <c r="X44" s="84">
        <v>1.7</v>
      </c>
      <c r="Y44" s="84">
        <v>-0.7</v>
      </c>
      <c r="Z44" s="84">
        <v>-2</v>
      </c>
      <c r="AA44" s="84">
        <v>-0.8</v>
      </c>
      <c r="AB44" s="84">
        <v>0</v>
      </c>
      <c r="AC44" s="84">
        <v>0.4</v>
      </c>
      <c r="AD44" s="84">
        <v>-0.7</v>
      </c>
      <c r="AE44" s="146">
        <v>-1.6</v>
      </c>
      <c r="AF44" s="146">
        <v>-1.9</v>
      </c>
      <c r="AG44" s="146">
        <v>0.4</v>
      </c>
    </row>
    <row r="45" spans="1:33" x14ac:dyDescent="0.25">
      <c r="A45" s="20"/>
      <c r="B45" s="73" t="s">
        <v>316</v>
      </c>
      <c r="C45" s="75">
        <v>69.099999999999994</v>
      </c>
      <c r="D45" s="75">
        <v>71.7</v>
      </c>
      <c r="E45" s="75">
        <v>75.3</v>
      </c>
      <c r="F45" s="75">
        <v>62.800000000000011</v>
      </c>
      <c r="G45" s="75">
        <v>278.89999999999992</v>
      </c>
      <c r="H45" s="75">
        <v>50.4</v>
      </c>
      <c r="I45" s="75">
        <v>60.3</v>
      </c>
      <c r="J45" s="75">
        <v>69.2</v>
      </c>
      <c r="K45" s="75">
        <f>SUM(K42:K44)</f>
        <v>7.925427669289701</v>
      </c>
      <c r="L45" s="75">
        <f>SUM(L42:L44)</f>
        <v>39.270718524447396</v>
      </c>
      <c r="M45" s="75">
        <f>SUM(M42:M44)</f>
        <v>7.4999999999999991</v>
      </c>
      <c r="N45" s="75">
        <v>77.099999999999994</v>
      </c>
      <c r="O45" s="75">
        <v>81.0778360692332</v>
      </c>
      <c r="P45" s="75">
        <v>73.8</v>
      </c>
      <c r="Q45" s="75">
        <f t="shared" ref="Q45:V45" si="4">SUM(Q42:Q44)</f>
        <v>35.300000000000004</v>
      </c>
      <c r="R45" s="75">
        <f t="shared" si="4"/>
        <v>0.60000000000000031</v>
      </c>
      <c r="S45" s="75">
        <f t="shared" si="4"/>
        <v>-0.60000000000000009</v>
      </c>
      <c r="T45" s="75">
        <f t="shared" si="4"/>
        <v>2.7</v>
      </c>
      <c r="U45" s="75">
        <f t="shared" si="4"/>
        <v>40.699999999999996</v>
      </c>
      <c r="V45" s="75">
        <f t="shared" si="4"/>
        <v>43.300000000000004</v>
      </c>
      <c r="W45" s="77">
        <v>60.2</v>
      </c>
      <c r="X45" s="75">
        <v>117.2652394054961</v>
      </c>
      <c r="Y45" s="75">
        <f>SUM(Y37:Y44)</f>
        <v>74.499999999999986</v>
      </c>
      <c r="Z45" s="75">
        <f>SUM(Z37:Z44)</f>
        <v>50.443826594255292</v>
      </c>
      <c r="AA45" s="75">
        <f>SUM(AA37:AA44)</f>
        <v>202.46957397656959</v>
      </c>
      <c r="AB45" s="75">
        <f>SUM(AB37:AB44)</f>
        <v>60.985584242211402</v>
      </c>
      <c r="AC45" s="75">
        <v>70.918881832417895</v>
      </c>
      <c r="AD45" s="75">
        <v>98.498212496491206</v>
      </c>
      <c r="AE45" s="147">
        <v>100.03069911300169</v>
      </c>
      <c r="AF45" s="147">
        <v>330.12649585170425</v>
      </c>
      <c r="AG45" s="147">
        <v>102.94370608308081</v>
      </c>
    </row>
    <row r="46" spans="1:33" x14ac:dyDescent="0.25">
      <c r="A46" s="20"/>
      <c r="N46" s="21"/>
      <c r="O46" s="21"/>
      <c r="P46" s="21"/>
      <c r="Q46" s="21"/>
      <c r="AE46" s="138"/>
      <c r="AF46" s="128"/>
      <c r="AG46" s="128"/>
    </row>
    <row r="47" spans="1:33" x14ac:dyDescent="0.25">
      <c r="A47" s="20"/>
      <c r="B47" s="103" t="s">
        <v>337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48"/>
      <c r="AF47" s="148"/>
      <c r="AG47" s="148"/>
    </row>
    <row r="48" spans="1:33" x14ac:dyDescent="0.25">
      <c r="A48" s="20"/>
      <c r="B48" s="73" t="s">
        <v>303</v>
      </c>
      <c r="C48" s="75">
        <v>106.2</v>
      </c>
      <c r="D48" s="75">
        <v>108.7</v>
      </c>
      <c r="E48" s="75">
        <v>116.7</v>
      </c>
      <c r="F48" s="75">
        <v>112.4</v>
      </c>
      <c r="G48" s="75">
        <f>SUM(C48:F48)</f>
        <v>444</v>
      </c>
      <c r="H48" s="75">
        <v>125</v>
      </c>
      <c r="I48" s="75">
        <v>111</v>
      </c>
      <c r="J48" s="75">
        <v>123.5</v>
      </c>
      <c r="K48" s="75">
        <v>117.8</v>
      </c>
      <c r="L48" s="75">
        <f>SUM(H48:K48)</f>
        <v>477.3</v>
      </c>
      <c r="M48" s="75">
        <v>125.09676541375001</v>
      </c>
      <c r="N48" s="75">
        <v>119.7190174541</v>
      </c>
      <c r="O48" s="75">
        <v>127.62827756350001</v>
      </c>
      <c r="P48" s="75">
        <v>120.9</v>
      </c>
      <c r="Q48" s="75">
        <f>SUM(M48:P48)</f>
        <v>493.34406043135004</v>
      </c>
      <c r="R48" s="75">
        <v>124.3</v>
      </c>
      <c r="S48" s="75">
        <v>110.9</v>
      </c>
      <c r="T48" s="75">
        <v>200.1</v>
      </c>
      <c r="U48" s="75">
        <v>154.5</v>
      </c>
      <c r="V48" s="75">
        <f>SUM(R48:U48)</f>
        <v>589.79999999999995</v>
      </c>
      <c r="W48" s="75">
        <v>114.7</v>
      </c>
      <c r="X48" s="75">
        <v>25.7</v>
      </c>
      <c r="Y48" s="75">
        <v>75.8</v>
      </c>
      <c r="Z48" s="75">
        <v>100</v>
      </c>
      <c r="AA48" s="75">
        <f>SUM(W48:Z48)</f>
        <v>316.2</v>
      </c>
      <c r="AB48" s="75">
        <v>73.054749999999999</v>
      </c>
      <c r="AC48" s="75">
        <v>84.313160000000011</v>
      </c>
      <c r="AD48" s="75">
        <v>121.14167000000002</v>
      </c>
      <c r="AE48" s="147">
        <v>105.23639770577502</v>
      </c>
      <c r="AF48" s="147">
        <v>333.60808770577501</v>
      </c>
      <c r="AG48" s="147">
        <v>101.55164239900601</v>
      </c>
    </row>
    <row r="49" spans="1:33" x14ac:dyDescent="0.25">
      <c r="A49" s="20"/>
      <c r="B49" s="28" t="s">
        <v>321</v>
      </c>
      <c r="C49" s="81">
        <f t="shared" ref="C49:AA49" si="5">C48/C$9</f>
        <v>0.23967501692620174</v>
      </c>
      <c r="D49" s="81">
        <f t="shared" si="5"/>
        <v>0.24828688899040657</v>
      </c>
      <c r="E49" s="81">
        <f t="shared" si="5"/>
        <v>0.27400798309462315</v>
      </c>
      <c r="F49" s="81">
        <f t="shared" si="5"/>
        <v>0.26953093110250137</v>
      </c>
      <c r="G49" s="81">
        <f t="shared" si="5"/>
        <v>0.25756737841473343</v>
      </c>
      <c r="H49" s="81">
        <f t="shared" si="5"/>
        <v>0.34867503486750351</v>
      </c>
      <c r="I49" s="81">
        <f t="shared" si="5"/>
        <v>0.2832355192651187</v>
      </c>
      <c r="J49" s="81">
        <f t="shared" si="5"/>
        <v>0.29968454258675076</v>
      </c>
      <c r="K49" s="81">
        <f t="shared" si="5"/>
        <v>0.28599174556931295</v>
      </c>
      <c r="L49" s="81">
        <f t="shared" si="5"/>
        <v>0.30316310975609756</v>
      </c>
      <c r="M49" s="81">
        <f>M48/M$9</f>
        <v>0.32383320065687288</v>
      </c>
      <c r="N49" s="81">
        <f t="shared" si="5"/>
        <v>0.28376159624105241</v>
      </c>
      <c r="O49" s="81">
        <f t="shared" si="5"/>
        <v>0.26653008677412904</v>
      </c>
      <c r="P49" s="81">
        <f t="shared" si="5"/>
        <v>0.27028839704896046</v>
      </c>
      <c r="Q49" s="81">
        <f t="shared" si="5"/>
        <v>0.28446293053759447</v>
      </c>
      <c r="R49" s="81">
        <f t="shared" si="5"/>
        <v>0.29123711340206182</v>
      </c>
      <c r="S49" s="81">
        <f t="shared" si="5"/>
        <v>0.23936973883013168</v>
      </c>
      <c r="T49" s="81">
        <f t="shared" si="5"/>
        <v>0.3516695957820738</v>
      </c>
      <c r="U49" s="81">
        <f t="shared" si="5"/>
        <v>0.28152332361516036</v>
      </c>
      <c r="V49" s="81">
        <f t="shared" si="5"/>
        <v>0.2937250996015936</v>
      </c>
      <c r="W49" s="81">
        <f t="shared" si="5"/>
        <v>0.24735820573646755</v>
      </c>
      <c r="X49" s="81">
        <f t="shared" si="5"/>
        <v>6.1987457790641576E-2</v>
      </c>
      <c r="Y49" s="81">
        <f t="shared" si="5"/>
        <v>0.14518291515035434</v>
      </c>
      <c r="Z49" s="81">
        <f t="shared" si="5"/>
        <v>0.18563207722294411</v>
      </c>
      <c r="AA49" s="81">
        <f t="shared" si="5"/>
        <v>0.16306933361487683</v>
      </c>
      <c r="AB49" s="81">
        <v>0.14918266285480908</v>
      </c>
      <c r="AC49" s="81">
        <f>AC48/AC$9</f>
        <v>0.15581207306628433</v>
      </c>
      <c r="AD49" s="81">
        <v>0.20763844943488979</v>
      </c>
      <c r="AE49" s="149">
        <v>0.18029192685587633</v>
      </c>
      <c r="AF49" s="149">
        <v>0.15178166865902795</v>
      </c>
      <c r="AG49" s="149">
        <v>0.17517964878213904</v>
      </c>
    </row>
    <row r="50" spans="1:33" x14ac:dyDescent="0.25">
      <c r="A50" s="20"/>
      <c r="B50" s="73" t="s">
        <v>316</v>
      </c>
      <c r="C50" s="77">
        <v>32.6</v>
      </c>
      <c r="D50" s="77">
        <v>30.4</v>
      </c>
      <c r="E50" s="76">
        <v>38.700000000000003</v>
      </c>
      <c r="F50" s="77">
        <v>34</v>
      </c>
      <c r="G50" s="75">
        <f>SUM(C50:F50)</f>
        <v>135.69999999999999</v>
      </c>
      <c r="H50" s="77">
        <v>46.3</v>
      </c>
      <c r="I50" s="77">
        <v>33.6</v>
      </c>
      <c r="J50" s="77">
        <v>46.2</v>
      </c>
      <c r="K50" s="77">
        <v>40.4</v>
      </c>
      <c r="L50" s="75">
        <f>SUM(H50:K50)</f>
        <v>166.5</v>
      </c>
      <c r="M50" s="77">
        <v>52.519757837150003</v>
      </c>
      <c r="N50" s="77">
        <v>45.891990252520003</v>
      </c>
      <c r="O50" s="77">
        <v>47.691084225339999</v>
      </c>
      <c r="P50" s="77">
        <v>45.4</v>
      </c>
      <c r="Q50" s="75">
        <f>SUM(M50:P50)</f>
        <v>191.50283231501001</v>
      </c>
      <c r="R50" s="77">
        <v>43.4</v>
      </c>
      <c r="S50" s="77">
        <v>31.4</v>
      </c>
      <c r="T50" s="77">
        <v>64.5</v>
      </c>
      <c r="U50" s="77">
        <v>53.4</v>
      </c>
      <c r="V50" s="75">
        <f>SUM(R50:U50)</f>
        <v>192.70000000000002</v>
      </c>
      <c r="W50" s="77">
        <v>41.8</v>
      </c>
      <c r="X50" s="77">
        <v>-18.3</v>
      </c>
      <c r="Y50" s="77">
        <v>14.5</v>
      </c>
      <c r="Z50" s="77">
        <v>9.1</v>
      </c>
      <c r="AA50" s="75">
        <f>SUM(W50:Z50)</f>
        <v>47.1</v>
      </c>
      <c r="AB50" s="75">
        <v>18.310220000000001</v>
      </c>
      <c r="AC50" s="75">
        <v>18.147122778397694</v>
      </c>
      <c r="AD50" s="75">
        <v>43.483330000000002</v>
      </c>
      <c r="AE50" s="147">
        <v>45.123370727175015</v>
      </c>
      <c r="AF50" s="147">
        <v>120.43420072717502</v>
      </c>
      <c r="AG50" s="147">
        <v>37.555689981855089</v>
      </c>
    </row>
    <row r="51" spans="1:33" x14ac:dyDescent="0.25">
      <c r="A51" s="20"/>
      <c r="B51" s="79" t="s">
        <v>322</v>
      </c>
      <c r="C51" s="80">
        <f t="shared" ref="C51:AA51" si="6">IFERROR(C50/C48,"N/A")</f>
        <v>0.30696798493408661</v>
      </c>
      <c r="D51" s="80">
        <f t="shared" si="6"/>
        <v>0.27966881324747006</v>
      </c>
      <c r="E51" s="80">
        <f t="shared" si="6"/>
        <v>0.33161953727506427</v>
      </c>
      <c r="F51" s="80">
        <f t="shared" si="6"/>
        <v>0.30249110320284694</v>
      </c>
      <c r="G51" s="80">
        <f t="shared" si="6"/>
        <v>0.30563063063063062</v>
      </c>
      <c r="H51" s="80">
        <f t="shared" si="6"/>
        <v>0.37039999999999995</v>
      </c>
      <c r="I51" s="80">
        <f t="shared" si="6"/>
        <v>0.30270270270270272</v>
      </c>
      <c r="J51" s="80">
        <f t="shared" si="6"/>
        <v>0.37408906882591098</v>
      </c>
      <c r="K51" s="80">
        <f t="shared" si="6"/>
        <v>0.34295415959252973</v>
      </c>
      <c r="L51" s="80">
        <f t="shared" si="6"/>
        <v>0.34883720930232559</v>
      </c>
      <c r="M51" s="80">
        <f t="shared" si="6"/>
        <v>0.41983306013903776</v>
      </c>
      <c r="N51" s="80">
        <f t="shared" si="6"/>
        <v>0.38333082937399554</v>
      </c>
      <c r="O51" s="80">
        <f t="shared" si="6"/>
        <v>0.37367176879443381</v>
      </c>
      <c r="P51" s="80">
        <f t="shared" si="6"/>
        <v>0.37551695616211744</v>
      </c>
      <c r="Q51" s="80">
        <f t="shared" si="6"/>
        <v>0.38817297637590198</v>
      </c>
      <c r="R51" s="80">
        <f t="shared" si="6"/>
        <v>0.3491552695092518</v>
      </c>
      <c r="S51" s="80">
        <f t="shared" si="6"/>
        <v>0.28313796212804326</v>
      </c>
      <c r="T51" s="80">
        <f t="shared" si="6"/>
        <v>0.32233883058470764</v>
      </c>
      <c r="U51" s="80">
        <f t="shared" si="6"/>
        <v>0.34563106796116505</v>
      </c>
      <c r="V51" s="80">
        <f t="shared" si="6"/>
        <v>0.3267209223465582</v>
      </c>
      <c r="W51" s="80">
        <f t="shared" si="6"/>
        <v>0.36442894507410634</v>
      </c>
      <c r="X51" s="80">
        <f t="shared" si="6"/>
        <v>-0.71206225680933855</v>
      </c>
      <c r="Y51" s="80">
        <f t="shared" si="6"/>
        <v>0.19129287598944592</v>
      </c>
      <c r="Z51" s="80">
        <f t="shared" si="6"/>
        <v>9.0999999999999998E-2</v>
      </c>
      <c r="AA51" s="80">
        <f t="shared" si="6"/>
        <v>0.14895635673624288</v>
      </c>
      <c r="AB51" s="80">
        <v>0.25063695379150569</v>
      </c>
      <c r="AC51" s="80">
        <f>IFERROR(AC50/AC48,"N/A")</f>
        <v>0.21523476024855068</v>
      </c>
      <c r="AD51" s="80">
        <v>0.35894610004963606</v>
      </c>
      <c r="AE51" s="144">
        <v>0.4287810273906667</v>
      </c>
      <c r="AF51" s="144">
        <v>0.36100503904267373</v>
      </c>
      <c r="AG51" s="144">
        <v>0.36981863704670803</v>
      </c>
    </row>
    <row r="52" spans="1:33" x14ac:dyDescent="0.25">
      <c r="A52" s="20"/>
      <c r="B52" s="21" t="s">
        <v>323</v>
      </c>
      <c r="C52" s="81">
        <f t="shared" ref="C52:L52" si="7">C50/C$10</f>
        <v>0.47178002894356014</v>
      </c>
      <c r="D52" s="81">
        <f t="shared" si="7"/>
        <v>0.42398884239888418</v>
      </c>
      <c r="E52" s="81">
        <f t="shared" si="7"/>
        <v>0.51394422310756982</v>
      </c>
      <c r="F52" s="81">
        <f t="shared" si="7"/>
        <v>0.54113777081160153</v>
      </c>
      <c r="G52" s="81">
        <f t="shared" si="7"/>
        <v>0.48650097812867982</v>
      </c>
      <c r="H52" s="81">
        <f t="shared" si="7"/>
        <v>0.91865079365079361</v>
      </c>
      <c r="I52" s="81">
        <f t="shared" si="7"/>
        <v>0.55721393034825872</v>
      </c>
      <c r="J52" s="81">
        <f t="shared" si="7"/>
        <v>0.66763005780346818</v>
      </c>
      <c r="K52" s="81">
        <f t="shared" si="7"/>
        <v>0.61119515885022691</v>
      </c>
      <c r="L52" s="81">
        <f t="shared" si="7"/>
        <v>0.67710451403009353</v>
      </c>
      <c r="M52" s="81">
        <f>M50/M$10</f>
        <v>0.71944873749520555</v>
      </c>
      <c r="N52" s="81">
        <f>N50/N$10</f>
        <v>0.59522685152425425</v>
      </c>
      <c r="O52" s="81">
        <f t="shared" ref="O52:AA52" si="8">O50/O$10</f>
        <v>0.58838132422922962</v>
      </c>
      <c r="P52" s="81">
        <f t="shared" si="8"/>
        <v>0.61517615176151763</v>
      </c>
      <c r="Q52" s="81">
        <f>Q50/Q$10</f>
        <v>0.62797136417081478</v>
      </c>
      <c r="R52" s="81">
        <f t="shared" si="8"/>
        <v>0.64679582712369599</v>
      </c>
      <c r="S52" s="81">
        <f t="shared" si="8"/>
        <v>0.49371069182389932</v>
      </c>
      <c r="T52" s="81">
        <f t="shared" si="8"/>
        <v>0.66086065573770492</v>
      </c>
      <c r="U52" s="81">
        <f t="shared" si="8"/>
        <v>0.6617100371747211</v>
      </c>
      <c r="V52" s="81">
        <f>V50/V$10</f>
        <v>0.62362459546925575</v>
      </c>
      <c r="W52" s="81">
        <f t="shared" si="8"/>
        <v>0.69435215946843842</v>
      </c>
      <c r="X52" s="81">
        <f t="shared" si="8"/>
        <v>-1.0457142857142858</v>
      </c>
      <c r="Y52" s="81">
        <f t="shared" si="8"/>
        <v>0.19463087248322147</v>
      </c>
      <c r="Z52" s="81">
        <f t="shared" si="8"/>
        <v>0.180520171517524</v>
      </c>
      <c r="AA52" s="81">
        <f t="shared" si="8"/>
        <v>0.23262022635277485</v>
      </c>
      <c r="AB52" s="81">
        <v>0.30023849451501217</v>
      </c>
      <c r="AC52" s="81">
        <f>AC50/AC$10</f>
        <v>0.24723600515528191</v>
      </c>
      <c r="AD52" s="81">
        <v>0.44145512690355332</v>
      </c>
      <c r="AE52" s="149">
        <v>0.44412023736914757</v>
      </c>
      <c r="AF52" s="149">
        <v>0.36005614180338918</v>
      </c>
      <c r="AG52" s="149">
        <v>0.36481773787652189</v>
      </c>
    </row>
    <row r="53" spans="1:33" x14ac:dyDescent="0.25">
      <c r="A53" s="20"/>
      <c r="B53" s="73" t="s">
        <v>307</v>
      </c>
      <c r="C53" s="75">
        <v>73.7</v>
      </c>
      <c r="D53" s="75">
        <v>78.3</v>
      </c>
      <c r="E53" s="75">
        <v>78</v>
      </c>
      <c r="F53" s="75">
        <v>78.3</v>
      </c>
      <c r="G53" s="75">
        <f>SUM(C53:F53)</f>
        <v>308.3</v>
      </c>
      <c r="H53" s="75">
        <v>78.7</v>
      </c>
      <c r="I53" s="75">
        <v>77.400000000000006</v>
      </c>
      <c r="J53" s="75">
        <v>77.400000000000006</v>
      </c>
      <c r="K53" s="75">
        <v>77.3</v>
      </c>
      <c r="L53" s="75">
        <f>SUM(H53:K53)</f>
        <v>310.8</v>
      </c>
      <c r="M53" s="75">
        <v>72.577007576599996</v>
      </c>
      <c r="N53" s="75">
        <v>73.827027201579995</v>
      </c>
      <c r="O53" s="75">
        <v>79.93719333816</v>
      </c>
      <c r="P53" s="75">
        <v>75.5</v>
      </c>
      <c r="Q53" s="75">
        <f>SUM(M53:P53)</f>
        <v>301.84122811634001</v>
      </c>
      <c r="R53" s="75">
        <v>80.900000000000006</v>
      </c>
      <c r="S53" s="75">
        <v>79.400000000000006</v>
      </c>
      <c r="T53" s="75">
        <v>135.6</v>
      </c>
      <c r="U53" s="75">
        <v>101.1</v>
      </c>
      <c r="V53" s="75">
        <f>SUM(R53:U53)</f>
        <v>397</v>
      </c>
      <c r="W53" s="75">
        <v>72.900000000000006</v>
      </c>
      <c r="X53" s="75">
        <v>44</v>
      </c>
      <c r="Y53" s="75">
        <v>61.3</v>
      </c>
      <c r="Z53" s="75">
        <v>90.9</v>
      </c>
      <c r="AA53" s="75">
        <f>SUM(W53:Z53)</f>
        <v>269.10000000000002</v>
      </c>
      <c r="AB53" s="75">
        <v>54.744529999999997</v>
      </c>
      <c r="AC53" s="75">
        <v>66.166037221602309</v>
      </c>
      <c r="AD53" s="75">
        <v>77.65834000000001</v>
      </c>
      <c r="AE53" s="147">
        <v>60.113026978599997</v>
      </c>
      <c r="AF53" s="147">
        <v>213.17388697860002</v>
      </c>
      <c r="AG53" s="147">
        <v>63.995952417150924</v>
      </c>
    </row>
    <row r="54" spans="1:33" x14ac:dyDescent="0.25">
      <c r="A54" s="20"/>
      <c r="B54" s="21" t="s">
        <v>324</v>
      </c>
      <c r="C54" s="81">
        <f t="shared" ref="C54:AA54" si="9">C53/C14</f>
        <v>0.19695350080171031</v>
      </c>
      <c r="D54" s="81">
        <f t="shared" si="9"/>
        <v>0.21381758601856907</v>
      </c>
      <c r="E54" s="81">
        <f t="shared" si="9"/>
        <v>0.22241231822070151</v>
      </c>
      <c r="F54" s="81">
        <f t="shared" si="9"/>
        <v>0.22106154714850368</v>
      </c>
      <c r="G54" s="81">
        <f t="shared" si="9"/>
        <v>0.21337261426876961</v>
      </c>
      <c r="H54" s="81">
        <f t="shared" si="9"/>
        <v>0.25543654657578707</v>
      </c>
      <c r="I54" s="81">
        <f t="shared" si="9"/>
        <v>0.2334137515078408</v>
      </c>
      <c r="J54" s="81">
        <f t="shared" si="9"/>
        <v>0.22572178477690288</v>
      </c>
      <c r="K54" s="81">
        <f t="shared" si="9"/>
        <v>0.22353961827646041</v>
      </c>
      <c r="L54" s="81">
        <f t="shared" si="9"/>
        <v>0.2339480617237486</v>
      </c>
      <c r="M54" s="81">
        <f t="shared" si="9"/>
        <v>0.23165339156271941</v>
      </c>
      <c r="N54" s="81">
        <f t="shared" si="9"/>
        <v>0.21411550812523203</v>
      </c>
      <c r="O54" s="81">
        <f t="shared" si="9"/>
        <v>0.20094992854559321</v>
      </c>
      <c r="P54" s="81">
        <f t="shared" si="9"/>
        <v>0.20214190093708165</v>
      </c>
      <c r="Q54" s="81">
        <f t="shared" si="9"/>
        <v>0.21117446750217764</v>
      </c>
      <c r="R54" s="81">
        <f t="shared" si="9"/>
        <v>0.22490964692799553</v>
      </c>
      <c r="S54" s="81">
        <f t="shared" si="9"/>
        <v>0.19864898674005507</v>
      </c>
      <c r="T54" s="81">
        <f t="shared" si="9"/>
        <v>0.28765379719983031</v>
      </c>
      <c r="U54" s="81">
        <f t="shared" si="9"/>
        <v>0.21597949156163213</v>
      </c>
      <c r="V54" s="81">
        <f t="shared" si="9"/>
        <v>0.23366686286050617</v>
      </c>
      <c r="W54" s="81">
        <f t="shared" si="9"/>
        <v>0.18066914498141265</v>
      </c>
      <c r="X54" s="81">
        <f t="shared" si="9"/>
        <v>0.11080332409972299</v>
      </c>
      <c r="Y54" s="81">
        <f t="shared" si="9"/>
        <v>0.13695263628239498</v>
      </c>
      <c r="Z54" s="81">
        <f t="shared" si="9"/>
        <v>0.18615981787729141</v>
      </c>
      <c r="AA54" s="81">
        <f t="shared" si="9"/>
        <v>0.1549600552815931</v>
      </c>
      <c r="AB54" s="81">
        <v>0.12772179189198932</v>
      </c>
      <c r="AC54" s="81">
        <f>AC53/AC14</f>
        <v>0.14146480429284269</v>
      </c>
      <c r="AD54" s="81">
        <v>0.16014472311239242</v>
      </c>
      <c r="AE54" s="149">
        <v>0.12469039378068709</v>
      </c>
      <c r="AF54" s="149">
        <v>0.1143968214971543</v>
      </c>
      <c r="AG54" s="149">
        <v>0.13423200329748142</v>
      </c>
    </row>
    <row r="55" spans="1:33" x14ac:dyDescent="0.25">
      <c r="A55" s="20"/>
      <c r="B55" s="13" t="s">
        <v>325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AE55" s="138"/>
      <c r="AF55" s="128"/>
      <c r="AG55" s="128"/>
    </row>
    <row r="56" spans="1:33" x14ac:dyDescent="0.25">
      <c r="A56" s="20"/>
      <c r="B56" s="88" t="s">
        <v>326</v>
      </c>
      <c r="C56" s="74">
        <v>5.6</v>
      </c>
      <c r="D56" s="74">
        <v>5.5</v>
      </c>
      <c r="E56" s="74">
        <v>5.8</v>
      </c>
      <c r="F56" s="74">
        <v>5.4</v>
      </c>
      <c r="G56" s="74">
        <v>22.226999999999997</v>
      </c>
      <c r="H56" s="74">
        <v>6</v>
      </c>
      <c r="I56" s="74">
        <v>5.9</v>
      </c>
      <c r="J56" s="74">
        <v>6.6</v>
      </c>
      <c r="K56" s="74">
        <v>6.1</v>
      </c>
      <c r="L56" s="74">
        <v>24.6</v>
      </c>
      <c r="M56" s="74">
        <v>6.7</v>
      </c>
      <c r="N56" s="74">
        <v>6.5</v>
      </c>
      <c r="O56" s="74">
        <v>6.8460000000000001</v>
      </c>
      <c r="P56" s="74">
        <v>6.4</v>
      </c>
      <c r="Q56" s="74">
        <v>26.4</v>
      </c>
      <c r="R56" s="74">
        <v>6.6</v>
      </c>
      <c r="S56" s="74">
        <v>6.1</v>
      </c>
      <c r="T56" s="74">
        <v>6.7</v>
      </c>
      <c r="U56" s="74">
        <v>6.5</v>
      </c>
      <c r="V56" s="74">
        <v>25.9</v>
      </c>
      <c r="W56" s="74">
        <v>5.9</v>
      </c>
      <c r="X56" s="74">
        <v>1.3</v>
      </c>
      <c r="Y56" s="74">
        <v>3.4</v>
      </c>
      <c r="Z56" s="74">
        <v>4.7</v>
      </c>
      <c r="AA56" s="74">
        <f>SUM(W56:Z56)</f>
        <v>15.3</v>
      </c>
      <c r="AB56" s="74">
        <v>3.5560420000000006</v>
      </c>
      <c r="AC56" s="74">
        <v>4.4103209999999997</v>
      </c>
      <c r="AD56" s="74">
        <v>5.71251</v>
      </c>
      <c r="AE56" s="150">
        <v>5.9914300000000011</v>
      </c>
      <c r="AF56" s="146">
        <v>15.259982000000001</v>
      </c>
      <c r="AG56" s="150">
        <v>5.5898680000000001</v>
      </c>
    </row>
    <row r="57" spans="1:33" x14ac:dyDescent="0.25">
      <c r="A57" s="20"/>
      <c r="N57" s="21"/>
      <c r="O57" s="21"/>
      <c r="P57" s="21"/>
      <c r="Q57" s="21"/>
      <c r="AE57" s="138"/>
      <c r="AF57" s="128"/>
      <c r="AG57" s="128"/>
    </row>
    <row r="58" spans="1:33" x14ac:dyDescent="0.25">
      <c r="A58" s="20"/>
      <c r="B58" s="105" t="s">
        <v>338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58"/>
      <c r="AF58" s="158"/>
      <c r="AG58" s="158"/>
    </row>
    <row r="59" spans="1:33" x14ac:dyDescent="0.25">
      <c r="A59" s="20"/>
      <c r="B59" s="73" t="s">
        <v>303</v>
      </c>
      <c r="C59" s="75">
        <v>89.2</v>
      </c>
      <c r="D59" s="75">
        <v>91.8</v>
      </c>
      <c r="E59" s="75">
        <v>99.6</v>
      </c>
      <c r="F59" s="75">
        <v>88.3</v>
      </c>
      <c r="G59" s="75">
        <f>SUM(C59:F59)</f>
        <v>368.90000000000003</v>
      </c>
      <c r="H59" s="75">
        <v>73.8</v>
      </c>
      <c r="I59" s="75">
        <v>81.3</v>
      </c>
      <c r="J59" s="77">
        <v>77.2</v>
      </c>
      <c r="K59" s="77">
        <v>70.7</v>
      </c>
      <c r="L59" s="75">
        <f>SUM(H59:K59)</f>
        <v>303</v>
      </c>
      <c r="M59" s="77">
        <v>71.143808046010605</v>
      </c>
      <c r="N59" s="77">
        <v>72.476929883248502</v>
      </c>
      <c r="O59" s="77">
        <v>75.632337555343796</v>
      </c>
      <c r="P59" s="77">
        <v>76.7</v>
      </c>
      <c r="Q59" s="75">
        <f>SUM(M59:P59)</f>
        <v>295.95307548460289</v>
      </c>
      <c r="R59" s="77">
        <v>83.7</v>
      </c>
      <c r="S59" s="77">
        <v>75.8</v>
      </c>
      <c r="T59" s="77">
        <v>90</v>
      </c>
      <c r="U59" s="77">
        <v>97</v>
      </c>
      <c r="V59" s="75">
        <f>SUM(R59:U59)</f>
        <v>346.5</v>
      </c>
      <c r="W59" s="77">
        <v>88.1</v>
      </c>
      <c r="X59" s="77">
        <v>80.099999999999994</v>
      </c>
      <c r="Y59" s="77">
        <v>106.7</v>
      </c>
      <c r="Z59" s="77">
        <v>110.8</v>
      </c>
      <c r="AA59" s="75">
        <f>SUM(W59:Z59)</f>
        <v>385.7</v>
      </c>
      <c r="AB59" s="77">
        <v>115.59501465802092</v>
      </c>
      <c r="AC59" s="77">
        <v>136.39459000000002</v>
      </c>
      <c r="AD59" s="77">
        <v>130.57176000000001</v>
      </c>
      <c r="AE59" s="143">
        <v>142.05455932027704</v>
      </c>
      <c r="AF59" s="147">
        <v>429.16697397829796</v>
      </c>
      <c r="AG59" s="143">
        <v>134.8405570867599</v>
      </c>
    </row>
    <row r="60" spans="1:33" x14ac:dyDescent="0.25">
      <c r="A60" s="20"/>
      <c r="B60" s="28" t="s">
        <v>321</v>
      </c>
      <c r="C60" s="81">
        <f t="shared" ref="C60:AA60" si="10">C59/C$9</f>
        <v>0.20130895960279846</v>
      </c>
      <c r="D60" s="81">
        <f t="shared" si="10"/>
        <v>0.20968478757423481</v>
      </c>
      <c r="E60" s="81">
        <f t="shared" si="10"/>
        <v>0.23385771307818737</v>
      </c>
      <c r="F60" s="81">
        <f t="shared" si="10"/>
        <v>0.21174004640881558</v>
      </c>
      <c r="G60" s="81">
        <f>G59/G$9</f>
        <v>0.21400136463332248</v>
      </c>
      <c r="H60" s="81">
        <f t="shared" si="10"/>
        <v>0.20585774058577405</v>
      </c>
      <c r="I60" s="81">
        <f t="shared" si="10"/>
        <v>0.20745088032661393</v>
      </c>
      <c r="J60" s="81">
        <f t="shared" si="10"/>
        <v>0.18733317156030088</v>
      </c>
      <c r="K60" s="81">
        <f t="shared" si="10"/>
        <v>0.17164360281621754</v>
      </c>
      <c r="L60" s="81">
        <f>L59/L$9</f>
        <v>0.19245426829268292</v>
      </c>
      <c r="M60" s="81">
        <f t="shared" si="10"/>
        <v>0.18416724837175927</v>
      </c>
      <c r="N60" s="81">
        <f t="shared" si="10"/>
        <v>0.17178698716105359</v>
      </c>
      <c r="O60" s="81">
        <f t="shared" si="10"/>
        <v>0.15794535408915525</v>
      </c>
      <c r="P60" s="81">
        <f t="shared" si="10"/>
        <v>0.17147328414934049</v>
      </c>
      <c r="Q60" s="81">
        <f>Q59/Q$9</f>
        <v>0.17064699041953693</v>
      </c>
      <c r="R60" s="81">
        <f t="shared" si="10"/>
        <v>0.19611059044048734</v>
      </c>
      <c r="S60" s="81">
        <f t="shared" si="10"/>
        <v>0.16360889272609538</v>
      </c>
      <c r="T60" s="81">
        <f t="shared" si="10"/>
        <v>0.15817223198594024</v>
      </c>
      <c r="U60" s="81">
        <f t="shared" si="10"/>
        <v>0.17674927113702626</v>
      </c>
      <c r="V60" s="81">
        <f>V59/V$9</f>
        <v>0.17255976095617531</v>
      </c>
      <c r="W60" s="81">
        <f t="shared" si="10"/>
        <v>0.18999353029976276</v>
      </c>
      <c r="X60" s="81">
        <f t="shared" si="10"/>
        <v>0.19319826338639651</v>
      </c>
      <c r="Y60" s="81">
        <f t="shared" si="10"/>
        <v>0.20436697950584179</v>
      </c>
      <c r="Z60" s="81">
        <f t="shared" si="10"/>
        <v>0.20568034156302206</v>
      </c>
      <c r="AA60" s="81">
        <f t="shared" si="10"/>
        <v>0.19891158119942437</v>
      </c>
      <c r="AB60" s="81">
        <v>0.23605271525019586</v>
      </c>
      <c r="AC60" s="81">
        <f>AC59/AC$9</f>
        <v>0.25205939171211106</v>
      </c>
      <c r="AD60" s="81">
        <v>0.22380175035051575</v>
      </c>
      <c r="AE60" s="149">
        <v>0.24336912681219294</v>
      </c>
      <c r="AF60" s="149">
        <v>0.19525809428583607</v>
      </c>
      <c r="AG60" s="149">
        <v>0.23260403154521286</v>
      </c>
    </row>
    <row r="61" spans="1:33" x14ac:dyDescent="0.25">
      <c r="A61" s="20"/>
      <c r="B61" s="73" t="s">
        <v>328</v>
      </c>
      <c r="C61" s="75">
        <v>7.8</v>
      </c>
      <c r="D61" s="75">
        <v>5.5</v>
      </c>
      <c r="E61" s="75">
        <v>8.5</v>
      </c>
      <c r="F61" s="75">
        <v>2.9</v>
      </c>
      <c r="G61" s="75">
        <f>SUM(C61:F61)</f>
        <v>24.7</v>
      </c>
      <c r="H61" s="75">
        <v>-0.9</v>
      </c>
      <c r="I61" s="75">
        <v>4.4000000000000004</v>
      </c>
      <c r="J61" s="77">
        <v>4.3</v>
      </c>
      <c r="K61" s="77">
        <v>1.5</v>
      </c>
      <c r="L61" s="75">
        <f>SUM(H61:K61)</f>
        <v>9.3000000000000007</v>
      </c>
      <c r="M61" s="77">
        <v>8.3018215870182601</v>
      </c>
      <c r="N61" s="77">
        <v>6.05948357608903</v>
      </c>
      <c r="O61" s="77">
        <v>6.6251052004877602</v>
      </c>
      <c r="P61" s="77">
        <v>11.7</v>
      </c>
      <c r="Q61" s="75">
        <f>SUM(M61:P61)</f>
        <v>32.686410363595044</v>
      </c>
      <c r="R61" s="77">
        <v>2.4</v>
      </c>
      <c r="S61" s="77">
        <v>-1</v>
      </c>
      <c r="T61" s="77">
        <v>2.2000000000000002</v>
      </c>
      <c r="U61" s="77">
        <v>5.8</v>
      </c>
      <c r="V61" s="75">
        <f>SUM(R61:U61)</f>
        <v>9.4</v>
      </c>
      <c r="W61" s="77">
        <v>6.1</v>
      </c>
      <c r="X61" s="77">
        <v>7.8</v>
      </c>
      <c r="Y61" s="77">
        <v>18</v>
      </c>
      <c r="Z61" s="77">
        <v>8.3000000000000007</v>
      </c>
      <c r="AA61" s="75">
        <f>SUM(W61:Z61)</f>
        <v>40.200000000000003</v>
      </c>
      <c r="AB61" s="77">
        <v>11.549400000000009</v>
      </c>
      <c r="AC61" s="77">
        <v>9.0059181091926295</v>
      </c>
      <c r="AD61" s="77">
        <v>10.402619999999995</v>
      </c>
      <c r="AE61" s="143">
        <v>18.0779202190778</v>
      </c>
      <c r="AF61" s="147">
        <v>42.143180219077792</v>
      </c>
      <c r="AG61" s="143">
        <v>17.297212088813861</v>
      </c>
    </row>
    <row r="62" spans="1:33" x14ac:dyDescent="0.25">
      <c r="A62" s="20"/>
      <c r="B62" s="79" t="s">
        <v>322</v>
      </c>
      <c r="C62" s="91">
        <f t="shared" ref="C62:AA62" si="11">C61/C59</f>
        <v>8.7443946188340796E-2</v>
      </c>
      <c r="D62" s="91">
        <f t="shared" si="11"/>
        <v>5.9912854030501089E-2</v>
      </c>
      <c r="E62" s="91">
        <f t="shared" si="11"/>
        <v>8.5341365461847396E-2</v>
      </c>
      <c r="F62" s="91">
        <f t="shared" si="11"/>
        <v>3.2842582106455263E-2</v>
      </c>
      <c r="G62" s="91">
        <f t="shared" si="11"/>
        <v>6.6955814583898071E-2</v>
      </c>
      <c r="H62" s="91">
        <f t="shared" si="11"/>
        <v>-1.2195121951219513E-2</v>
      </c>
      <c r="I62" s="91">
        <f t="shared" si="11"/>
        <v>5.4120541205412064E-2</v>
      </c>
      <c r="J62" s="91">
        <f t="shared" si="11"/>
        <v>5.5699481865284971E-2</v>
      </c>
      <c r="K62" s="91">
        <f t="shared" si="11"/>
        <v>2.1216407355021217E-2</v>
      </c>
      <c r="L62" s="91">
        <f t="shared" si="11"/>
        <v>3.0693069306930696E-2</v>
      </c>
      <c r="M62" s="91">
        <f t="shared" si="11"/>
        <v>0.11669071160274763</v>
      </c>
      <c r="N62" s="91">
        <f t="shared" si="11"/>
        <v>8.3605687849224841E-2</v>
      </c>
      <c r="O62" s="91">
        <f t="shared" si="11"/>
        <v>8.759619779885626E-2</v>
      </c>
      <c r="P62" s="91">
        <f t="shared" si="11"/>
        <v>0.15254237288135591</v>
      </c>
      <c r="Q62" s="91">
        <f t="shared" si="11"/>
        <v>0.11044457068092056</v>
      </c>
      <c r="R62" s="91">
        <f t="shared" si="11"/>
        <v>2.8673835125448025E-2</v>
      </c>
      <c r="S62" s="91">
        <f t="shared" si="11"/>
        <v>-1.3192612137203167E-2</v>
      </c>
      <c r="T62" s="91">
        <f t="shared" si="11"/>
        <v>2.4444444444444446E-2</v>
      </c>
      <c r="U62" s="91">
        <f t="shared" si="11"/>
        <v>5.9793814432989686E-2</v>
      </c>
      <c r="V62" s="91">
        <f t="shared" si="11"/>
        <v>2.712842712842713E-2</v>
      </c>
      <c r="W62" s="91">
        <f t="shared" si="11"/>
        <v>6.9239500567536888E-2</v>
      </c>
      <c r="X62" s="91">
        <f t="shared" si="11"/>
        <v>9.7378277153558054E-2</v>
      </c>
      <c r="Y62" s="91">
        <f t="shared" si="11"/>
        <v>0.16869728209934395</v>
      </c>
      <c r="Z62" s="91">
        <f t="shared" si="11"/>
        <v>7.4909747292418782E-2</v>
      </c>
      <c r="AA62" s="91">
        <f t="shared" si="11"/>
        <v>0.10422608244749806</v>
      </c>
      <c r="AB62" s="91">
        <v>9.9912613309216095E-2</v>
      </c>
      <c r="AC62" s="91">
        <f>AC61/AC59</f>
        <v>6.6028411458201E-2</v>
      </c>
      <c r="AD62" s="91">
        <v>7.9669754011127636E-2</v>
      </c>
      <c r="AE62" s="159">
        <v>0.12726040125413515</v>
      </c>
      <c r="AF62" s="159">
        <v>9.8197631165367533E-2</v>
      </c>
      <c r="AG62" s="159">
        <v>0.12827900197478706</v>
      </c>
    </row>
    <row r="63" spans="1:33" x14ac:dyDescent="0.25">
      <c r="A63" s="20"/>
      <c r="B63" s="21" t="s">
        <v>329</v>
      </c>
      <c r="C63" s="81">
        <f t="shared" ref="C63:AA63" si="12">C61/C$10</f>
        <v>0.11287988422575977</v>
      </c>
      <c r="D63" s="81">
        <f t="shared" si="12"/>
        <v>7.6708507670850759E-2</v>
      </c>
      <c r="E63" s="81">
        <f t="shared" si="12"/>
        <v>0.11288180610889775</v>
      </c>
      <c r="F63" s="81">
        <f t="shared" si="12"/>
        <v>4.6155868686871895E-2</v>
      </c>
      <c r="G63" s="81">
        <f>G61/G$10</f>
        <v>8.8552499335139215E-2</v>
      </c>
      <c r="H63" s="81">
        <f t="shared" si="12"/>
        <v>-1.785714285714286E-2</v>
      </c>
      <c r="I63" s="81">
        <f t="shared" si="12"/>
        <v>7.2968490878938655E-2</v>
      </c>
      <c r="J63" s="81">
        <f t="shared" si="12"/>
        <v>6.2138728323699419E-2</v>
      </c>
      <c r="K63" s="81">
        <f t="shared" si="12"/>
        <v>2.2692889561270805E-2</v>
      </c>
      <c r="L63" s="81">
        <f>L61/L$10</f>
        <v>3.7820252135014235E-2</v>
      </c>
      <c r="M63" s="81">
        <f t="shared" si="12"/>
        <v>0.11372358338381178</v>
      </c>
      <c r="N63" s="81">
        <f t="shared" si="12"/>
        <v>7.8592523684682628E-2</v>
      </c>
      <c r="O63" s="81">
        <f t="shared" si="12"/>
        <v>8.1736203618322192E-2</v>
      </c>
      <c r="P63" s="81">
        <f t="shared" si="12"/>
        <v>0.15853658536585366</v>
      </c>
      <c r="Q63" s="81">
        <f t="shared" si="12"/>
        <v>0.10718447063022889</v>
      </c>
      <c r="R63" s="81">
        <f t="shared" si="12"/>
        <v>3.5767511177347243E-2</v>
      </c>
      <c r="S63" s="81">
        <f t="shared" si="12"/>
        <v>-1.5723270440251572E-2</v>
      </c>
      <c r="T63" s="81">
        <f t="shared" si="12"/>
        <v>2.2540983606557381E-2</v>
      </c>
      <c r="U63" s="81">
        <f t="shared" si="12"/>
        <v>7.1871127633209408E-2</v>
      </c>
      <c r="V63" s="81">
        <f t="shared" si="12"/>
        <v>3.0420711974110032E-2</v>
      </c>
      <c r="W63" s="81">
        <f t="shared" si="12"/>
        <v>0.10132890365448503</v>
      </c>
      <c r="X63" s="81">
        <f t="shared" si="12"/>
        <v>0.44571428571428573</v>
      </c>
      <c r="Y63" s="81">
        <f t="shared" si="12"/>
        <v>0.24161073825503357</v>
      </c>
      <c r="Z63" s="81">
        <f t="shared" si="12"/>
        <v>0.16465026632917026</v>
      </c>
      <c r="AA63" s="81">
        <f t="shared" si="12"/>
        <v>0.19854210402083969</v>
      </c>
      <c r="AB63" s="81">
        <v>0.18937918105580839</v>
      </c>
      <c r="AC63" s="81">
        <f>AC61/AC$10</f>
        <v>0.12269643200534916</v>
      </c>
      <c r="AD63" s="81">
        <v>0.1056103553299492</v>
      </c>
      <c r="AE63" s="149">
        <v>0.17792931001056872</v>
      </c>
      <c r="AF63" s="149">
        <v>0.12599337049930026</v>
      </c>
      <c r="AG63" s="149">
        <v>0.16802593132652646</v>
      </c>
    </row>
    <row r="64" spans="1:33" x14ac:dyDescent="0.25">
      <c r="A64" s="20"/>
      <c r="B64" s="73" t="s">
        <v>307</v>
      </c>
      <c r="C64" s="75">
        <v>81.400000000000006</v>
      </c>
      <c r="D64" s="75">
        <v>86.3</v>
      </c>
      <c r="E64" s="75">
        <v>91.1</v>
      </c>
      <c r="F64" s="75">
        <v>85.4</v>
      </c>
      <c r="G64" s="75">
        <f>SUM(C64:F64)</f>
        <v>344.19999999999993</v>
      </c>
      <c r="H64" s="75">
        <v>73.8</v>
      </c>
      <c r="I64" s="75">
        <v>76.900000000000006</v>
      </c>
      <c r="J64" s="77">
        <v>72.900000000000006</v>
      </c>
      <c r="K64" s="77">
        <v>69.3</v>
      </c>
      <c r="L64" s="75">
        <f>SUM(H64:K64)</f>
        <v>292.89999999999998</v>
      </c>
      <c r="M64" s="77">
        <v>62.841986458992302</v>
      </c>
      <c r="N64" s="77">
        <v>66.417446307159494</v>
      </c>
      <c r="O64" s="77">
        <v>69.007232354856001</v>
      </c>
      <c r="P64" s="77">
        <v>69.5</v>
      </c>
      <c r="Q64" s="75">
        <f>SUM(M64:P64)</f>
        <v>267.7666651210078</v>
      </c>
      <c r="R64" s="77">
        <v>81.3</v>
      </c>
      <c r="S64" s="77">
        <v>76.900000000000006</v>
      </c>
      <c r="T64" s="77">
        <v>87.8</v>
      </c>
      <c r="U64" s="77">
        <v>91.2</v>
      </c>
      <c r="V64" s="75">
        <f>SUM(R64:U64)</f>
        <v>337.2</v>
      </c>
      <c r="W64" s="77">
        <v>82.1</v>
      </c>
      <c r="X64" s="77">
        <v>72.3</v>
      </c>
      <c r="Y64" s="77">
        <v>88.7</v>
      </c>
      <c r="Z64" s="77">
        <v>102.5</v>
      </c>
      <c r="AA64" s="75">
        <f>SUM(W64:Z64)</f>
        <v>345.59999999999997</v>
      </c>
      <c r="AB64" s="77">
        <v>104.04561465802091</v>
      </c>
      <c r="AC64" s="77">
        <v>127.3886718908074</v>
      </c>
      <c r="AD64" s="77">
        <v>120.16914000000001</v>
      </c>
      <c r="AE64" s="143">
        <v>123.97663910119924</v>
      </c>
      <c r="AF64" s="147">
        <v>387.02379375922015</v>
      </c>
      <c r="AG64" s="143">
        <v>117.54334499794602</v>
      </c>
    </row>
    <row r="65" spans="1:33" x14ac:dyDescent="0.25">
      <c r="A65" s="20"/>
      <c r="B65" s="21" t="s">
        <v>324</v>
      </c>
      <c r="C65" s="81">
        <f t="shared" ref="C65:AA65" si="13">C64/C14</f>
        <v>0.21753073222875466</v>
      </c>
      <c r="D65" s="81">
        <f t="shared" si="13"/>
        <v>0.23566357181867828</v>
      </c>
      <c r="E65" s="81">
        <f t="shared" si="13"/>
        <v>0.25976618192187056</v>
      </c>
      <c r="F65" s="81">
        <f t="shared" si="13"/>
        <v>0.24110671936758896</v>
      </c>
      <c r="G65" s="81">
        <f t="shared" si="13"/>
        <v>0.23821879283590813</v>
      </c>
      <c r="H65" s="81">
        <f t="shared" si="13"/>
        <v>0.23953261927945468</v>
      </c>
      <c r="I65" s="81">
        <f t="shared" si="13"/>
        <v>0.23190591073582634</v>
      </c>
      <c r="J65" s="81">
        <f t="shared" si="13"/>
        <v>0.21259842519685038</v>
      </c>
      <c r="K65" s="81">
        <f t="shared" si="13"/>
        <v>0.20040485829959517</v>
      </c>
      <c r="L65" s="81">
        <f t="shared" si="13"/>
        <v>0.22047421904403461</v>
      </c>
      <c r="M65" s="81">
        <f t="shared" si="13"/>
        <v>0.20058086964249058</v>
      </c>
      <c r="N65" s="81">
        <f t="shared" si="13"/>
        <v>0.19262600437111224</v>
      </c>
      <c r="O65" s="81">
        <f t="shared" si="13"/>
        <v>0.17347367141320066</v>
      </c>
      <c r="P65" s="81">
        <f t="shared" si="13"/>
        <v>0.18607764390896922</v>
      </c>
      <c r="Q65" s="81">
        <f t="shared" si="13"/>
        <v>0.18733518702742677</v>
      </c>
      <c r="R65" s="81">
        <f t="shared" si="13"/>
        <v>0.22602168473728104</v>
      </c>
      <c r="S65" s="81">
        <f t="shared" si="13"/>
        <v>0.19239429572179137</v>
      </c>
      <c r="T65" s="81">
        <f t="shared" si="13"/>
        <v>0.1862537123462028</v>
      </c>
      <c r="U65" s="81">
        <f t="shared" si="13"/>
        <v>0.19483016449476609</v>
      </c>
      <c r="V65" s="81">
        <f t="shared" si="13"/>
        <v>0.19846968805179516</v>
      </c>
      <c r="W65" s="81">
        <f t="shared" si="13"/>
        <v>0.20346964064436182</v>
      </c>
      <c r="X65" s="81">
        <f t="shared" si="13"/>
        <v>0.18207000755477207</v>
      </c>
      <c r="Y65" s="81">
        <f t="shared" si="13"/>
        <v>0.19816800714924038</v>
      </c>
      <c r="Z65" s="81">
        <f t="shared" si="13"/>
        <v>0.20991618627527359</v>
      </c>
      <c r="AA65" s="81">
        <f t="shared" si="13"/>
        <v>0.19901224491013961</v>
      </c>
      <c r="AB65" s="81">
        <v>0.24274374704880761</v>
      </c>
      <c r="AC65" s="81">
        <f>AC64/AC14</f>
        <v>0.272360478198241</v>
      </c>
      <c r="AD65" s="81">
        <v>0.24780923274891428</v>
      </c>
      <c r="AE65" s="149">
        <v>0.25716049791732992</v>
      </c>
      <c r="AF65" s="149">
        <v>0.20769097227311689</v>
      </c>
      <c r="AG65" s="149">
        <v>0.24654807182981717</v>
      </c>
    </row>
    <row r="66" spans="1:33" x14ac:dyDescent="0.25">
      <c r="A66" s="20"/>
      <c r="B66" s="94"/>
      <c r="C66" s="95"/>
      <c r="D66" s="95"/>
      <c r="E66" s="95"/>
      <c r="F66" s="96"/>
      <c r="G66" s="96"/>
      <c r="H66" s="95"/>
      <c r="I66" s="95"/>
      <c r="J66" s="95"/>
      <c r="K66" s="95"/>
      <c r="L66" s="95"/>
      <c r="M66" s="95"/>
      <c r="N66" s="95"/>
      <c r="O66" s="95"/>
      <c r="P66" s="95"/>
      <c r="Q66" s="95"/>
      <c r="AE66" s="138"/>
      <c r="AF66" s="128"/>
      <c r="AG66" s="128"/>
    </row>
    <row r="67" spans="1:33" x14ac:dyDescent="0.25">
      <c r="A67" s="20"/>
      <c r="B67" s="107" t="s">
        <v>339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51"/>
      <c r="AF67" s="151"/>
      <c r="AG67" s="151"/>
    </row>
    <row r="68" spans="1:33" x14ac:dyDescent="0.25">
      <c r="A68" s="20"/>
      <c r="B68" s="73" t="s">
        <v>303</v>
      </c>
      <c r="C68" s="77">
        <v>15</v>
      </c>
      <c r="D68" s="77">
        <v>20.383619901925002</v>
      </c>
      <c r="E68" s="77">
        <v>18.2</v>
      </c>
      <c r="F68" s="77">
        <v>17.2</v>
      </c>
      <c r="G68" s="75">
        <f>SUM(C68:F68)</f>
        <v>70.783619901925007</v>
      </c>
      <c r="H68" s="77">
        <v>20.5</v>
      </c>
      <c r="I68" s="77">
        <v>21.8</v>
      </c>
      <c r="J68" s="77">
        <v>22.9</v>
      </c>
      <c r="K68" s="77">
        <v>22</v>
      </c>
      <c r="L68" s="75">
        <f>SUM(H68:K68)</f>
        <v>87.199999999999989</v>
      </c>
      <c r="M68" s="77">
        <v>27.2</v>
      </c>
      <c r="N68" s="77">
        <v>29.7</v>
      </c>
      <c r="O68" s="77">
        <v>37.1</v>
      </c>
      <c r="P68" s="77">
        <v>34.200000000000003</v>
      </c>
      <c r="Q68" s="75">
        <f>SUM(M68:P68)</f>
        <v>128.19999999999999</v>
      </c>
      <c r="R68" s="77">
        <v>28.8</v>
      </c>
      <c r="S68" s="77">
        <v>30.5</v>
      </c>
      <c r="T68" s="77">
        <v>33.700000000000003</v>
      </c>
      <c r="U68" s="77">
        <v>37.200000000000003</v>
      </c>
      <c r="V68" s="75">
        <f>SUM(R68:U68)</f>
        <v>130.19999999999999</v>
      </c>
      <c r="W68" s="77">
        <v>28.5</v>
      </c>
      <c r="X68" s="77">
        <v>31.7</v>
      </c>
      <c r="Y68" s="77">
        <v>35.6</v>
      </c>
      <c r="Z68" s="77">
        <v>40.6</v>
      </c>
      <c r="AA68" s="75">
        <f>SUM(W68:Z68)</f>
        <v>136.4</v>
      </c>
      <c r="AB68" s="77">
        <v>42.702250567934684</v>
      </c>
      <c r="AC68" s="77">
        <v>44.1522109</v>
      </c>
      <c r="AD68" s="77">
        <v>49.590638630000001</v>
      </c>
      <c r="AE68" s="143">
        <v>53.686855126643543</v>
      </c>
      <c r="AF68" s="147">
        <v>162.63515432457822</v>
      </c>
      <c r="AG68" s="143">
        <v>53.136340307463428</v>
      </c>
    </row>
    <row r="69" spans="1:33" x14ac:dyDescent="0.25">
      <c r="A69" s="20"/>
      <c r="B69" s="28" t="s">
        <v>321</v>
      </c>
      <c r="C69" s="81">
        <f t="shared" ref="C69:AA69" si="14">C68/C$9</f>
        <v>3.3852403520649964E-2</v>
      </c>
      <c r="D69" s="81">
        <f t="shared" si="14"/>
        <v>4.6559204892473734E-2</v>
      </c>
      <c r="E69" s="81">
        <f t="shared" si="14"/>
        <v>4.2733035923925806E-2</v>
      </c>
      <c r="F69" s="81">
        <f t="shared" si="14"/>
        <v>4.1244946752340063E-2</v>
      </c>
      <c r="G69" s="81">
        <f>G68/G$9</f>
        <v>4.1062052731630126E-2</v>
      </c>
      <c r="H69" s="81">
        <f t="shared" si="14"/>
        <v>5.7182705718270568E-2</v>
      </c>
      <c r="I69" s="81">
        <f t="shared" si="14"/>
        <v>5.5626435315131416E-2</v>
      </c>
      <c r="J69" s="81">
        <f t="shared" si="14"/>
        <v>5.5569036641591837E-2</v>
      </c>
      <c r="K69" s="81">
        <f t="shared" si="14"/>
        <v>5.3411022092740956E-2</v>
      </c>
      <c r="L69" s="81">
        <f>L68/L$9</f>
        <v>5.5386178861788607E-2</v>
      </c>
      <c r="M69" s="81">
        <f t="shared" si="14"/>
        <v>7.0411597204245405E-2</v>
      </c>
      <c r="N69" s="81">
        <f t="shared" si="14"/>
        <v>7.0395828395354354E-2</v>
      </c>
      <c r="O69" s="81">
        <f t="shared" si="14"/>
        <v>7.747707959468772E-2</v>
      </c>
      <c r="P69" s="81">
        <f t="shared" si="14"/>
        <v>7.6458752515090544E-2</v>
      </c>
      <c r="Q69" s="81">
        <f>Q68/Q$9</f>
        <v>7.3920313671221816E-2</v>
      </c>
      <c r="R69" s="81">
        <f t="shared" si="14"/>
        <v>6.7478912839737587E-2</v>
      </c>
      <c r="S69" s="81">
        <f t="shared" si="14"/>
        <v>6.583207424994604E-2</v>
      </c>
      <c r="T69" s="81">
        <f t="shared" si="14"/>
        <v>5.9226713532513187E-2</v>
      </c>
      <c r="U69" s="81">
        <f t="shared" si="14"/>
        <v>6.7784256559766776E-2</v>
      </c>
      <c r="V69" s="81">
        <f>V68/V$9</f>
        <v>6.4840637450199204E-2</v>
      </c>
      <c r="W69" s="81">
        <f t="shared" si="14"/>
        <v>6.1462152253612248E-2</v>
      </c>
      <c r="X69" s="81">
        <f t="shared" si="14"/>
        <v>7.6459237819585135E-2</v>
      </c>
      <c r="Y69" s="81">
        <f t="shared" si="14"/>
        <v>6.8186171231564841E-2</v>
      </c>
      <c r="Z69" s="81">
        <f t="shared" si="14"/>
        <v>7.5366623352515316E-2</v>
      </c>
      <c r="AA69" s="81">
        <f t="shared" si="14"/>
        <v>7.0343634108378239E-2</v>
      </c>
      <c r="AB69" s="81">
        <v>8.7200838407054698E-2</v>
      </c>
      <c r="AC69" s="81">
        <f>AC68/AC$9</f>
        <v>8.1593994470006745E-2</v>
      </c>
      <c r="AD69" s="81">
        <v>8.4999020664145913E-2</v>
      </c>
      <c r="AE69" s="149">
        <v>9.1976794803226902E-2</v>
      </c>
      <c r="AF69" s="149">
        <v>7.3994114698364047E-2</v>
      </c>
      <c r="AG69" s="149">
        <v>9.1661791111718863E-2</v>
      </c>
    </row>
    <row r="70" spans="1:33" x14ac:dyDescent="0.25">
      <c r="A70" s="20"/>
      <c r="B70" s="73" t="s">
        <v>328</v>
      </c>
      <c r="C70" s="77">
        <v>0</v>
      </c>
      <c r="D70" s="77">
        <v>1</v>
      </c>
      <c r="E70" s="77">
        <v>1.5</v>
      </c>
      <c r="F70" s="77">
        <v>0.8</v>
      </c>
      <c r="G70" s="75">
        <f>SUM(C70:F70)</f>
        <v>3.3</v>
      </c>
      <c r="H70" s="77">
        <v>0</v>
      </c>
      <c r="I70" s="77">
        <v>-1.10124160896598</v>
      </c>
      <c r="J70" s="77">
        <v>-2.8</v>
      </c>
      <c r="K70" s="77">
        <v>5.3</v>
      </c>
      <c r="L70" s="75">
        <f>SUM(H70:K70)</f>
        <v>1.3987583910340202</v>
      </c>
      <c r="M70" s="77">
        <v>0.97626271384233498</v>
      </c>
      <c r="N70" s="77">
        <v>0.8</v>
      </c>
      <c r="O70" s="77">
        <v>3.7</v>
      </c>
      <c r="P70" s="77">
        <v>5.5</v>
      </c>
      <c r="Q70" s="75">
        <f>SUM(M70:P70)</f>
        <v>10.976262713842335</v>
      </c>
      <c r="R70" s="77">
        <v>3.2</v>
      </c>
      <c r="S70" s="77">
        <v>0.7</v>
      </c>
      <c r="T70" s="77">
        <v>0.4</v>
      </c>
      <c r="U70" s="77">
        <v>6.8</v>
      </c>
      <c r="V70" s="75">
        <f>SUM(R70:U70)</f>
        <v>11.100000000000001</v>
      </c>
      <c r="W70" s="77">
        <v>-1</v>
      </c>
      <c r="X70" s="77">
        <v>-0.3</v>
      </c>
      <c r="Y70" s="77">
        <v>-2.2000000000000002</v>
      </c>
      <c r="Z70" s="77">
        <v>-1.8</v>
      </c>
      <c r="AA70" s="75">
        <f>SUM(W70:Z70)</f>
        <v>-5.3</v>
      </c>
      <c r="AB70" s="77">
        <v>4.0785453281665101</v>
      </c>
      <c r="AC70" s="77">
        <v>2.1248150133601014</v>
      </c>
      <c r="AD70" s="77">
        <v>3.236607410000004</v>
      </c>
      <c r="AE70" s="143">
        <v>2.8214749046090581</v>
      </c>
      <c r="AF70" s="147">
        <v>10.166007642775572</v>
      </c>
      <c r="AG70" s="143">
        <v>3.351202223814151</v>
      </c>
    </row>
    <row r="71" spans="1:33" x14ac:dyDescent="0.25">
      <c r="A71" s="20"/>
      <c r="B71" s="79" t="s">
        <v>322</v>
      </c>
      <c r="C71" s="80">
        <f t="shared" ref="C71:AA71" si="15">IFERROR(C70/C68,"N/A")</f>
        <v>0</v>
      </c>
      <c r="D71" s="80">
        <f t="shared" si="15"/>
        <v>4.9058999569824263E-2</v>
      </c>
      <c r="E71" s="80">
        <f t="shared" si="15"/>
        <v>8.2417582417582416E-2</v>
      </c>
      <c r="F71" s="80">
        <f t="shared" si="15"/>
        <v>4.651162790697675E-2</v>
      </c>
      <c r="G71" s="80">
        <f>IFERROR(G70/G68,"N/A")</f>
        <v>4.6620955590747547E-2</v>
      </c>
      <c r="H71" s="80">
        <f t="shared" si="15"/>
        <v>0</v>
      </c>
      <c r="I71" s="80">
        <f t="shared" si="15"/>
        <v>-5.0515670136054125E-2</v>
      </c>
      <c r="J71" s="80">
        <f t="shared" si="15"/>
        <v>-0.1222707423580786</v>
      </c>
      <c r="K71" s="80">
        <f t="shared" si="15"/>
        <v>0.24090909090909091</v>
      </c>
      <c r="L71" s="80">
        <f>IFERROR(L70/L68,"N/A")</f>
        <v>1.6040807236628676E-2</v>
      </c>
      <c r="M71" s="80">
        <f t="shared" si="15"/>
        <v>3.5892011538321139E-2</v>
      </c>
      <c r="N71" s="80">
        <f t="shared" si="15"/>
        <v>2.6936026936026938E-2</v>
      </c>
      <c r="O71" s="80">
        <f t="shared" si="15"/>
        <v>9.9730458221024262E-2</v>
      </c>
      <c r="P71" s="80">
        <f t="shared" si="15"/>
        <v>0.16081871345029239</v>
      </c>
      <c r="Q71" s="80">
        <f>IFERROR(Q70/Q68,"N/A")</f>
        <v>8.5618273898926178E-2</v>
      </c>
      <c r="R71" s="80">
        <f t="shared" si="15"/>
        <v>0.11111111111111112</v>
      </c>
      <c r="S71" s="80">
        <f t="shared" si="15"/>
        <v>2.2950819672131147E-2</v>
      </c>
      <c r="T71" s="80">
        <f t="shared" si="15"/>
        <v>1.1869436201780416E-2</v>
      </c>
      <c r="U71" s="80">
        <f t="shared" si="15"/>
        <v>0.18279569892473116</v>
      </c>
      <c r="V71" s="80">
        <f>IFERROR(V70/V68,"N/A")</f>
        <v>8.5253456221198176E-2</v>
      </c>
      <c r="W71" s="80">
        <f t="shared" si="15"/>
        <v>-3.5087719298245612E-2</v>
      </c>
      <c r="X71" s="80">
        <f t="shared" si="15"/>
        <v>-9.4637223974763408E-3</v>
      </c>
      <c r="Y71" s="80">
        <f t="shared" si="15"/>
        <v>-6.1797752808988769E-2</v>
      </c>
      <c r="Z71" s="80">
        <f t="shared" si="15"/>
        <v>-4.4334975369458129E-2</v>
      </c>
      <c r="AA71" s="80">
        <f t="shared" si="15"/>
        <v>-3.8856304985337244E-2</v>
      </c>
      <c r="AB71" s="80">
        <v>9.5511249967445713E-2</v>
      </c>
      <c r="AC71" s="80">
        <f>IFERROR(AC70/AC68,"N/A")</f>
        <v>4.8124770425938088E-2</v>
      </c>
      <c r="AD71" s="80">
        <v>6.526649987608768E-2</v>
      </c>
      <c r="AE71" s="144">
        <v>5.2554296539691063E-2</v>
      </c>
      <c r="AF71" s="144">
        <v>6.2508057898028727E-2</v>
      </c>
      <c r="AG71" s="144">
        <v>6.3067990840600802E-2</v>
      </c>
    </row>
    <row r="72" spans="1:33" x14ac:dyDescent="0.25">
      <c r="A72" s="20"/>
      <c r="B72" s="21" t="s">
        <v>329</v>
      </c>
      <c r="C72" s="93">
        <f t="shared" ref="C72:AA72" si="16">C70/C$10</f>
        <v>0</v>
      </c>
      <c r="D72" s="93">
        <f t="shared" si="16"/>
        <v>1.3947001394700139E-2</v>
      </c>
      <c r="E72" s="93">
        <f t="shared" si="16"/>
        <v>1.9920318725099601E-2</v>
      </c>
      <c r="F72" s="93">
        <f t="shared" si="16"/>
        <v>1.2732653430861215E-2</v>
      </c>
      <c r="G72" s="93">
        <f>G70/G$10</f>
        <v>1.1830900720889045E-2</v>
      </c>
      <c r="H72" s="93">
        <f t="shared" si="16"/>
        <v>0</v>
      </c>
      <c r="I72" s="93">
        <f t="shared" si="16"/>
        <v>-1.8262713249850415E-2</v>
      </c>
      <c r="J72" s="93">
        <f t="shared" si="16"/>
        <v>-4.0462427745664734E-2</v>
      </c>
      <c r="K72" s="93">
        <f t="shared" si="16"/>
        <v>8.0181543116490173E-2</v>
      </c>
      <c r="L72" s="93">
        <f>L70/L$10</f>
        <v>5.6883220456853201E-3</v>
      </c>
      <c r="M72" s="93">
        <f t="shared" si="16"/>
        <v>1.3373461833456644E-2</v>
      </c>
      <c r="N72" s="93">
        <f t="shared" si="16"/>
        <v>1.0376134889753568E-2</v>
      </c>
      <c r="O72" s="93">
        <f t="shared" si="16"/>
        <v>4.5648173762663689E-2</v>
      </c>
      <c r="P72" s="93">
        <f t="shared" si="16"/>
        <v>7.4525745257452577E-2</v>
      </c>
      <c r="Q72" s="93">
        <f>Q70/Q$10</f>
        <v>3.5993089953733098E-2</v>
      </c>
      <c r="R72" s="93">
        <f t="shared" si="16"/>
        <v>4.7690014903129664E-2</v>
      </c>
      <c r="S72" s="93">
        <f t="shared" si="16"/>
        <v>1.10062893081761E-2</v>
      </c>
      <c r="T72" s="93">
        <f t="shared" si="16"/>
        <v>4.0983606557377051E-3</v>
      </c>
      <c r="U72" s="93">
        <f t="shared" si="16"/>
        <v>8.4262701363073109E-2</v>
      </c>
      <c r="V72" s="93">
        <f>V70/V$10</f>
        <v>3.5922330097087382E-2</v>
      </c>
      <c r="W72" s="93">
        <f t="shared" si="16"/>
        <v>-1.6611295681063121E-2</v>
      </c>
      <c r="X72" s="93">
        <f t="shared" si="16"/>
        <v>-1.7142857142857144E-2</v>
      </c>
      <c r="Y72" s="93">
        <f t="shared" si="16"/>
        <v>-2.9530201342281882E-2</v>
      </c>
      <c r="Z72" s="93">
        <f t="shared" si="16"/>
        <v>-3.5707286673795961E-2</v>
      </c>
      <c r="AA72" s="93">
        <f t="shared" si="16"/>
        <v>-2.6175949037573389E-2</v>
      </c>
      <c r="AB72" s="93">
        <v>6.6877203503832791E-2</v>
      </c>
      <c r="AC72" s="93">
        <f>AC70/AC$10</f>
        <v>2.894843342452454E-2</v>
      </c>
      <c r="AD72" s="93">
        <v>3.2858958477157398E-2</v>
      </c>
      <c r="AE72" s="152">
        <v>2.7769957877092258E-2</v>
      </c>
      <c r="AF72" s="152">
        <v>3.0392807585392263E-2</v>
      </c>
      <c r="AG72" s="152">
        <v>3.2553735933205673E-2</v>
      </c>
    </row>
    <row r="73" spans="1:33" x14ac:dyDescent="0.25">
      <c r="A73" s="20"/>
      <c r="B73" s="73" t="s">
        <v>307</v>
      </c>
      <c r="C73" s="77">
        <v>15</v>
      </c>
      <c r="D73" s="77">
        <v>19.399999999999999</v>
      </c>
      <c r="E73" s="77">
        <v>16.7</v>
      </c>
      <c r="F73" s="77">
        <v>16.399999999999999</v>
      </c>
      <c r="G73" s="75">
        <f>SUM(C73:F73)</f>
        <v>67.5</v>
      </c>
      <c r="H73" s="77">
        <v>20.5</v>
      </c>
      <c r="I73" s="77">
        <v>22.9</v>
      </c>
      <c r="J73" s="77">
        <v>25.7</v>
      </c>
      <c r="K73" s="77">
        <v>16.8</v>
      </c>
      <c r="L73" s="75">
        <f>SUM(H73:K73)</f>
        <v>85.899999999999991</v>
      </c>
      <c r="M73" s="77">
        <v>26.3</v>
      </c>
      <c r="N73" s="77">
        <v>28.9</v>
      </c>
      <c r="O73" s="77">
        <v>33.299999999999997</v>
      </c>
      <c r="P73" s="77">
        <v>28.7</v>
      </c>
      <c r="Q73" s="75">
        <f>SUM(M73:P73)</f>
        <v>117.2</v>
      </c>
      <c r="R73" s="77">
        <v>25.6</v>
      </c>
      <c r="S73" s="77">
        <v>29.8</v>
      </c>
      <c r="T73" s="77">
        <v>33.299999999999997</v>
      </c>
      <c r="U73" s="77">
        <v>30.4</v>
      </c>
      <c r="V73" s="75">
        <f>SUM(R73:U73)</f>
        <v>119.1</v>
      </c>
      <c r="W73" s="77">
        <v>29.5</v>
      </c>
      <c r="X73" s="77">
        <v>32</v>
      </c>
      <c r="Y73" s="77">
        <v>37.799999999999997</v>
      </c>
      <c r="Z73" s="77">
        <v>43.2</v>
      </c>
      <c r="AA73" s="75">
        <f>SUM(W73:Z73)</f>
        <v>142.5</v>
      </c>
      <c r="AB73" s="77">
        <v>38.623705239768178</v>
      </c>
      <c r="AC73" s="77">
        <v>42.027395886639894</v>
      </c>
      <c r="AD73" s="77">
        <v>46.354031219999996</v>
      </c>
      <c r="AE73" s="143">
        <v>50.865380222034489</v>
      </c>
      <c r="AF73" s="147">
        <v>152.46914668180267</v>
      </c>
      <c r="AG73" s="143">
        <v>49.785138083649272</v>
      </c>
    </row>
    <row r="74" spans="1:33" x14ac:dyDescent="0.25">
      <c r="A74" s="20"/>
      <c r="B74" s="21" t="s">
        <v>324</v>
      </c>
      <c r="C74" s="81">
        <f t="shared" ref="C74:AA74" si="17">C73/C14</f>
        <v>4.0085515766969532E-2</v>
      </c>
      <c r="D74" s="81">
        <f t="shared" si="17"/>
        <v>5.2976515565264871E-2</v>
      </c>
      <c r="E74" s="81">
        <f t="shared" si="17"/>
        <v>4.7619047619047623E-2</v>
      </c>
      <c r="F74" s="81">
        <f t="shared" si="17"/>
        <v>4.6301524562394128E-2</v>
      </c>
      <c r="G74" s="81">
        <f t="shared" si="17"/>
        <v>4.6716352459104597E-2</v>
      </c>
      <c r="H74" s="81">
        <f t="shared" si="17"/>
        <v>6.6536838688737415E-2</v>
      </c>
      <c r="I74" s="81">
        <f t="shared" si="17"/>
        <v>6.9059107358262969E-2</v>
      </c>
      <c r="J74" s="81">
        <f t="shared" si="17"/>
        <v>7.4948964712744232E-2</v>
      </c>
      <c r="K74" s="81">
        <f t="shared" si="17"/>
        <v>4.8582995951417011E-2</v>
      </c>
      <c r="L74" s="81">
        <f t="shared" si="17"/>
        <v>6.4659390289800514E-2</v>
      </c>
      <c r="M74" s="81">
        <f t="shared" si="17"/>
        <v>8.3945100542610909E-2</v>
      </c>
      <c r="N74" s="81">
        <f t="shared" si="17"/>
        <v>8.3816705336426919E-2</v>
      </c>
      <c r="O74" s="81">
        <f t="shared" si="17"/>
        <v>8.371112796343122E-2</v>
      </c>
      <c r="P74" s="81">
        <f t="shared" si="17"/>
        <v>7.6840696117804544E-2</v>
      </c>
      <c r="Q74" s="81">
        <f t="shared" si="17"/>
        <v>8.1995583392325225E-2</v>
      </c>
      <c r="R74" s="81">
        <f t="shared" si="17"/>
        <v>7.1170419794273007E-2</v>
      </c>
      <c r="S74" s="81">
        <f t="shared" si="17"/>
        <v>7.4555916937703276E-2</v>
      </c>
      <c r="T74" s="81">
        <f t="shared" si="17"/>
        <v>7.0640644887568937E-2</v>
      </c>
      <c r="U74" s="81">
        <f t="shared" si="17"/>
        <v>6.4943388164922025E-2</v>
      </c>
      <c r="V74" s="81">
        <f t="shared" si="17"/>
        <v>7.0100058858151848E-2</v>
      </c>
      <c r="W74" s="81">
        <f t="shared" si="17"/>
        <v>7.3110285006195791E-2</v>
      </c>
      <c r="X74" s="81">
        <f t="shared" si="17"/>
        <v>8.0584235708889437E-2</v>
      </c>
      <c r="Y74" s="81">
        <f t="shared" si="17"/>
        <v>8.4450402144772105E-2</v>
      </c>
      <c r="Z74" s="81">
        <f t="shared" si="17"/>
        <v>8.8471992654554341E-2</v>
      </c>
      <c r="AA74" s="81">
        <f t="shared" si="17"/>
        <v>8.2058000288469032E-2</v>
      </c>
      <c r="AB74" s="81">
        <v>9.0111082198188724E-2</v>
      </c>
      <c r="AC74" s="81">
        <f>AC73/AC14</f>
        <v>8.985572634687336E-2</v>
      </c>
      <c r="AD74" s="81">
        <v>9.558990695487557E-2</v>
      </c>
      <c r="AE74" s="149">
        <v>0.10550831672388969</v>
      </c>
      <c r="AF74" s="149">
        <v>8.1820461239385162E-2</v>
      </c>
      <c r="AG74" s="149">
        <v>0.10442471073559641</v>
      </c>
    </row>
    <row r="75" spans="1:33" x14ac:dyDescent="0.25">
      <c r="A75" s="20"/>
      <c r="N75" s="21"/>
      <c r="O75" s="21"/>
      <c r="P75" s="21"/>
      <c r="Q75" s="21"/>
      <c r="AE75" s="138"/>
      <c r="AF75" s="128"/>
      <c r="AG75" s="128"/>
    </row>
    <row r="76" spans="1:33" x14ac:dyDescent="0.25">
      <c r="A76" s="20"/>
      <c r="B76" s="109" t="s">
        <v>330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53"/>
      <c r="AF76" s="153"/>
      <c r="AG76" s="153"/>
    </row>
    <row r="77" spans="1:33" x14ac:dyDescent="0.25">
      <c r="A77" s="20"/>
      <c r="B77" s="73" t="s">
        <v>303</v>
      </c>
      <c r="C77" s="77">
        <v>108.3</v>
      </c>
      <c r="D77" s="77">
        <v>113.1</v>
      </c>
      <c r="E77" s="77">
        <v>88</v>
      </c>
      <c r="F77" s="77">
        <v>99.8</v>
      </c>
      <c r="G77" s="77">
        <f>SUM(C77:F77)</f>
        <v>409.2</v>
      </c>
      <c r="H77" s="77">
        <v>64.2</v>
      </c>
      <c r="I77" s="77">
        <v>83.6</v>
      </c>
      <c r="J77" s="77">
        <v>91.9</v>
      </c>
      <c r="K77" s="77">
        <v>99</v>
      </c>
      <c r="L77" s="75">
        <f>SUM(H77:K77)</f>
        <v>338.70000000000005</v>
      </c>
      <c r="M77" s="77">
        <v>79.7</v>
      </c>
      <c r="N77" s="77">
        <v>104</v>
      </c>
      <c r="O77" s="77">
        <v>123.4</v>
      </c>
      <c r="P77" s="77">
        <v>106.5</v>
      </c>
      <c r="Q77" s="75">
        <f>SUM(M77:P77)</f>
        <v>413.6</v>
      </c>
      <c r="R77" s="77">
        <v>78.8</v>
      </c>
      <c r="S77" s="77">
        <v>112.9</v>
      </c>
      <c r="T77" s="77">
        <v>140.80000000000001</v>
      </c>
      <c r="U77" s="77">
        <v>134.30000000000001</v>
      </c>
      <c r="V77" s="75">
        <f>SUM(R77:U77)</f>
        <v>466.8</v>
      </c>
      <c r="W77" s="77">
        <v>151.5</v>
      </c>
      <c r="X77" s="77">
        <v>144.69999999999999</v>
      </c>
      <c r="Y77" s="77">
        <v>161.19999999999999</v>
      </c>
      <c r="Z77" s="77">
        <v>158.4</v>
      </c>
      <c r="AA77" s="75">
        <f>SUM(W77:Z77)</f>
        <v>615.79999999999995</v>
      </c>
      <c r="AB77" s="77">
        <v>127.87720093729163</v>
      </c>
      <c r="AC77" s="77">
        <v>149.37864000000002</v>
      </c>
      <c r="AD77" s="77">
        <v>162.58869999999999</v>
      </c>
      <c r="AE77" s="143">
        <v>148.2008660376153</v>
      </c>
      <c r="AF77" s="147">
        <v>488.78802697490693</v>
      </c>
      <c r="AG77" s="143">
        <v>134.05073827368292</v>
      </c>
    </row>
    <row r="78" spans="1:33" s="28" customFormat="1" x14ac:dyDescent="0.25">
      <c r="A78" s="20"/>
      <c r="B78" s="28" t="s">
        <v>321</v>
      </c>
      <c r="C78" s="81">
        <f t="shared" ref="C78:AA78" si="18">C77/C$9</f>
        <v>0.24441435341909273</v>
      </c>
      <c r="D78" s="81">
        <f t="shared" si="18"/>
        <v>0.25833714024668797</v>
      </c>
      <c r="E78" s="81">
        <f t="shared" si="18"/>
        <v>0.20662127259920171</v>
      </c>
      <c r="F78" s="81">
        <f t="shared" si="18"/>
        <v>0.23931660964439178</v>
      </c>
      <c r="G78" s="81">
        <f>G77/G$9</f>
        <v>0.23737966497141649</v>
      </c>
      <c r="H78" s="81">
        <f t="shared" si="18"/>
        <v>0.1790794979079498</v>
      </c>
      <c r="I78" s="81">
        <f t="shared" si="18"/>
        <v>0.21331972441949476</v>
      </c>
      <c r="J78" s="81">
        <f t="shared" si="18"/>
        <v>0.2230041252123271</v>
      </c>
      <c r="K78" s="81">
        <f t="shared" si="18"/>
        <v>0.24034959941733433</v>
      </c>
      <c r="L78" s="81">
        <f>L77/L$9</f>
        <v>0.21512957317073172</v>
      </c>
      <c r="M78" s="81">
        <f t="shared" si="18"/>
        <v>0.20631633445508671</v>
      </c>
      <c r="N78" s="81">
        <f t="shared" si="18"/>
        <v>0.2465039108793553</v>
      </c>
      <c r="O78" s="81">
        <f t="shared" si="18"/>
        <v>0.25770004371925781</v>
      </c>
      <c r="P78" s="81">
        <f t="shared" si="18"/>
        <v>0.23809523809523808</v>
      </c>
      <c r="Q78" s="81">
        <f>Q77/Q$9</f>
        <v>0.23848238482384826</v>
      </c>
      <c r="R78" s="81">
        <f t="shared" si="18"/>
        <v>0.18462980318650421</v>
      </c>
      <c r="S78" s="81">
        <f t="shared" si="18"/>
        <v>0.24368659615799698</v>
      </c>
      <c r="T78" s="81">
        <f t="shared" si="18"/>
        <v>0.2474516695957821</v>
      </c>
      <c r="U78" s="81">
        <f t="shared" si="18"/>
        <v>0.24471574344023328</v>
      </c>
      <c r="V78" s="81">
        <f>V77/V$9</f>
        <v>0.23247011952191235</v>
      </c>
      <c r="W78" s="81">
        <f t="shared" si="18"/>
        <v>0.3267198619797283</v>
      </c>
      <c r="X78" s="81">
        <f t="shared" si="18"/>
        <v>0.34901109503135547</v>
      </c>
      <c r="Y78" s="81">
        <f t="shared" si="18"/>
        <v>0.3087531124305688</v>
      </c>
      <c r="Z78" s="81">
        <f t="shared" si="18"/>
        <v>0.2940412103211435</v>
      </c>
      <c r="AA78" s="81">
        <f t="shared" si="18"/>
        <v>0.31757778507286888</v>
      </c>
      <c r="AB78" s="81">
        <v>0.26113375727443666</v>
      </c>
      <c r="AC78" s="81">
        <f>AC77/AC$9</f>
        <v>0.27605412453076345</v>
      </c>
      <c r="AD78" s="81">
        <v>0.27867921553033287</v>
      </c>
      <c r="AE78" s="149">
        <v>0.253899033814657</v>
      </c>
      <c r="AF78" s="149">
        <v>0.22238388423075711</v>
      </c>
      <c r="AG78" s="149">
        <v>0.23124157024958239</v>
      </c>
    </row>
    <row r="79" spans="1:33" x14ac:dyDescent="0.25">
      <c r="B79" s="73" t="s">
        <v>328</v>
      </c>
      <c r="C79" s="77">
        <v>7.3</v>
      </c>
      <c r="D79" s="77">
        <v>12.3</v>
      </c>
      <c r="E79" s="77">
        <v>8.6999999999999993</v>
      </c>
      <c r="F79" s="77">
        <v>9.3000000000000007</v>
      </c>
      <c r="G79" s="77">
        <f>SUM(C79:F79)</f>
        <v>37.6</v>
      </c>
      <c r="H79" s="77">
        <v>-4.2</v>
      </c>
      <c r="I79" s="77">
        <v>6.3</v>
      </c>
      <c r="J79" s="77">
        <v>1.7</v>
      </c>
      <c r="K79" s="77">
        <v>6.5</v>
      </c>
      <c r="L79" s="75">
        <f>SUM(H79:K79)</f>
        <v>10.3</v>
      </c>
      <c r="M79" s="77">
        <v>6.5</v>
      </c>
      <c r="N79" s="77">
        <v>16.3</v>
      </c>
      <c r="O79" s="77">
        <v>17.899999999999999</v>
      </c>
      <c r="P79" s="77">
        <v>6.1</v>
      </c>
      <c r="Q79" s="75">
        <f>SUM(M79:P79)</f>
        <v>46.800000000000004</v>
      </c>
      <c r="R79" s="77">
        <v>-2.6</v>
      </c>
      <c r="S79" s="77">
        <v>8.5500000000000007</v>
      </c>
      <c r="T79" s="77">
        <v>14.7</v>
      </c>
      <c r="U79" s="77">
        <v>1.5</v>
      </c>
      <c r="V79" s="75">
        <f>SUM(R79:U79)</f>
        <v>22.15</v>
      </c>
      <c r="W79" s="77">
        <v>2.2999999999999998</v>
      </c>
      <c r="X79" s="77">
        <v>5</v>
      </c>
      <c r="Y79" s="77">
        <v>13.6</v>
      </c>
      <c r="Z79" s="77">
        <v>5.4</v>
      </c>
      <c r="AA79" s="75">
        <f>SUM(W79:Z79)</f>
        <v>26.299999999999997</v>
      </c>
      <c r="AB79" s="77">
        <v>-2.6084810313232736</v>
      </c>
      <c r="AC79" s="77">
        <v>12.777384240595682</v>
      </c>
      <c r="AD79" s="77">
        <v>10.00578</v>
      </c>
      <c r="AE79" s="143">
        <v>0.660505384865537</v>
      </c>
      <c r="AF79" s="147">
        <v>9.9991843535422689</v>
      </c>
      <c r="AG79" s="143">
        <v>6.1181556751884196</v>
      </c>
    </row>
    <row r="80" spans="1:33" s="28" customFormat="1" x14ac:dyDescent="0.25">
      <c r="A80" s="20"/>
      <c r="B80" s="79" t="s">
        <v>322</v>
      </c>
      <c r="C80" s="80">
        <f t="shared" ref="C80:AA80" si="19">IFERROR(C79/C77,"N/A")</f>
        <v>6.7405355493998148E-2</v>
      </c>
      <c r="D80" s="80">
        <f t="shared" si="19"/>
        <v>0.10875331564986739</v>
      </c>
      <c r="E80" s="80">
        <f t="shared" si="19"/>
        <v>9.8863636363636362E-2</v>
      </c>
      <c r="F80" s="80">
        <f t="shared" si="19"/>
        <v>9.3186372745490992E-2</v>
      </c>
      <c r="G80" s="80">
        <f>IFERROR(G79/G77,"N/A")</f>
        <v>9.1886608015640275E-2</v>
      </c>
      <c r="H80" s="80">
        <f t="shared" si="19"/>
        <v>-6.5420560747663545E-2</v>
      </c>
      <c r="I80" s="80">
        <f t="shared" si="19"/>
        <v>7.5358851674641153E-2</v>
      </c>
      <c r="J80" s="80">
        <f t="shared" si="19"/>
        <v>1.8498367791077257E-2</v>
      </c>
      <c r="K80" s="80">
        <f t="shared" si="19"/>
        <v>6.5656565656565663E-2</v>
      </c>
      <c r="L80" s="80">
        <f>IFERROR(L79/L77,"N/A")</f>
        <v>3.0410392677886033E-2</v>
      </c>
      <c r="M80" s="80">
        <f t="shared" si="19"/>
        <v>8.1555834378920944E-2</v>
      </c>
      <c r="N80" s="80">
        <f t="shared" si="19"/>
        <v>0.15673076923076923</v>
      </c>
      <c r="O80" s="80">
        <f t="shared" si="19"/>
        <v>0.14505672609400322</v>
      </c>
      <c r="P80" s="80">
        <f t="shared" si="19"/>
        <v>5.7276995305164315E-2</v>
      </c>
      <c r="Q80" s="80">
        <f>IFERROR(Q79/Q77,"N/A")</f>
        <v>0.11315280464216634</v>
      </c>
      <c r="R80" s="80">
        <f t="shared" si="19"/>
        <v>-3.2994923857868022E-2</v>
      </c>
      <c r="S80" s="80">
        <f t="shared" si="19"/>
        <v>7.573073516386182E-2</v>
      </c>
      <c r="T80" s="80">
        <f t="shared" si="19"/>
        <v>0.10440340909090907</v>
      </c>
      <c r="U80" s="80">
        <f t="shared" si="19"/>
        <v>1.1169024571854057E-2</v>
      </c>
      <c r="V80" s="80">
        <f>IFERROR(V79/V77,"N/A")</f>
        <v>4.7450728363324757E-2</v>
      </c>
      <c r="W80" s="80">
        <f t="shared" si="19"/>
        <v>1.518151815181518E-2</v>
      </c>
      <c r="X80" s="80">
        <f t="shared" si="19"/>
        <v>3.455425017277125E-2</v>
      </c>
      <c r="Y80" s="80">
        <f t="shared" si="19"/>
        <v>8.4367245657568243E-2</v>
      </c>
      <c r="Z80" s="80">
        <f t="shared" si="19"/>
        <v>3.4090909090909095E-2</v>
      </c>
      <c r="AA80" s="80">
        <f t="shared" si="19"/>
        <v>4.2708671646638517E-2</v>
      </c>
      <c r="AB80" s="80">
        <v>-2.0398327553340954E-2</v>
      </c>
      <c r="AC80" s="80">
        <f>IFERROR(AC79/AC77,"N/A")</f>
        <v>8.5536889615514505E-2</v>
      </c>
      <c r="AD80" s="80">
        <v>6.1540439157210802E-2</v>
      </c>
      <c r="AE80" s="144">
        <v>4.4568254054459583E-3</v>
      </c>
      <c r="AF80" s="144">
        <v>2.0457097559093036E-2</v>
      </c>
      <c r="AG80" s="144">
        <v>4.5640596642574006E-2</v>
      </c>
    </row>
    <row r="81" spans="1:33" s="28" customFormat="1" x14ac:dyDescent="0.25">
      <c r="A81" s="20"/>
      <c r="B81" s="21" t="s">
        <v>329</v>
      </c>
      <c r="C81" s="93">
        <f t="shared" ref="C81:AA81" si="20">C79/C$10</f>
        <v>0.10564399421128799</v>
      </c>
      <c r="D81" s="93">
        <f t="shared" si="20"/>
        <v>0.17154811715481172</v>
      </c>
      <c r="E81" s="93">
        <f t="shared" si="20"/>
        <v>0.11553784860557768</v>
      </c>
      <c r="F81" s="93">
        <f t="shared" si="20"/>
        <v>0.14801709613376163</v>
      </c>
      <c r="G81" s="93">
        <f>G79/G$10</f>
        <v>0.13480056578952368</v>
      </c>
      <c r="H81" s="93">
        <f t="shared" si="20"/>
        <v>-8.3333333333333343E-2</v>
      </c>
      <c r="I81" s="93">
        <f t="shared" si="20"/>
        <v>0.1044776119402985</v>
      </c>
      <c r="J81" s="93">
        <f t="shared" si="20"/>
        <v>2.4566473988439304E-2</v>
      </c>
      <c r="K81" s="93">
        <f t="shared" si="20"/>
        <v>9.8335854765506811E-2</v>
      </c>
      <c r="L81" s="93">
        <f>L79/L$10</f>
        <v>4.1886945912972755E-2</v>
      </c>
      <c r="M81" s="93">
        <f t="shared" si="20"/>
        <v>8.9041095890410954E-2</v>
      </c>
      <c r="N81" s="93">
        <f t="shared" si="20"/>
        <v>0.21141374837872895</v>
      </c>
      <c r="O81" s="93">
        <f t="shared" si="20"/>
        <v>0.22083846225721079</v>
      </c>
      <c r="P81" s="93">
        <f t="shared" si="20"/>
        <v>8.2655826558265574E-2</v>
      </c>
      <c r="Q81" s="93">
        <f>Q79/Q$10</f>
        <v>0.1534654056439802</v>
      </c>
      <c r="R81" s="93">
        <f t="shared" si="20"/>
        <v>-3.8748137108792852E-2</v>
      </c>
      <c r="S81" s="93">
        <f t="shared" si="20"/>
        <v>0.13443396226415094</v>
      </c>
      <c r="T81" s="93">
        <f t="shared" si="20"/>
        <v>0.15061475409836067</v>
      </c>
      <c r="U81" s="93">
        <f t="shared" si="20"/>
        <v>1.858736059479554E-2</v>
      </c>
      <c r="V81" s="93">
        <f>V79/V$10</f>
        <v>7.1682847896440124E-2</v>
      </c>
      <c r="W81" s="93">
        <f t="shared" si="20"/>
        <v>3.8205980066445176E-2</v>
      </c>
      <c r="X81" s="93">
        <f t="shared" si="20"/>
        <v>0.2857142857142857</v>
      </c>
      <c r="Y81" s="93">
        <f t="shared" si="20"/>
        <v>0.18255033557046979</v>
      </c>
      <c r="Z81" s="93">
        <f t="shared" si="20"/>
        <v>0.10712186002138789</v>
      </c>
      <c r="AA81" s="93">
        <f t="shared" si="20"/>
        <v>0.12989197352607171</v>
      </c>
      <c r="AB81" s="93">
        <v>-4.2772092187612486E-2</v>
      </c>
      <c r="AC81" s="93">
        <f>AC79/AC$10</f>
        <v>0.17407880436778855</v>
      </c>
      <c r="AD81" s="93">
        <v>0.10158152284263959</v>
      </c>
      <c r="AE81" s="152">
        <v>6.5009285339895865E-3</v>
      </c>
      <c r="AF81" s="152">
        <v>2.9894064292194648E-2</v>
      </c>
      <c r="AG81" s="152">
        <v>5.94320518269544E-2</v>
      </c>
    </row>
    <row r="82" spans="1:33" x14ac:dyDescent="0.25">
      <c r="A82" s="20"/>
      <c r="B82" s="73" t="s">
        <v>307</v>
      </c>
      <c r="C82" s="77">
        <v>101</v>
      </c>
      <c r="D82" s="77">
        <v>100.8</v>
      </c>
      <c r="E82" s="77">
        <v>79.3</v>
      </c>
      <c r="F82" s="77">
        <v>90.6</v>
      </c>
      <c r="G82" s="77">
        <f>SUM(C82:F82)</f>
        <v>371.70000000000005</v>
      </c>
      <c r="H82" s="77">
        <v>68.400000000000006</v>
      </c>
      <c r="I82" s="77">
        <v>77.3</v>
      </c>
      <c r="J82" s="77">
        <v>90.2</v>
      </c>
      <c r="K82" s="77">
        <v>92.5</v>
      </c>
      <c r="L82" s="75">
        <f>SUM(H82:K82)</f>
        <v>328.4</v>
      </c>
      <c r="M82" s="77">
        <v>73.099999999999994</v>
      </c>
      <c r="N82" s="77">
        <v>87.7</v>
      </c>
      <c r="O82" s="77">
        <v>105.5</v>
      </c>
      <c r="P82" s="77">
        <v>100.4</v>
      </c>
      <c r="Q82" s="75">
        <f>SUM(M82:P82)</f>
        <v>366.70000000000005</v>
      </c>
      <c r="R82" s="77">
        <v>81.400000000000006</v>
      </c>
      <c r="S82" s="77">
        <v>104.4</v>
      </c>
      <c r="T82" s="77">
        <v>126.1</v>
      </c>
      <c r="U82" s="77">
        <v>132.80000000000001</v>
      </c>
      <c r="V82" s="75">
        <f>SUM(R82:U82)</f>
        <v>444.7</v>
      </c>
      <c r="W82" s="77">
        <v>149.19999999999999</v>
      </c>
      <c r="X82" s="77">
        <v>139.69999999999999</v>
      </c>
      <c r="Y82" s="77">
        <v>147.554010820006</v>
      </c>
      <c r="Z82" s="77">
        <v>153</v>
      </c>
      <c r="AA82" s="75">
        <f>SUM(W82:Z82)</f>
        <v>589.45401082000603</v>
      </c>
      <c r="AB82" s="77">
        <v>130.4856819686149</v>
      </c>
      <c r="AC82" s="77">
        <v>136.60125575940432</v>
      </c>
      <c r="AD82" s="77">
        <v>152.58291999999997</v>
      </c>
      <c r="AE82" s="143">
        <v>147.54036065274977</v>
      </c>
      <c r="AF82" s="147">
        <v>478.78884262136467</v>
      </c>
      <c r="AG82" s="143">
        <v>127.93258259849449</v>
      </c>
    </row>
    <row r="83" spans="1:33" s="28" customFormat="1" x14ac:dyDescent="0.25">
      <c r="A83" s="20"/>
      <c r="B83" s="21" t="s">
        <v>324</v>
      </c>
      <c r="C83" s="81">
        <f t="shared" ref="C83:AA83" si="21">C82/C14</f>
        <v>0.26990913949759482</v>
      </c>
      <c r="D83" s="81">
        <f t="shared" si="21"/>
        <v>0.27525942108137624</v>
      </c>
      <c r="E83" s="81">
        <f t="shared" si="21"/>
        <v>0.22611919019104651</v>
      </c>
      <c r="F83" s="81">
        <f t="shared" si="21"/>
        <v>0.25578769057029926</v>
      </c>
      <c r="G83" s="81">
        <f t="shared" si="21"/>
        <v>0.25725138087480265</v>
      </c>
      <c r="H83" s="81">
        <f t="shared" si="21"/>
        <v>0.22200584225900682</v>
      </c>
      <c r="I83" s="81">
        <f t="shared" si="21"/>
        <v>0.23311218335343789</v>
      </c>
      <c r="J83" s="81">
        <f t="shared" si="21"/>
        <v>0.26305045202682997</v>
      </c>
      <c r="K83" s="81">
        <f t="shared" si="21"/>
        <v>0.26749566223250437</v>
      </c>
      <c r="L83" s="81">
        <f t="shared" si="21"/>
        <v>0.24719608581106509</v>
      </c>
      <c r="M83" s="81">
        <f t="shared" si="21"/>
        <v>0.23332269390360674</v>
      </c>
      <c r="N83" s="81">
        <f t="shared" si="21"/>
        <v>0.25435034802784229</v>
      </c>
      <c r="O83" s="81">
        <f t="shared" si="21"/>
        <v>0.26521093093519504</v>
      </c>
      <c r="P83" s="81">
        <f t="shared" si="21"/>
        <v>0.26880856760374833</v>
      </c>
      <c r="Q83" s="81">
        <f t="shared" si="21"/>
        <v>0.25655102755943399</v>
      </c>
      <c r="R83" s="81">
        <f t="shared" si="21"/>
        <v>0.22629969418960244</v>
      </c>
      <c r="S83" s="81">
        <f t="shared" si="21"/>
        <v>0.26119589692269202</v>
      </c>
      <c r="T83" s="81">
        <f t="shared" si="21"/>
        <v>0.26750106067034368</v>
      </c>
      <c r="U83" s="81">
        <f t="shared" si="21"/>
        <v>0.28370006408886994</v>
      </c>
      <c r="V83" s="81">
        <f t="shared" si="21"/>
        <v>0.26174220129487935</v>
      </c>
      <c r="W83" s="81">
        <f t="shared" si="21"/>
        <v>0.36976456009913256</v>
      </c>
      <c r="X83" s="81">
        <f t="shared" si="21"/>
        <v>0.35180055401662047</v>
      </c>
      <c r="Y83" s="81">
        <f t="shared" si="21"/>
        <v>0.32965596697945931</v>
      </c>
      <c r="Z83" s="81">
        <f t="shared" si="21"/>
        <v>0.31333830731821327</v>
      </c>
      <c r="AA83" s="81">
        <f t="shared" si="21"/>
        <v>0.33943450799934932</v>
      </c>
      <c r="AB83" s="81">
        <v>0.30442977804868787</v>
      </c>
      <c r="AC83" s="81">
        <f>AC82/AC14</f>
        <v>0.29205723545812673</v>
      </c>
      <c r="AD83" s="81">
        <v>0.31465196751669317</v>
      </c>
      <c r="AE83" s="149">
        <v>0.30603791878397962</v>
      </c>
      <c r="AF83" s="149">
        <v>0.25693541803121395</v>
      </c>
      <c r="AG83" s="149">
        <v>0.26833957774826639</v>
      </c>
    </row>
    <row r="84" spans="1:33" s="28" customFormat="1" x14ac:dyDescent="0.25">
      <c r="A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/>
      <c r="S84"/>
      <c r="T84"/>
      <c r="U84"/>
      <c r="V84"/>
      <c r="W84"/>
      <c r="X84"/>
      <c r="Y84"/>
      <c r="Z84"/>
      <c r="AA84"/>
      <c r="AB84"/>
      <c r="AC84"/>
      <c r="AD84"/>
      <c r="AE84" s="154"/>
      <c r="AF84" s="154"/>
      <c r="AG84" s="154"/>
    </row>
    <row r="85" spans="1:33" s="28" customFormat="1" x14ac:dyDescent="0.25">
      <c r="A85" s="20"/>
      <c r="B85" s="111" t="s">
        <v>340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55"/>
      <c r="AF85" s="155"/>
      <c r="AG85" s="155"/>
    </row>
    <row r="86" spans="1:33" s="28" customFormat="1" x14ac:dyDescent="0.25">
      <c r="A86" s="20"/>
      <c r="B86" s="73" t="s">
        <v>303</v>
      </c>
      <c r="C86" s="77">
        <v>124.4</v>
      </c>
      <c r="D86" s="156">
        <v>103.8</v>
      </c>
      <c r="E86" s="77">
        <v>103.4</v>
      </c>
      <c r="F86" s="77">
        <v>99.3</v>
      </c>
      <c r="G86" s="75">
        <f>SUM(C86:F86)</f>
        <v>430.90000000000003</v>
      </c>
      <c r="H86" s="77">
        <v>75</v>
      </c>
      <c r="I86" s="77">
        <v>94.2</v>
      </c>
      <c r="J86" s="77">
        <v>96.6</v>
      </c>
      <c r="K86" s="77">
        <v>102.4</v>
      </c>
      <c r="L86" s="75">
        <f>SUM(H86:K86)</f>
        <v>368.19999999999993</v>
      </c>
      <c r="M86" s="77">
        <v>83.2</v>
      </c>
      <c r="N86" s="77">
        <v>96</v>
      </c>
      <c r="O86" s="77">
        <v>115.1</v>
      </c>
      <c r="P86" s="77">
        <v>109</v>
      </c>
      <c r="Q86" s="75">
        <f>SUM(M86:P86)</f>
        <v>403.29999999999995</v>
      </c>
      <c r="R86" s="77">
        <v>111.2</v>
      </c>
      <c r="S86" s="77">
        <v>133.19999999999999</v>
      </c>
      <c r="T86" s="77">
        <v>104.4</v>
      </c>
      <c r="U86" s="77">
        <v>125.8</v>
      </c>
      <c r="V86" s="75">
        <f>SUM(R86:U86)</f>
        <v>474.59999999999997</v>
      </c>
      <c r="W86" s="77">
        <v>80.900000000000006</v>
      </c>
      <c r="X86" s="77">
        <v>132.4</v>
      </c>
      <c r="Y86" s="77">
        <v>142.80000000000001</v>
      </c>
      <c r="Z86" s="77">
        <v>128.9</v>
      </c>
      <c r="AA86" s="75">
        <f>SUM(W86:Z86)</f>
        <v>485</v>
      </c>
      <c r="AB86" s="77">
        <v>130.47737883289523</v>
      </c>
      <c r="AC86" s="77">
        <v>126.88224000000002</v>
      </c>
      <c r="AD86" s="77">
        <v>119.53218</v>
      </c>
      <c r="AE86" s="143">
        <v>134.92953625369333</v>
      </c>
      <c r="AF86" s="147">
        <v>427.64467310658858</v>
      </c>
      <c r="AG86" s="143">
        <v>156.07817409715179</v>
      </c>
    </row>
    <row r="87" spans="1:33" s="28" customFormat="1" x14ac:dyDescent="0.25">
      <c r="A87" s="20"/>
      <c r="B87" s="28" t="s">
        <v>321</v>
      </c>
      <c r="C87" s="81">
        <f t="shared" ref="C87:AA87" si="22">C86/C$9</f>
        <v>0.28074926653125704</v>
      </c>
      <c r="D87" s="81">
        <f t="shared" si="22"/>
        <v>0.23709456372772955</v>
      </c>
      <c r="E87" s="81">
        <f t="shared" si="22"/>
        <v>0.24277999530406202</v>
      </c>
      <c r="F87" s="81">
        <f t="shared" si="22"/>
        <v>0.23811762863414934</v>
      </c>
      <c r="G87" s="81">
        <f>G86/G$9</f>
        <v>0.24996798053808256</v>
      </c>
      <c r="H87" s="81">
        <f t="shared" si="22"/>
        <v>0.20920502092050208</v>
      </c>
      <c r="I87" s="81">
        <f t="shared" si="22"/>
        <v>0.24036744067364127</v>
      </c>
      <c r="J87" s="81">
        <f t="shared" si="22"/>
        <v>0.23440912399902933</v>
      </c>
      <c r="K87" s="81">
        <f t="shared" si="22"/>
        <v>0.2486040301043943</v>
      </c>
      <c r="L87" s="81">
        <f>L86/L$9</f>
        <v>0.23386686991869912</v>
      </c>
      <c r="M87" s="81">
        <f t="shared" si="22"/>
        <v>0.21537665027180947</v>
      </c>
      <c r="N87" s="81">
        <f t="shared" si="22"/>
        <v>0.22754207158094336</v>
      </c>
      <c r="O87" s="81">
        <f t="shared" si="22"/>
        <v>0.24036689653230608</v>
      </c>
      <c r="P87" s="81">
        <f t="shared" si="22"/>
        <v>0.24368432819137043</v>
      </c>
      <c r="Q87" s="81">
        <f>Q86/Q$9</f>
        <v>0.23254338926367984</v>
      </c>
      <c r="R87" s="81">
        <f t="shared" si="22"/>
        <v>0.26054358013120898</v>
      </c>
      <c r="S87" s="81">
        <f t="shared" si="22"/>
        <v>0.2875026980358299</v>
      </c>
      <c r="T87" s="81">
        <f t="shared" si="22"/>
        <v>0.1834797891036907</v>
      </c>
      <c r="U87" s="81">
        <f t="shared" si="22"/>
        <v>0.22922740524781343</v>
      </c>
      <c r="V87" s="81">
        <f>V86/V$9</f>
        <v>0.23635458167330675</v>
      </c>
      <c r="W87" s="81">
        <f t="shared" si="22"/>
        <v>0.17446624973042918</v>
      </c>
      <c r="X87" s="81">
        <f t="shared" si="22"/>
        <v>0.3193439459720212</v>
      </c>
      <c r="Y87" s="81">
        <f t="shared" si="22"/>
        <v>0.27351082168167018</v>
      </c>
      <c r="Z87" s="81">
        <f t="shared" si="22"/>
        <v>0.23927974754037495</v>
      </c>
      <c r="AA87" s="81">
        <f t="shared" si="22"/>
        <v>0.25012215940295779</v>
      </c>
      <c r="AB87" s="81">
        <v>0.26644349363466457</v>
      </c>
      <c r="AC87" s="81">
        <f>AC86/AC$9</f>
        <v>0.23448041622083463</v>
      </c>
      <c r="AD87" s="81">
        <v>0.20487976195781468</v>
      </c>
      <c r="AE87" s="149">
        <v>0.23116247430819481</v>
      </c>
      <c r="AF87" s="149">
        <v>0.19456549307194429</v>
      </c>
      <c r="AG87" s="149">
        <v>0.269239562009922</v>
      </c>
    </row>
    <row r="88" spans="1:33" s="28" customFormat="1" x14ac:dyDescent="0.25">
      <c r="A88" s="20"/>
      <c r="B88" s="73" t="s">
        <v>328</v>
      </c>
      <c r="C88" s="77">
        <v>21.3</v>
      </c>
      <c r="D88" s="77">
        <v>22.5</v>
      </c>
      <c r="E88" s="77">
        <v>17.8</v>
      </c>
      <c r="F88" s="77">
        <v>15.8</v>
      </c>
      <c r="G88" s="75">
        <f>SUM(C88:F88)</f>
        <v>77.399999999999991</v>
      </c>
      <c r="H88" s="77">
        <v>8.3000000000000007</v>
      </c>
      <c r="I88" s="77">
        <v>17</v>
      </c>
      <c r="J88" s="77">
        <v>19.899999999999999</v>
      </c>
      <c r="K88" s="77">
        <v>12.4</v>
      </c>
      <c r="L88" s="75">
        <f>SUM(H88:K88)</f>
        <v>57.6</v>
      </c>
      <c r="M88" s="77">
        <v>9.6999999999999993</v>
      </c>
      <c r="N88" s="77">
        <v>13.7</v>
      </c>
      <c r="O88" s="77">
        <v>11.1</v>
      </c>
      <c r="P88" s="77">
        <v>15.5</v>
      </c>
      <c r="Q88" s="75">
        <f>SUM(M88:P88)</f>
        <v>50</v>
      </c>
      <c r="R88" s="77">
        <v>20.715185040742998</v>
      </c>
      <c r="S88" s="77">
        <v>23.913426000720499</v>
      </c>
      <c r="T88" s="77">
        <v>15.8</v>
      </c>
      <c r="U88" s="77">
        <v>13.1</v>
      </c>
      <c r="V88" s="75">
        <f>SUM(R88:U88)</f>
        <v>73.528611041463492</v>
      </c>
      <c r="W88" s="77">
        <v>11</v>
      </c>
      <c r="X88" s="77">
        <v>23.3</v>
      </c>
      <c r="Y88" s="77">
        <v>30.481924222102499</v>
      </c>
      <c r="Z88" s="77">
        <v>29.5</v>
      </c>
      <c r="AA88" s="75">
        <f>SUM(W88:Z88)</f>
        <v>94.281924222102504</v>
      </c>
      <c r="AB88" s="77">
        <v>29.753657070851112</v>
      </c>
      <c r="AC88" s="77">
        <v>28.556704408453907</v>
      </c>
      <c r="AD88" s="77">
        <v>31.360859999999985</v>
      </c>
      <c r="AE88" s="143">
        <v>33.189961172043667</v>
      </c>
      <c r="AF88" s="147">
        <v>107.00498940289481</v>
      </c>
      <c r="AG88" s="143">
        <v>38.577830239460411</v>
      </c>
    </row>
    <row r="89" spans="1:33" x14ac:dyDescent="0.25">
      <c r="B89" s="79" t="s">
        <v>322</v>
      </c>
      <c r="C89" s="80">
        <f>IFERROR(C88/C86,"N/A")</f>
        <v>0.1712218649517685</v>
      </c>
      <c r="D89" s="80">
        <f t="shared" ref="D89:AA89" si="23">IFERROR(D88/D86,"N/A")</f>
        <v>0.21676300578034682</v>
      </c>
      <c r="E89" s="80">
        <f t="shared" si="23"/>
        <v>0.17214700193423599</v>
      </c>
      <c r="F89" s="80">
        <f t="shared" si="23"/>
        <v>0.15911379657603222</v>
      </c>
      <c r="G89" s="80">
        <f t="shared" si="23"/>
        <v>0.17962404270132279</v>
      </c>
      <c r="H89" s="80">
        <f t="shared" si="23"/>
        <v>0.11066666666666668</v>
      </c>
      <c r="I89" s="80">
        <f t="shared" si="23"/>
        <v>0.18046709129511676</v>
      </c>
      <c r="J89" s="80">
        <f t="shared" si="23"/>
        <v>0.20600414078674947</v>
      </c>
      <c r="K89" s="80">
        <f t="shared" si="23"/>
        <v>0.12109375</v>
      </c>
      <c r="L89" s="80">
        <f t="shared" si="23"/>
        <v>0.1564367191743618</v>
      </c>
      <c r="M89" s="80">
        <f t="shared" si="23"/>
        <v>0.11658653846153845</v>
      </c>
      <c r="N89" s="80">
        <f t="shared" si="23"/>
        <v>0.14270833333333333</v>
      </c>
      <c r="O89" s="80">
        <f t="shared" si="23"/>
        <v>9.6437880104257176E-2</v>
      </c>
      <c r="P89" s="80">
        <f t="shared" si="23"/>
        <v>0.14220183486238533</v>
      </c>
      <c r="Q89" s="80">
        <f t="shared" si="23"/>
        <v>0.1239771881973717</v>
      </c>
      <c r="R89" s="80">
        <f t="shared" si="23"/>
        <v>0.18628763525848019</v>
      </c>
      <c r="S89" s="80">
        <f t="shared" si="23"/>
        <v>0.17953022523063439</v>
      </c>
      <c r="T89" s="80">
        <f t="shared" si="23"/>
        <v>0.15134099616858238</v>
      </c>
      <c r="U89" s="80">
        <f t="shared" si="23"/>
        <v>0.1041335453100159</v>
      </c>
      <c r="V89" s="80">
        <f t="shared" si="23"/>
        <v>0.15492754117459651</v>
      </c>
      <c r="W89" s="80">
        <f t="shared" si="23"/>
        <v>0.13597033374536463</v>
      </c>
      <c r="X89" s="80">
        <f t="shared" si="23"/>
        <v>0.17598187311178248</v>
      </c>
      <c r="Y89" s="80">
        <f t="shared" si="23"/>
        <v>0.21345885309595586</v>
      </c>
      <c r="Z89" s="80">
        <f t="shared" si="23"/>
        <v>0.22885958107059734</v>
      </c>
      <c r="AA89" s="80">
        <f t="shared" si="23"/>
        <v>0.19439572004557218</v>
      </c>
      <c r="AB89" s="80">
        <v>0.22803690062594809</v>
      </c>
      <c r="AC89" s="80">
        <f>IFERROR(AC88/AC86,"N/A")</f>
        <v>0.22506463007315997</v>
      </c>
      <c r="AD89" s="80">
        <v>0.2623633234163385</v>
      </c>
      <c r="AE89" s="144">
        <v>0.24597995437885589</v>
      </c>
      <c r="AF89" s="144">
        <v>0.25021939037745078</v>
      </c>
      <c r="AG89" s="144">
        <v>0.24716992278143524</v>
      </c>
    </row>
    <row r="90" spans="1:33" s="28" customFormat="1" x14ac:dyDescent="0.25">
      <c r="A90" s="20"/>
      <c r="B90" s="21" t="s">
        <v>329</v>
      </c>
      <c r="C90" s="93">
        <f>C88/C$10</f>
        <v>0.30824891461649784</v>
      </c>
      <c r="D90" s="93">
        <f t="shared" ref="D90:AA90" si="24">D88/D$10</f>
        <v>0.31380753138075312</v>
      </c>
      <c r="E90" s="93">
        <f t="shared" si="24"/>
        <v>0.23638778220451528</v>
      </c>
      <c r="F90" s="93">
        <f t="shared" si="24"/>
        <v>0.25146990525950896</v>
      </c>
      <c r="G90" s="93">
        <f>G88/G$10</f>
        <v>0.27748839872630671</v>
      </c>
      <c r="H90" s="93">
        <f t="shared" si="24"/>
        <v>0.16468253968253971</v>
      </c>
      <c r="I90" s="93">
        <f t="shared" si="24"/>
        <v>0.28192371475953565</v>
      </c>
      <c r="J90" s="93">
        <f t="shared" si="24"/>
        <v>0.28757225433526007</v>
      </c>
      <c r="K90" s="93">
        <f t="shared" si="24"/>
        <v>0.18759455370650532</v>
      </c>
      <c r="L90" s="93">
        <f>L88/L$10</f>
        <v>0.23424156161041074</v>
      </c>
      <c r="M90" s="93">
        <f t="shared" si="24"/>
        <v>0.1328767123287671</v>
      </c>
      <c r="N90" s="93">
        <f t="shared" si="24"/>
        <v>0.17769130998702984</v>
      </c>
      <c r="O90" s="93">
        <f t="shared" si="24"/>
        <v>0.13694452128799106</v>
      </c>
      <c r="P90" s="93">
        <f t="shared" si="24"/>
        <v>0.21002710027100271</v>
      </c>
      <c r="Q90" s="93">
        <f>Q88/Q$10</f>
        <v>0.16395876671365406</v>
      </c>
      <c r="R90" s="93">
        <f t="shared" si="24"/>
        <v>0.30872108853566321</v>
      </c>
      <c r="S90" s="93">
        <f t="shared" si="24"/>
        <v>0.37599726416227197</v>
      </c>
      <c r="T90" s="93">
        <f t="shared" si="24"/>
        <v>0.16188524590163936</v>
      </c>
      <c r="U90" s="93">
        <f t="shared" si="24"/>
        <v>0.16232961586121436</v>
      </c>
      <c r="V90" s="93">
        <f>V88/V$10</f>
        <v>0.23795667003709867</v>
      </c>
      <c r="W90" s="93">
        <f t="shared" si="24"/>
        <v>0.18272425249169436</v>
      </c>
      <c r="X90" s="93">
        <f t="shared" si="24"/>
        <v>1.3314285714285714</v>
      </c>
      <c r="Y90" s="93">
        <f t="shared" si="24"/>
        <v>0.4091533452631208</v>
      </c>
      <c r="Z90" s="93">
        <f t="shared" si="24"/>
        <v>0.58520275382054487</v>
      </c>
      <c r="AA90" s="93">
        <f t="shared" si="24"/>
        <v>0.46564506483058704</v>
      </c>
      <c r="AB90" s="93">
        <v>0.48788016775703863</v>
      </c>
      <c r="AC90" s="93">
        <f>AC88/AC$10</f>
        <v>0.3890559183713066</v>
      </c>
      <c r="AD90" s="93">
        <v>0.31838436548223337</v>
      </c>
      <c r="AE90" s="152">
        <v>0.32666738314218258</v>
      </c>
      <c r="AF90" s="152">
        <v>0.3199074964212002</v>
      </c>
      <c r="AG90" s="152">
        <v>0.37474685638698629</v>
      </c>
    </row>
    <row r="91" spans="1:33" s="28" customFormat="1" x14ac:dyDescent="0.25">
      <c r="A91" s="20"/>
      <c r="B91" s="73" t="s">
        <v>307</v>
      </c>
      <c r="C91" s="77">
        <v>103.1</v>
      </c>
      <c r="D91" s="77">
        <v>81.400000000000006</v>
      </c>
      <c r="E91" s="77">
        <v>85.6</v>
      </c>
      <c r="F91" s="77">
        <v>83.5</v>
      </c>
      <c r="G91" s="75">
        <f>SUM(C91:F91)</f>
        <v>353.6</v>
      </c>
      <c r="H91" s="77">
        <v>66.7</v>
      </c>
      <c r="I91" s="77">
        <v>77.2</v>
      </c>
      <c r="J91" s="77">
        <v>76.7</v>
      </c>
      <c r="K91" s="77">
        <v>90</v>
      </c>
      <c r="L91" s="75">
        <f>SUM(H91:K91)</f>
        <v>310.60000000000002</v>
      </c>
      <c r="M91" s="77">
        <v>73.5</v>
      </c>
      <c r="N91" s="77">
        <v>82.3</v>
      </c>
      <c r="O91" s="77">
        <v>104</v>
      </c>
      <c r="P91" s="77">
        <v>93.5</v>
      </c>
      <c r="Q91" s="75">
        <f>SUM(M91:P91)</f>
        <v>353.3</v>
      </c>
      <c r="R91" s="77">
        <v>90.406292252765397</v>
      </c>
      <c r="S91" s="77">
        <v>109.244615080344</v>
      </c>
      <c r="T91" s="77">
        <v>88.6</v>
      </c>
      <c r="U91" s="77">
        <v>112.7</v>
      </c>
      <c r="V91" s="75">
        <f>SUM(R91:U91)</f>
        <v>400.95090733310934</v>
      </c>
      <c r="W91" s="77">
        <v>69.900000000000006</v>
      </c>
      <c r="X91" s="77">
        <v>109.1</v>
      </c>
      <c r="Y91" s="77">
        <v>112.282601290687</v>
      </c>
      <c r="Z91" s="77">
        <v>99.4</v>
      </c>
      <c r="AA91" s="75">
        <f>SUM(W91:Z91)</f>
        <v>390.68260129068699</v>
      </c>
      <c r="AB91" s="77">
        <v>100.72372176204411</v>
      </c>
      <c r="AC91" s="77">
        <v>98.325535591546114</v>
      </c>
      <c r="AD91" s="77">
        <v>88.171320000000009</v>
      </c>
      <c r="AE91" s="143">
        <v>101.73957508164968</v>
      </c>
      <c r="AF91" s="147">
        <v>320.63968370369378</v>
      </c>
      <c r="AG91" s="143">
        <v>117.50034385769138</v>
      </c>
    </row>
    <row r="92" spans="1:33" x14ac:dyDescent="0.25">
      <c r="B92" s="21" t="s">
        <v>324</v>
      </c>
      <c r="C92" s="81">
        <f t="shared" ref="C92:AA92" si="25">C91/C14</f>
        <v>0.27552111170497057</v>
      </c>
      <c r="D92" s="81">
        <f t="shared" si="25"/>
        <v>0.22228290551611141</v>
      </c>
      <c r="E92" s="81">
        <f t="shared" si="25"/>
        <v>0.24408326204733394</v>
      </c>
      <c r="F92" s="81">
        <f t="shared" si="25"/>
        <v>0.23574251835121401</v>
      </c>
      <c r="G92" s="81">
        <f t="shared" si="25"/>
        <v>0.24472447747465759</v>
      </c>
      <c r="H92" s="81">
        <f t="shared" si="25"/>
        <v>0.21648815319701395</v>
      </c>
      <c r="I92" s="81">
        <f t="shared" si="25"/>
        <v>0.23281061519903501</v>
      </c>
      <c r="J92" s="81">
        <f t="shared" si="25"/>
        <v>0.22368037328667248</v>
      </c>
      <c r="K92" s="81">
        <f t="shared" si="25"/>
        <v>0.260266049739734</v>
      </c>
      <c r="L92" s="81">
        <f t="shared" si="25"/>
        <v>0.23379751599548365</v>
      </c>
      <c r="M92" s="81">
        <f t="shared" si="25"/>
        <v>0.23459942547079476</v>
      </c>
      <c r="N92" s="81">
        <f t="shared" si="25"/>
        <v>0.23868909512761025</v>
      </c>
      <c r="O92" s="81">
        <f t="shared" si="25"/>
        <v>0.26144015940531073</v>
      </c>
      <c r="P92" s="81">
        <f t="shared" si="25"/>
        <v>0.25033467202141901</v>
      </c>
      <c r="Q92" s="81">
        <f t="shared" si="25"/>
        <v>0.24717610590877562</v>
      </c>
      <c r="R92" s="81">
        <f t="shared" si="25"/>
        <v>0.25133803795597826</v>
      </c>
      <c r="S92" s="81">
        <f t="shared" si="25"/>
        <v>0.27331652509468102</v>
      </c>
      <c r="T92" s="81">
        <f t="shared" si="25"/>
        <v>0.1879507848960543</v>
      </c>
      <c r="U92" s="81">
        <f t="shared" si="25"/>
        <v>0.24076052125614186</v>
      </c>
      <c r="V92" s="81">
        <f t="shared" si="25"/>
        <v>0.23599229389823975</v>
      </c>
      <c r="W92" s="81">
        <f t="shared" si="25"/>
        <v>0.17323420074349444</v>
      </c>
      <c r="X92" s="81">
        <f t="shared" si="25"/>
        <v>0.27474187861999494</v>
      </c>
      <c r="Y92" s="81">
        <f t="shared" si="25"/>
        <v>0.2508547839380853</v>
      </c>
      <c r="Z92" s="81">
        <f t="shared" si="25"/>
        <v>0.20356750161719217</v>
      </c>
      <c r="AA92" s="81">
        <f t="shared" si="25"/>
        <v>0.224972863223937</v>
      </c>
      <c r="AB92" s="81">
        <v>0.23499360081232651</v>
      </c>
      <c r="AC92" s="81">
        <f>AC91/AC14</f>
        <v>0.210222694807325</v>
      </c>
      <c r="AD92" s="81">
        <v>0.18182427834349985</v>
      </c>
      <c r="AE92" s="149">
        <v>0.21103491734872754</v>
      </c>
      <c r="AF92" s="149">
        <v>0.17206685669355787</v>
      </c>
      <c r="AG92" s="149">
        <v>0.24645787660680005</v>
      </c>
    </row>
    <row r="94" spans="1:33" s="28" customFormat="1" x14ac:dyDescent="0.25">
      <c r="A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/>
      <c r="O94"/>
      <c r="P94"/>
      <c r="Q94"/>
      <c r="R94"/>
      <c r="S94"/>
      <c r="T94"/>
      <c r="U94"/>
      <c r="V94"/>
      <c r="W94"/>
      <c r="X94"/>
      <c r="Y94"/>
    </row>
    <row r="95" spans="1:33" s="28" customFormat="1" x14ac:dyDescent="0.25">
      <c r="A95" s="20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/>
      <c r="O95"/>
      <c r="P95"/>
      <c r="Q95"/>
      <c r="R95"/>
      <c r="S95"/>
      <c r="T95"/>
      <c r="U95"/>
      <c r="V95"/>
      <c r="W95"/>
      <c r="X95"/>
      <c r="Y95"/>
    </row>
    <row r="96" spans="1:33" s="28" customFormat="1" x14ac:dyDescent="0.25">
      <c r="A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/>
      <c r="O96"/>
      <c r="P96"/>
      <c r="Q96"/>
      <c r="R96"/>
      <c r="S96"/>
      <c r="T96"/>
      <c r="U96"/>
      <c r="V96"/>
      <c r="W96"/>
      <c r="X96"/>
      <c r="Y96"/>
    </row>
    <row r="97" spans="1:25" s="28" customFormat="1" x14ac:dyDescent="0.25">
      <c r="A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/>
      <c r="O97"/>
      <c r="P97"/>
      <c r="Q97"/>
      <c r="R97"/>
      <c r="S97"/>
      <c r="T97"/>
      <c r="U97"/>
      <c r="V97"/>
      <c r="W97"/>
      <c r="X97"/>
      <c r="Y97"/>
    </row>
    <row r="98" spans="1:25" s="28" customFormat="1" x14ac:dyDescent="0.25">
      <c r="A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/>
      <c r="O98"/>
      <c r="P98"/>
      <c r="Q98"/>
      <c r="R98"/>
      <c r="S98"/>
      <c r="T98"/>
      <c r="U98"/>
      <c r="V98"/>
      <c r="W98"/>
      <c r="X98"/>
      <c r="Y98"/>
    </row>
    <row r="102" spans="1:25" s="28" customFormat="1" x14ac:dyDescent="0.25">
      <c r="A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28" customFormat="1" x14ac:dyDescent="0.25">
      <c r="A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28" customFormat="1" x14ac:dyDescent="0.25">
      <c r="A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28" customFormat="1" x14ac:dyDescent="0.25">
      <c r="A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28" customFormat="1" x14ac:dyDescent="0.25">
      <c r="A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/>
      <c r="O106"/>
      <c r="P106"/>
      <c r="Q106"/>
      <c r="R106"/>
      <c r="S106"/>
      <c r="T106"/>
      <c r="U106"/>
      <c r="V106"/>
      <c r="W106"/>
      <c r="X106"/>
      <c r="Y106"/>
    </row>
  </sheetData>
  <pageMargins left="0" right="0" top="0" bottom="0" header="0" footer="0"/>
  <pageSetup paperSize="9"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97"/>
  <sheetViews>
    <sheetView showGridLines="0" tabSelected="1" zoomScale="90" zoomScaleNormal="90" workbookViewId="0">
      <pane xSplit="2" ySplit="7" topLeftCell="D75" activePane="bottomRight" state="frozen"/>
      <selection activeCell="Q14" sqref="Q14"/>
      <selection pane="topRight" activeCell="Q14" sqref="Q14"/>
      <selection pane="bottomLeft" activeCell="Q14" sqref="Q14"/>
      <selection pane="bottomRight" activeCell="Q82" sqref="Q82"/>
    </sheetView>
  </sheetViews>
  <sheetFormatPr defaultRowHeight="15" outlineLevelCol="1" x14ac:dyDescent="0.25"/>
  <cols>
    <col min="1" max="1" width="1.5703125" style="1" customWidth="1"/>
    <col min="2" max="2" width="48.42578125" style="28" customWidth="1"/>
    <col min="3" max="3" width="10.85546875" bestFit="1" customWidth="1" outlineLevel="1"/>
    <col min="4" max="6" width="9.85546875" bestFit="1" customWidth="1" outlineLevel="1"/>
    <col min="7" max="7" width="9.7109375" bestFit="1" customWidth="1"/>
    <col min="8" max="8" width="9.85546875" bestFit="1" customWidth="1" outlineLevel="1"/>
    <col min="9" max="11" width="9.140625" outlineLevel="1"/>
    <col min="15" max="15" width="11.7109375" bestFit="1" customWidth="1"/>
    <col min="16" max="18" width="9.7109375" bestFit="1" customWidth="1"/>
    <col min="249" max="249" width="1.5703125" customWidth="1"/>
    <col min="250" max="250" width="41.28515625" bestFit="1" customWidth="1"/>
    <col min="251" max="258" width="0" hidden="1" customWidth="1"/>
    <col min="259" max="259" width="10.85546875" bestFit="1" customWidth="1"/>
    <col min="260" max="262" width="9.85546875" bestFit="1" customWidth="1"/>
    <col min="263" max="263" width="9.7109375" bestFit="1" customWidth="1"/>
    <col min="264" max="264" width="9.85546875" bestFit="1" customWidth="1"/>
    <col min="505" max="505" width="1.5703125" customWidth="1"/>
    <col min="506" max="506" width="41.28515625" bestFit="1" customWidth="1"/>
    <col min="507" max="514" width="0" hidden="1" customWidth="1"/>
    <col min="515" max="515" width="10.85546875" bestFit="1" customWidth="1"/>
    <col min="516" max="518" width="9.85546875" bestFit="1" customWidth="1"/>
    <col min="519" max="519" width="9.7109375" bestFit="1" customWidth="1"/>
    <col min="520" max="520" width="9.85546875" bestFit="1" customWidth="1"/>
    <col min="761" max="761" width="1.5703125" customWidth="1"/>
    <col min="762" max="762" width="41.28515625" bestFit="1" customWidth="1"/>
    <col min="763" max="770" width="0" hidden="1" customWidth="1"/>
    <col min="771" max="771" width="10.85546875" bestFit="1" customWidth="1"/>
    <col min="772" max="774" width="9.85546875" bestFit="1" customWidth="1"/>
    <col min="775" max="775" width="9.7109375" bestFit="1" customWidth="1"/>
    <col min="776" max="776" width="9.85546875" bestFit="1" customWidth="1"/>
    <col min="1017" max="1017" width="1.5703125" customWidth="1"/>
    <col min="1018" max="1018" width="41.28515625" bestFit="1" customWidth="1"/>
    <col min="1019" max="1026" width="0" hidden="1" customWidth="1"/>
    <col min="1027" max="1027" width="10.85546875" bestFit="1" customWidth="1"/>
    <col min="1028" max="1030" width="9.85546875" bestFit="1" customWidth="1"/>
    <col min="1031" max="1031" width="9.7109375" bestFit="1" customWidth="1"/>
    <col min="1032" max="1032" width="9.85546875" bestFit="1" customWidth="1"/>
    <col min="1273" max="1273" width="1.5703125" customWidth="1"/>
    <col min="1274" max="1274" width="41.28515625" bestFit="1" customWidth="1"/>
    <col min="1275" max="1282" width="0" hidden="1" customWidth="1"/>
    <col min="1283" max="1283" width="10.85546875" bestFit="1" customWidth="1"/>
    <col min="1284" max="1286" width="9.85546875" bestFit="1" customWidth="1"/>
    <col min="1287" max="1287" width="9.7109375" bestFit="1" customWidth="1"/>
    <col min="1288" max="1288" width="9.85546875" bestFit="1" customWidth="1"/>
    <col min="1529" max="1529" width="1.5703125" customWidth="1"/>
    <col min="1530" max="1530" width="41.28515625" bestFit="1" customWidth="1"/>
    <col min="1531" max="1538" width="0" hidden="1" customWidth="1"/>
    <col min="1539" max="1539" width="10.85546875" bestFit="1" customWidth="1"/>
    <col min="1540" max="1542" width="9.85546875" bestFit="1" customWidth="1"/>
    <col min="1543" max="1543" width="9.7109375" bestFit="1" customWidth="1"/>
    <col min="1544" max="1544" width="9.85546875" bestFit="1" customWidth="1"/>
    <col min="1785" max="1785" width="1.5703125" customWidth="1"/>
    <col min="1786" max="1786" width="41.28515625" bestFit="1" customWidth="1"/>
    <col min="1787" max="1794" width="0" hidden="1" customWidth="1"/>
    <col min="1795" max="1795" width="10.85546875" bestFit="1" customWidth="1"/>
    <col min="1796" max="1798" width="9.85546875" bestFit="1" customWidth="1"/>
    <col min="1799" max="1799" width="9.7109375" bestFit="1" customWidth="1"/>
    <col min="1800" max="1800" width="9.85546875" bestFit="1" customWidth="1"/>
    <col min="2041" max="2041" width="1.5703125" customWidth="1"/>
    <col min="2042" max="2042" width="41.28515625" bestFit="1" customWidth="1"/>
    <col min="2043" max="2050" width="0" hidden="1" customWidth="1"/>
    <col min="2051" max="2051" width="10.85546875" bestFit="1" customWidth="1"/>
    <col min="2052" max="2054" width="9.85546875" bestFit="1" customWidth="1"/>
    <col min="2055" max="2055" width="9.7109375" bestFit="1" customWidth="1"/>
    <col min="2056" max="2056" width="9.85546875" bestFit="1" customWidth="1"/>
    <col min="2297" max="2297" width="1.5703125" customWidth="1"/>
    <col min="2298" max="2298" width="41.28515625" bestFit="1" customWidth="1"/>
    <col min="2299" max="2306" width="0" hidden="1" customWidth="1"/>
    <col min="2307" max="2307" width="10.85546875" bestFit="1" customWidth="1"/>
    <col min="2308" max="2310" width="9.85546875" bestFit="1" customWidth="1"/>
    <col min="2311" max="2311" width="9.7109375" bestFit="1" customWidth="1"/>
    <col min="2312" max="2312" width="9.85546875" bestFit="1" customWidth="1"/>
    <col min="2553" max="2553" width="1.5703125" customWidth="1"/>
    <col min="2554" max="2554" width="41.28515625" bestFit="1" customWidth="1"/>
    <col min="2555" max="2562" width="0" hidden="1" customWidth="1"/>
    <col min="2563" max="2563" width="10.85546875" bestFit="1" customWidth="1"/>
    <col min="2564" max="2566" width="9.85546875" bestFit="1" customWidth="1"/>
    <col min="2567" max="2567" width="9.7109375" bestFit="1" customWidth="1"/>
    <col min="2568" max="2568" width="9.85546875" bestFit="1" customWidth="1"/>
    <col min="2809" max="2809" width="1.5703125" customWidth="1"/>
    <col min="2810" max="2810" width="41.28515625" bestFit="1" customWidth="1"/>
    <col min="2811" max="2818" width="0" hidden="1" customWidth="1"/>
    <col min="2819" max="2819" width="10.85546875" bestFit="1" customWidth="1"/>
    <col min="2820" max="2822" width="9.85546875" bestFit="1" customWidth="1"/>
    <col min="2823" max="2823" width="9.7109375" bestFit="1" customWidth="1"/>
    <col min="2824" max="2824" width="9.85546875" bestFit="1" customWidth="1"/>
    <col min="3065" max="3065" width="1.5703125" customWidth="1"/>
    <col min="3066" max="3066" width="41.28515625" bestFit="1" customWidth="1"/>
    <col min="3067" max="3074" width="0" hidden="1" customWidth="1"/>
    <col min="3075" max="3075" width="10.85546875" bestFit="1" customWidth="1"/>
    <col min="3076" max="3078" width="9.85546875" bestFit="1" customWidth="1"/>
    <col min="3079" max="3079" width="9.7109375" bestFit="1" customWidth="1"/>
    <col min="3080" max="3080" width="9.85546875" bestFit="1" customWidth="1"/>
    <col min="3321" max="3321" width="1.5703125" customWidth="1"/>
    <col min="3322" max="3322" width="41.28515625" bestFit="1" customWidth="1"/>
    <col min="3323" max="3330" width="0" hidden="1" customWidth="1"/>
    <col min="3331" max="3331" width="10.85546875" bestFit="1" customWidth="1"/>
    <col min="3332" max="3334" width="9.85546875" bestFit="1" customWidth="1"/>
    <col min="3335" max="3335" width="9.7109375" bestFit="1" customWidth="1"/>
    <col min="3336" max="3336" width="9.85546875" bestFit="1" customWidth="1"/>
    <col min="3577" max="3577" width="1.5703125" customWidth="1"/>
    <col min="3578" max="3578" width="41.28515625" bestFit="1" customWidth="1"/>
    <col min="3579" max="3586" width="0" hidden="1" customWidth="1"/>
    <col min="3587" max="3587" width="10.85546875" bestFit="1" customWidth="1"/>
    <col min="3588" max="3590" width="9.85546875" bestFit="1" customWidth="1"/>
    <col min="3591" max="3591" width="9.7109375" bestFit="1" customWidth="1"/>
    <col min="3592" max="3592" width="9.85546875" bestFit="1" customWidth="1"/>
    <col min="3833" max="3833" width="1.5703125" customWidth="1"/>
    <col min="3834" max="3834" width="41.28515625" bestFit="1" customWidth="1"/>
    <col min="3835" max="3842" width="0" hidden="1" customWidth="1"/>
    <col min="3843" max="3843" width="10.85546875" bestFit="1" customWidth="1"/>
    <col min="3844" max="3846" width="9.85546875" bestFit="1" customWidth="1"/>
    <col min="3847" max="3847" width="9.7109375" bestFit="1" customWidth="1"/>
    <col min="3848" max="3848" width="9.85546875" bestFit="1" customWidth="1"/>
    <col min="4089" max="4089" width="1.5703125" customWidth="1"/>
    <col min="4090" max="4090" width="41.28515625" bestFit="1" customWidth="1"/>
    <col min="4091" max="4098" width="0" hidden="1" customWidth="1"/>
    <col min="4099" max="4099" width="10.85546875" bestFit="1" customWidth="1"/>
    <col min="4100" max="4102" width="9.85546875" bestFit="1" customWidth="1"/>
    <col min="4103" max="4103" width="9.7109375" bestFit="1" customWidth="1"/>
    <col min="4104" max="4104" width="9.85546875" bestFit="1" customWidth="1"/>
    <col min="4345" max="4345" width="1.5703125" customWidth="1"/>
    <col min="4346" max="4346" width="41.28515625" bestFit="1" customWidth="1"/>
    <col min="4347" max="4354" width="0" hidden="1" customWidth="1"/>
    <col min="4355" max="4355" width="10.85546875" bestFit="1" customWidth="1"/>
    <col min="4356" max="4358" width="9.85546875" bestFit="1" customWidth="1"/>
    <col min="4359" max="4359" width="9.7109375" bestFit="1" customWidth="1"/>
    <col min="4360" max="4360" width="9.85546875" bestFit="1" customWidth="1"/>
    <col min="4601" max="4601" width="1.5703125" customWidth="1"/>
    <col min="4602" max="4602" width="41.28515625" bestFit="1" customWidth="1"/>
    <col min="4603" max="4610" width="0" hidden="1" customWidth="1"/>
    <col min="4611" max="4611" width="10.85546875" bestFit="1" customWidth="1"/>
    <col min="4612" max="4614" width="9.85546875" bestFit="1" customWidth="1"/>
    <col min="4615" max="4615" width="9.7109375" bestFit="1" customWidth="1"/>
    <col min="4616" max="4616" width="9.85546875" bestFit="1" customWidth="1"/>
    <col min="4857" max="4857" width="1.5703125" customWidth="1"/>
    <col min="4858" max="4858" width="41.28515625" bestFit="1" customWidth="1"/>
    <col min="4859" max="4866" width="0" hidden="1" customWidth="1"/>
    <col min="4867" max="4867" width="10.85546875" bestFit="1" customWidth="1"/>
    <col min="4868" max="4870" width="9.85546875" bestFit="1" customWidth="1"/>
    <col min="4871" max="4871" width="9.7109375" bestFit="1" customWidth="1"/>
    <col min="4872" max="4872" width="9.85546875" bestFit="1" customWidth="1"/>
    <col min="5113" max="5113" width="1.5703125" customWidth="1"/>
    <col min="5114" max="5114" width="41.28515625" bestFit="1" customWidth="1"/>
    <col min="5115" max="5122" width="0" hidden="1" customWidth="1"/>
    <col min="5123" max="5123" width="10.85546875" bestFit="1" customWidth="1"/>
    <col min="5124" max="5126" width="9.85546875" bestFit="1" customWidth="1"/>
    <col min="5127" max="5127" width="9.7109375" bestFit="1" customWidth="1"/>
    <col min="5128" max="5128" width="9.85546875" bestFit="1" customWidth="1"/>
    <col min="5369" max="5369" width="1.5703125" customWidth="1"/>
    <col min="5370" max="5370" width="41.28515625" bestFit="1" customWidth="1"/>
    <col min="5371" max="5378" width="0" hidden="1" customWidth="1"/>
    <col min="5379" max="5379" width="10.85546875" bestFit="1" customWidth="1"/>
    <col min="5380" max="5382" width="9.85546875" bestFit="1" customWidth="1"/>
    <col min="5383" max="5383" width="9.7109375" bestFit="1" customWidth="1"/>
    <col min="5384" max="5384" width="9.85546875" bestFit="1" customWidth="1"/>
    <col min="5625" max="5625" width="1.5703125" customWidth="1"/>
    <col min="5626" max="5626" width="41.28515625" bestFit="1" customWidth="1"/>
    <col min="5627" max="5634" width="0" hidden="1" customWidth="1"/>
    <col min="5635" max="5635" width="10.85546875" bestFit="1" customWidth="1"/>
    <col min="5636" max="5638" width="9.85546875" bestFit="1" customWidth="1"/>
    <col min="5639" max="5639" width="9.7109375" bestFit="1" customWidth="1"/>
    <col min="5640" max="5640" width="9.85546875" bestFit="1" customWidth="1"/>
    <col min="5881" max="5881" width="1.5703125" customWidth="1"/>
    <col min="5882" max="5882" width="41.28515625" bestFit="1" customWidth="1"/>
    <col min="5883" max="5890" width="0" hidden="1" customWidth="1"/>
    <col min="5891" max="5891" width="10.85546875" bestFit="1" customWidth="1"/>
    <col min="5892" max="5894" width="9.85546875" bestFit="1" customWidth="1"/>
    <col min="5895" max="5895" width="9.7109375" bestFit="1" customWidth="1"/>
    <col min="5896" max="5896" width="9.85546875" bestFit="1" customWidth="1"/>
    <col min="6137" max="6137" width="1.5703125" customWidth="1"/>
    <col min="6138" max="6138" width="41.28515625" bestFit="1" customWidth="1"/>
    <col min="6139" max="6146" width="0" hidden="1" customWidth="1"/>
    <col min="6147" max="6147" width="10.85546875" bestFit="1" customWidth="1"/>
    <col min="6148" max="6150" width="9.85546875" bestFit="1" customWidth="1"/>
    <col min="6151" max="6151" width="9.7109375" bestFit="1" customWidth="1"/>
    <col min="6152" max="6152" width="9.85546875" bestFit="1" customWidth="1"/>
    <col min="6393" max="6393" width="1.5703125" customWidth="1"/>
    <col min="6394" max="6394" width="41.28515625" bestFit="1" customWidth="1"/>
    <col min="6395" max="6402" width="0" hidden="1" customWidth="1"/>
    <col min="6403" max="6403" width="10.85546875" bestFit="1" customWidth="1"/>
    <col min="6404" max="6406" width="9.85546875" bestFit="1" customWidth="1"/>
    <col min="6407" max="6407" width="9.7109375" bestFit="1" customWidth="1"/>
    <col min="6408" max="6408" width="9.85546875" bestFit="1" customWidth="1"/>
    <col min="6649" max="6649" width="1.5703125" customWidth="1"/>
    <col min="6650" max="6650" width="41.28515625" bestFit="1" customWidth="1"/>
    <col min="6651" max="6658" width="0" hidden="1" customWidth="1"/>
    <col min="6659" max="6659" width="10.85546875" bestFit="1" customWidth="1"/>
    <col min="6660" max="6662" width="9.85546875" bestFit="1" customWidth="1"/>
    <col min="6663" max="6663" width="9.7109375" bestFit="1" customWidth="1"/>
    <col min="6664" max="6664" width="9.85546875" bestFit="1" customWidth="1"/>
    <col min="6905" max="6905" width="1.5703125" customWidth="1"/>
    <col min="6906" max="6906" width="41.28515625" bestFit="1" customWidth="1"/>
    <col min="6907" max="6914" width="0" hidden="1" customWidth="1"/>
    <col min="6915" max="6915" width="10.85546875" bestFit="1" customWidth="1"/>
    <col min="6916" max="6918" width="9.85546875" bestFit="1" customWidth="1"/>
    <col min="6919" max="6919" width="9.7109375" bestFit="1" customWidth="1"/>
    <col min="6920" max="6920" width="9.85546875" bestFit="1" customWidth="1"/>
    <col min="7161" max="7161" width="1.5703125" customWidth="1"/>
    <col min="7162" max="7162" width="41.28515625" bestFit="1" customWidth="1"/>
    <col min="7163" max="7170" width="0" hidden="1" customWidth="1"/>
    <col min="7171" max="7171" width="10.85546875" bestFit="1" customWidth="1"/>
    <col min="7172" max="7174" width="9.85546875" bestFit="1" customWidth="1"/>
    <col min="7175" max="7175" width="9.7109375" bestFit="1" customWidth="1"/>
    <col min="7176" max="7176" width="9.85546875" bestFit="1" customWidth="1"/>
    <col min="7417" max="7417" width="1.5703125" customWidth="1"/>
    <col min="7418" max="7418" width="41.28515625" bestFit="1" customWidth="1"/>
    <col min="7419" max="7426" width="0" hidden="1" customWidth="1"/>
    <col min="7427" max="7427" width="10.85546875" bestFit="1" customWidth="1"/>
    <col min="7428" max="7430" width="9.85546875" bestFit="1" customWidth="1"/>
    <col min="7431" max="7431" width="9.7109375" bestFit="1" customWidth="1"/>
    <col min="7432" max="7432" width="9.85546875" bestFit="1" customWidth="1"/>
    <col min="7673" max="7673" width="1.5703125" customWidth="1"/>
    <col min="7674" max="7674" width="41.28515625" bestFit="1" customWidth="1"/>
    <col min="7675" max="7682" width="0" hidden="1" customWidth="1"/>
    <col min="7683" max="7683" width="10.85546875" bestFit="1" customWidth="1"/>
    <col min="7684" max="7686" width="9.85546875" bestFit="1" customWidth="1"/>
    <col min="7687" max="7687" width="9.7109375" bestFit="1" customWidth="1"/>
    <col min="7688" max="7688" width="9.85546875" bestFit="1" customWidth="1"/>
    <col min="7929" max="7929" width="1.5703125" customWidth="1"/>
    <col min="7930" max="7930" width="41.28515625" bestFit="1" customWidth="1"/>
    <col min="7931" max="7938" width="0" hidden="1" customWidth="1"/>
    <col min="7939" max="7939" width="10.85546875" bestFit="1" customWidth="1"/>
    <col min="7940" max="7942" width="9.85546875" bestFit="1" customWidth="1"/>
    <col min="7943" max="7943" width="9.7109375" bestFit="1" customWidth="1"/>
    <col min="7944" max="7944" width="9.85546875" bestFit="1" customWidth="1"/>
    <col min="8185" max="8185" width="1.5703125" customWidth="1"/>
    <col min="8186" max="8186" width="41.28515625" bestFit="1" customWidth="1"/>
    <col min="8187" max="8194" width="0" hidden="1" customWidth="1"/>
    <col min="8195" max="8195" width="10.85546875" bestFit="1" customWidth="1"/>
    <col min="8196" max="8198" width="9.85546875" bestFit="1" customWidth="1"/>
    <col min="8199" max="8199" width="9.7109375" bestFit="1" customWidth="1"/>
    <col min="8200" max="8200" width="9.85546875" bestFit="1" customWidth="1"/>
    <col min="8441" max="8441" width="1.5703125" customWidth="1"/>
    <col min="8442" max="8442" width="41.28515625" bestFit="1" customWidth="1"/>
    <col min="8443" max="8450" width="0" hidden="1" customWidth="1"/>
    <col min="8451" max="8451" width="10.85546875" bestFit="1" customWidth="1"/>
    <col min="8452" max="8454" width="9.85546875" bestFit="1" customWidth="1"/>
    <col min="8455" max="8455" width="9.7109375" bestFit="1" customWidth="1"/>
    <col min="8456" max="8456" width="9.85546875" bestFit="1" customWidth="1"/>
    <col min="8697" max="8697" width="1.5703125" customWidth="1"/>
    <col min="8698" max="8698" width="41.28515625" bestFit="1" customWidth="1"/>
    <col min="8699" max="8706" width="0" hidden="1" customWidth="1"/>
    <col min="8707" max="8707" width="10.85546875" bestFit="1" customWidth="1"/>
    <col min="8708" max="8710" width="9.85546875" bestFit="1" customWidth="1"/>
    <col min="8711" max="8711" width="9.7109375" bestFit="1" customWidth="1"/>
    <col min="8712" max="8712" width="9.85546875" bestFit="1" customWidth="1"/>
    <col min="8953" max="8953" width="1.5703125" customWidth="1"/>
    <col min="8954" max="8954" width="41.28515625" bestFit="1" customWidth="1"/>
    <col min="8955" max="8962" width="0" hidden="1" customWidth="1"/>
    <col min="8963" max="8963" width="10.85546875" bestFit="1" customWidth="1"/>
    <col min="8964" max="8966" width="9.85546875" bestFit="1" customWidth="1"/>
    <col min="8967" max="8967" width="9.7109375" bestFit="1" customWidth="1"/>
    <col min="8968" max="8968" width="9.85546875" bestFit="1" customWidth="1"/>
    <col min="9209" max="9209" width="1.5703125" customWidth="1"/>
    <col min="9210" max="9210" width="41.28515625" bestFit="1" customWidth="1"/>
    <col min="9211" max="9218" width="0" hidden="1" customWidth="1"/>
    <col min="9219" max="9219" width="10.85546875" bestFit="1" customWidth="1"/>
    <col min="9220" max="9222" width="9.85546875" bestFit="1" customWidth="1"/>
    <col min="9223" max="9223" width="9.7109375" bestFit="1" customWidth="1"/>
    <col min="9224" max="9224" width="9.85546875" bestFit="1" customWidth="1"/>
    <col min="9465" max="9465" width="1.5703125" customWidth="1"/>
    <col min="9466" max="9466" width="41.28515625" bestFit="1" customWidth="1"/>
    <col min="9467" max="9474" width="0" hidden="1" customWidth="1"/>
    <col min="9475" max="9475" width="10.85546875" bestFit="1" customWidth="1"/>
    <col min="9476" max="9478" width="9.85546875" bestFit="1" customWidth="1"/>
    <col min="9479" max="9479" width="9.7109375" bestFit="1" customWidth="1"/>
    <col min="9480" max="9480" width="9.85546875" bestFit="1" customWidth="1"/>
    <col min="9721" max="9721" width="1.5703125" customWidth="1"/>
    <col min="9722" max="9722" width="41.28515625" bestFit="1" customWidth="1"/>
    <col min="9723" max="9730" width="0" hidden="1" customWidth="1"/>
    <col min="9731" max="9731" width="10.85546875" bestFit="1" customWidth="1"/>
    <col min="9732" max="9734" width="9.85546875" bestFit="1" customWidth="1"/>
    <col min="9735" max="9735" width="9.7109375" bestFit="1" customWidth="1"/>
    <col min="9736" max="9736" width="9.85546875" bestFit="1" customWidth="1"/>
    <col min="9977" max="9977" width="1.5703125" customWidth="1"/>
    <col min="9978" max="9978" width="41.28515625" bestFit="1" customWidth="1"/>
    <col min="9979" max="9986" width="0" hidden="1" customWidth="1"/>
    <col min="9987" max="9987" width="10.85546875" bestFit="1" customWidth="1"/>
    <col min="9988" max="9990" width="9.85546875" bestFit="1" customWidth="1"/>
    <col min="9991" max="9991" width="9.7109375" bestFit="1" customWidth="1"/>
    <col min="9992" max="9992" width="9.85546875" bestFit="1" customWidth="1"/>
    <col min="10233" max="10233" width="1.5703125" customWidth="1"/>
    <col min="10234" max="10234" width="41.28515625" bestFit="1" customWidth="1"/>
    <col min="10235" max="10242" width="0" hidden="1" customWidth="1"/>
    <col min="10243" max="10243" width="10.85546875" bestFit="1" customWidth="1"/>
    <col min="10244" max="10246" width="9.85546875" bestFit="1" customWidth="1"/>
    <col min="10247" max="10247" width="9.7109375" bestFit="1" customWidth="1"/>
    <col min="10248" max="10248" width="9.85546875" bestFit="1" customWidth="1"/>
    <col min="10489" max="10489" width="1.5703125" customWidth="1"/>
    <col min="10490" max="10490" width="41.28515625" bestFit="1" customWidth="1"/>
    <col min="10491" max="10498" width="0" hidden="1" customWidth="1"/>
    <col min="10499" max="10499" width="10.85546875" bestFit="1" customWidth="1"/>
    <col min="10500" max="10502" width="9.85546875" bestFit="1" customWidth="1"/>
    <col min="10503" max="10503" width="9.7109375" bestFit="1" customWidth="1"/>
    <col min="10504" max="10504" width="9.85546875" bestFit="1" customWidth="1"/>
    <col min="10745" max="10745" width="1.5703125" customWidth="1"/>
    <col min="10746" max="10746" width="41.28515625" bestFit="1" customWidth="1"/>
    <col min="10747" max="10754" width="0" hidden="1" customWidth="1"/>
    <col min="10755" max="10755" width="10.85546875" bestFit="1" customWidth="1"/>
    <col min="10756" max="10758" width="9.85546875" bestFit="1" customWidth="1"/>
    <col min="10759" max="10759" width="9.7109375" bestFit="1" customWidth="1"/>
    <col min="10760" max="10760" width="9.85546875" bestFit="1" customWidth="1"/>
    <col min="11001" max="11001" width="1.5703125" customWidth="1"/>
    <col min="11002" max="11002" width="41.28515625" bestFit="1" customWidth="1"/>
    <col min="11003" max="11010" width="0" hidden="1" customWidth="1"/>
    <col min="11011" max="11011" width="10.85546875" bestFit="1" customWidth="1"/>
    <col min="11012" max="11014" width="9.85546875" bestFit="1" customWidth="1"/>
    <col min="11015" max="11015" width="9.7109375" bestFit="1" customWidth="1"/>
    <col min="11016" max="11016" width="9.85546875" bestFit="1" customWidth="1"/>
    <col min="11257" max="11257" width="1.5703125" customWidth="1"/>
    <col min="11258" max="11258" width="41.28515625" bestFit="1" customWidth="1"/>
    <col min="11259" max="11266" width="0" hidden="1" customWidth="1"/>
    <col min="11267" max="11267" width="10.85546875" bestFit="1" customWidth="1"/>
    <col min="11268" max="11270" width="9.85546875" bestFit="1" customWidth="1"/>
    <col min="11271" max="11271" width="9.7109375" bestFit="1" customWidth="1"/>
    <col min="11272" max="11272" width="9.85546875" bestFit="1" customWidth="1"/>
    <col min="11513" max="11513" width="1.5703125" customWidth="1"/>
    <col min="11514" max="11514" width="41.28515625" bestFit="1" customWidth="1"/>
    <col min="11515" max="11522" width="0" hidden="1" customWidth="1"/>
    <col min="11523" max="11523" width="10.85546875" bestFit="1" customWidth="1"/>
    <col min="11524" max="11526" width="9.85546875" bestFit="1" customWidth="1"/>
    <col min="11527" max="11527" width="9.7109375" bestFit="1" customWidth="1"/>
    <col min="11528" max="11528" width="9.85546875" bestFit="1" customWidth="1"/>
    <col min="11769" max="11769" width="1.5703125" customWidth="1"/>
    <col min="11770" max="11770" width="41.28515625" bestFit="1" customWidth="1"/>
    <col min="11771" max="11778" width="0" hidden="1" customWidth="1"/>
    <col min="11779" max="11779" width="10.85546875" bestFit="1" customWidth="1"/>
    <col min="11780" max="11782" width="9.85546875" bestFit="1" customWidth="1"/>
    <col min="11783" max="11783" width="9.7109375" bestFit="1" customWidth="1"/>
    <col min="11784" max="11784" width="9.85546875" bestFit="1" customWidth="1"/>
    <col min="12025" max="12025" width="1.5703125" customWidth="1"/>
    <col min="12026" max="12026" width="41.28515625" bestFit="1" customWidth="1"/>
    <col min="12027" max="12034" width="0" hidden="1" customWidth="1"/>
    <col min="12035" max="12035" width="10.85546875" bestFit="1" customWidth="1"/>
    <col min="12036" max="12038" width="9.85546875" bestFit="1" customWidth="1"/>
    <col min="12039" max="12039" width="9.7109375" bestFit="1" customWidth="1"/>
    <col min="12040" max="12040" width="9.85546875" bestFit="1" customWidth="1"/>
    <col min="12281" max="12281" width="1.5703125" customWidth="1"/>
    <col min="12282" max="12282" width="41.28515625" bestFit="1" customWidth="1"/>
    <col min="12283" max="12290" width="0" hidden="1" customWidth="1"/>
    <col min="12291" max="12291" width="10.85546875" bestFit="1" customWidth="1"/>
    <col min="12292" max="12294" width="9.85546875" bestFit="1" customWidth="1"/>
    <col min="12295" max="12295" width="9.7109375" bestFit="1" customWidth="1"/>
    <col min="12296" max="12296" width="9.85546875" bestFit="1" customWidth="1"/>
    <col min="12537" max="12537" width="1.5703125" customWidth="1"/>
    <col min="12538" max="12538" width="41.28515625" bestFit="1" customWidth="1"/>
    <col min="12539" max="12546" width="0" hidden="1" customWidth="1"/>
    <col min="12547" max="12547" width="10.85546875" bestFit="1" customWidth="1"/>
    <col min="12548" max="12550" width="9.85546875" bestFit="1" customWidth="1"/>
    <col min="12551" max="12551" width="9.7109375" bestFit="1" customWidth="1"/>
    <col min="12552" max="12552" width="9.85546875" bestFit="1" customWidth="1"/>
    <col min="12793" max="12793" width="1.5703125" customWidth="1"/>
    <col min="12794" max="12794" width="41.28515625" bestFit="1" customWidth="1"/>
    <col min="12795" max="12802" width="0" hidden="1" customWidth="1"/>
    <col min="12803" max="12803" width="10.85546875" bestFit="1" customWidth="1"/>
    <col min="12804" max="12806" width="9.85546875" bestFit="1" customWidth="1"/>
    <col min="12807" max="12807" width="9.7109375" bestFit="1" customWidth="1"/>
    <col min="12808" max="12808" width="9.85546875" bestFit="1" customWidth="1"/>
    <col min="13049" max="13049" width="1.5703125" customWidth="1"/>
    <col min="13050" max="13050" width="41.28515625" bestFit="1" customWidth="1"/>
    <col min="13051" max="13058" width="0" hidden="1" customWidth="1"/>
    <col min="13059" max="13059" width="10.85546875" bestFit="1" customWidth="1"/>
    <col min="13060" max="13062" width="9.85546875" bestFit="1" customWidth="1"/>
    <col min="13063" max="13063" width="9.7109375" bestFit="1" customWidth="1"/>
    <col min="13064" max="13064" width="9.85546875" bestFit="1" customWidth="1"/>
    <col min="13305" max="13305" width="1.5703125" customWidth="1"/>
    <col min="13306" max="13306" width="41.28515625" bestFit="1" customWidth="1"/>
    <col min="13307" max="13314" width="0" hidden="1" customWidth="1"/>
    <col min="13315" max="13315" width="10.85546875" bestFit="1" customWidth="1"/>
    <col min="13316" max="13318" width="9.85546875" bestFit="1" customWidth="1"/>
    <col min="13319" max="13319" width="9.7109375" bestFit="1" customWidth="1"/>
    <col min="13320" max="13320" width="9.85546875" bestFit="1" customWidth="1"/>
    <col min="13561" max="13561" width="1.5703125" customWidth="1"/>
    <col min="13562" max="13562" width="41.28515625" bestFit="1" customWidth="1"/>
    <col min="13563" max="13570" width="0" hidden="1" customWidth="1"/>
    <col min="13571" max="13571" width="10.85546875" bestFit="1" customWidth="1"/>
    <col min="13572" max="13574" width="9.85546875" bestFit="1" customWidth="1"/>
    <col min="13575" max="13575" width="9.7109375" bestFit="1" customWidth="1"/>
    <col min="13576" max="13576" width="9.85546875" bestFit="1" customWidth="1"/>
    <col min="13817" max="13817" width="1.5703125" customWidth="1"/>
    <col min="13818" max="13818" width="41.28515625" bestFit="1" customWidth="1"/>
    <col min="13819" max="13826" width="0" hidden="1" customWidth="1"/>
    <col min="13827" max="13827" width="10.85546875" bestFit="1" customWidth="1"/>
    <col min="13828" max="13830" width="9.85546875" bestFit="1" customWidth="1"/>
    <col min="13831" max="13831" width="9.7109375" bestFit="1" customWidth="1"/>
    <col min="13832" max="13832" width="9.85546875" bestFit="1" customWidth="1"/>
    <col min="14073" max="14073" width="1.5703125" customWidth="1"/>
    <col min="14074" max="14074" width="41.28515625" bestFit="1" customWidth="1"/>
    <col min="14075" max="14082" width="0" hidden="1" customWidth="1"/>
    <col min="14083" max="14083" width="10.85546875" bestFit="1" customWidth="1"/>
    <col min="14084" max="14086" width="9.85546875" bestFit="1" customWidth="1"/>
    <col min="14087" max="14087" width="9.7109375" bestFit="1" customWidth="1"/>
    <col min="14088" max="14088" width="9.85546875" bestFit="1" customWidth="1"/>
    <col min="14329" max="14329" width="1.5703125" customWidth="1"/>
    <col min="14330" max="14330" width="41.28515625" bestFit="1" customWidth="1"/>
    <col min="14331" max="14338" width="0" hidden="1" customWidth="1"/>
    <col min="14339" max="14339" width="10.85546875" bestFit="1" customWidth="1"/>
    <col min="14340" max="14342" width="9.85546875" bestFit="1" customWidth="1"/>
    <col min="14343" max="14343" width="9.7109375" bestFit="1" customWidth="1"/>
    <col min="14344" max="14344" width="9.85546875" bestFit="1" customWidth="1"/>
    <col min="14585" max="14585" width="1.5703125" customWidth="1"/>
    <col min="14586" max="14586" width="41.28515625" bestFit="1" customWidth="1"/>
    <col min="14587" max="14594" width="0" hidden="1" customWidth="1"/>
    <col min="14595" max="14595" width="10.85546875" bestFit="1" customWidth="1"/>
    <col min="14596" max="14598" width="9.85546875" bestFit="1" customWidth="1"/>
    <col min="14599" max="14599" width="9.7109375" bestFit="1" customWidth="1"/>
    <col min="14600" max="14600" width="9.85546875" bestFit="1" customWidth="1"/>
    <col min="14841" max="14841" width="1.5703125" customWidth="1"/>
    <col min="14842" max="14842" width="41.28515625" bestFit="1" customWidth="1"/>
    <col min="14843" max="14850" width="0" hidden="1" customWidth="1"/>
    <col min="14851" max="14851" width="10.85546875" bestFit="1" customWidth="1"/>
    <col min="14852" max="14854" width="9.85546875" bestFit="1" customWidth="1"/>
    <col min="14855" max="14855" width="9.7109375" bestFit="1" customWidth="1"/>
    <col min="14856" max="14856" width="9.85546875" bestFit="1" customWidth="1"/>
    <col min="15097" max="15097" width="1.5703125" customWidth="1"/>
    <col min="15098" max="15098" width="41.28515625" bestFit="1" customWidth="1"/>
    <col min="15099" max="15106" width="0" hidden="1" customWidth="1"/>
    <col min="15107" max="15107" width="10.85546875" bestFit="1" customWidth="1"/>
    <col min="15108" max="15110" width="9.85546875" bestFit="1" customWidth="1"/>
    <col min="15111" max="15111" width="9.7109375" bestFit="1" customWidth="1"/>
    <col min="15112" max="15112" width="9.85546875" bestFit="1" customWidth="1"/>
    <col min="15353" max="15353" width="1.5703125" customWidth="1"/>
    <col min="15354" max="15354" width="41.28515625" bestFit="1" customWidth="1"/>
    <col min="15355" max="15362" width="0" hidden="1" customWidth="1"/>
    <col min="15363" max="15363" width="10.85546875" bestFit="1" customWidth="1"/>
    <col min="15364" max="15366" width="9.85546875" bestFit="1" customWidth="1"/>
    <col min="15367" max="15367" width="9.7109375" bestFit="1" customWidth="1"/>
    <col min="15368" max="15368" width="9.85546875" bestFit="1" customWidth="1"/>
    <col min="15609" max="15609" width="1.5703125" customWidth="1"/>
    <col min="15610" max="15610" width="41.28515625" bestFit="1" customWidth="1"/>
    <col min="15611" max="15618" width="0" hidden="1" customWidth="1"/>
    <col min="15619" max="15619" width="10.85546875" bestFit="1" customWidth="1"/>
    <col min="15620" max="15622" width="9.85546875" bestFit="1" customWidth="1"/>
    <col min="15623" max="15623" width="9.7109375" bestFit="1" customWidth="1"/>
    <col min="15624" max="15624" width="9.85546875" bestFit="1" customWidth="1"/>
    <col min="15865" max="15865" width="1.5703125" customWidth="1"/>
    <col min="15866" max="15866" width="41.28515625" bestFit="1" customWidth="1"/>
    <col min="15867" max="15874" width="0" hidden="1" customWidth="1"/>
    <col min="15875" max="15875" width="10.85546875" bestFit="1" customWidth="1"/>
    <col min="15876" max="15878" width="9.85546875" bestFit="1" customWidth="1"/>
    <col min="15879" max="15879" width="9.7109375" bestFit="1" customWidth="1"/>
    <col min="15880" max="15880" width="9.85546875" bestFit="1" customWidth="1"/>
    <col min="16121" max="16121" width="1.5703125" customWidth="1"/>
    <col min="16122" max="16122" width="41.28515625" bestFit="1" customWidth="1"/>
    <col min="16123" max="16130" width="0" hidden="1" customWidth="1"/>
    <col min="16131" max="16131" width="10.85546875" bestFit="1" customWidth="1"/>
    <col min="16132" max="16134" width="9.85546875" bestFit="1" customWidth="1"/>
    <col min="16135" max="16135" width="9.7109375" bestFit="1" customWidth="1"/>
    <col min="16136" max="16136" width="9.85546875" bestFit="1" customWidth="1"/>
  </cols>
  <sheetData>
    <row r="1" spans="1:18" s="20" customFormat="1" ht="8.25" customHeight="1" x14ac:dyDescent="0.25">
      <c r="B1" s="3"/>
    </row>
    <row r="2" spans="1:18" x14ac:dyDescent="0.25">
      <c r="A2" s="20"/>
    </row>
    <row r="3" spans="1:18" x14ac:dyDescent="0.25">
      <c r="A3" s="20"/>
    </row>
    <row r="4" spans="1:18" x14ac:dyDescent="0.25">
      <c r="A4" s="20"/>
    </row>
    <row r="5" spans="1:18" x14ac:dyDescent="0.25">
      <c r="A5" s="20"/>
    </row>
    <row r="6" spans="1:18" x14ac:dyDescent="0.25">
      <c r="A6" s="20"/>
    </row>
    <row r="7" spans="1:18" ht="18" customHeight="1" x14ac:dyDescent="0.25">
      <c r="A7" s="20"/>
      <c r="B7" s="142" t="s">
        <v>292</v>
      </c>
      <c r="C7" s="24" t="s">
        <v>293</v>
      </c>
      <c r="D7" s="24" t="s">
        <v>294</v>
      </c>
      <c r="E7" s="24" t="s">
        <v>295</v>
      </c>
      <c r="F7" s="24" t="s">
        <v>296</v>
      </c>
      <c r="G7" s="24" t="s">
        <v>33</v>
      </c>
      <c r="H7" s="24" t="s">
        <v>297</v>
      </c>
      <c r="I7" s="24" t="s">
        <v>298</v>
      </c>
      <c r="J7" s="72" t="s">
        <v>299</v>
      </c>
      <c r="K7" s="72" t="s">
        <v>300</v>
      </c>
      <c r="L7" s="24" t="s">
        <v>35</v>
      </c>
      <c r="M7" s="72" t="s">
        <v>301</v>
      </c>
      <c r="N7" s="72" t="s">
        <v>302</v>
      </c>
      <c r="O7" s="72" t="s">
        <v>394</v>
      </c>
      <c r="P7" s="72" t="s">
        <v>403</v>
      </c>
      <c r="Q7" s="72" t="s">
        <v>399</v>
      </c>
      <c r="R7" s="72" t="s">
        <v>404</v>
      </c>
    </row>
    <row r="8" spans="1:18" x14ac:dyDescent="0.25">
      <c r="A8" s="20"/>
      <c r="K8" s="138"/>
      <c r="L8" s="128"/>
      <c r="M8" s="128"/>
      <c r="N8" s="128"/>
    </row>
    <row r="9" spans="1:18" x14ac:dyDescent="0.25">
      <c r="B9" s="73" t="s">
        <v>303</v>
      </c>
      <c r="C9" s="77">
        <v>463.7</v>
      </c>
      <c r="D9" s="77">
        <v>414.6</v>
      </c>
      <c r="E9" s="77">
        <v>522.1</v>
      </c>
      <c r="F9" s="77">
        <v>538.70000000000005</v>
      </c>
      <c r="G9" s="77">
        <v>1939.0525060142459</v>
      </c>
      <c r="H9" s="77">
        <v>489.7</v>
      </c>
      <c r="I9" s="77">
        <v>541.12116090000006</v>
      </c>
      <c r="J9" s="77">
        <v>583.42600000000004</v>
      </c>
      <c r="K9" s="143">
        <v>583.70000000000005</v>
      </c>
      <c r="L9" s="143">
        <v>2197.9471609000002</v>
      </c>
      <c r="M9" s="143">
        <v>579.70000000000005</v>
      </c>
      <c r="N9" s="143">
        <v>601.59900000000005</v>
      </c>
      <c r="O9" s="143">
        <v>667.22799999999995</v>
      </c>
      <c r="P9" s="77">
        <v>588.47299999999996</v>
      </c>
      <c r="Q9" s="75">
        <v>2437</v>
      </c>
      <c r="R9" s="75">
        <v>529.279</v>
      </c>
    </row>
    <row r="10" spans="1:18" x14ac:dyDescent="0.25">
      <c r="A10" s="20"/>
      <c r="B10" s="73" t="s">
        <v>34</v>
      </c>
      <c r="C10" s="77">
        <v>60.2</v>
      </c>
      <c r="D10" s="77">
        <v>17.5</v>
      </c>
      <c r="E10" s="77">
        <v>74.5</v>
      </c>
      <c r="F10" s="77">
        <v>50.409878981954193</v>
      </c>
      <c r="G10" s="77">
        <v>202.4759443255445</v>
      </c>
      <c r="H10" s="77">
        <v>60.985584242211402</v>
      </c>
      <c r="I10" s="77">
        <v>73.400000000000006</v>
      </c>
      <c r="J10" s="77">
        <v>98.5</v>
      </c>
      <c r="K10" s="143">
        <v>101.60169911300167</v>
      </c>
      <c r="L10" s="143">
        <v>334.48728335521309</v>
      </c>
      <c r="M10" s="143">
        <v>102.94370608308081</v>
      </c>
      <c r="N10" s="143">
        <v>137.94526956663356</v>
      </c>
      <c r="O10" s="143">
        <v>134.53068443323275</v>
      </c>
      <c r="P10" s="77">
        <v>138.46055989807169</v>
      </c>
      <c r="Q10" s="77">
        <v>513.88021998101885</v>
      </c>
      <c r="R10" s="77">
        <v>149.18348548050574</v>
      </c>
    </row>
    <row r="11" spans="1:18" x14ac:dyDescent="0.25">
      <c r="A11" s="20"/>
      <c r="B11" s="79" t="s">
        <v>304</v>
      </c>
      <c r="C11" s="80">
        <v>0.13</v>
      </c>
      <c r="D11" s="80">
        <v>4.2000000000000003E-2</v>
      </c>
      <c r="E11" s="80">
        <v>0.14299999999999999</v>
      </c>
      <c r="F11" s="80">
        <v>9.3585156328263683E-2</v>
      </c>
      <c r="G11" s="80">
        <v>0.10442004210692422</v>
      </c>
      <c r="H11" s="80">
        <v>0.12453662291650276</v>
      </c>
      <c r="I11" s="80">
        <v>0.16087501287167594</v>
      </c>
      <c r="J11" s="80">
        <v>0.16883032295441067</v>
      </c>
      <c r="K11" s="144">
        <v>0.17406492909542859</v>
      </c>
      <c r="L11" s="144">
        <v>0.15218167629573476</v>
      </c>
      <c r="M11" s="144">
        <v>0.17758100066082594</v>
      </c>
      <c r="N11" s="144">
        <v>0.22929770422928486</v>
      </c>
      <c r="O11" s="144">
        <v>0.20162625734116787</v>
      </c>
      <c r="P11" s="80">
        <v>0.23528787199764764</v>
      </c>
      <c r="Q11" s="80">
        <v>0.21086590889660192</v>
      </c>
      <c r="R11" s="80">
        <v>0.28186171278381672</v>
      </c>
    </row>
    <row r="12" spans="1:18" x14ac:dyDescent="0.25">
      <c r="A12" s="20"/>
      <c r="B12" s="73" t="s">
        <v>305</v>
      </c>
      <c r="C12" s="77">
        <v>2.1</v>
      </c>
      <c r="D12" s="77">
        <v>-148.1</v>
      </c>
      <c r="E12" s="77">
        <v>-2.4</v>
      </c>
      <c r="F12" s="77">
        <v>-54</v>
      </c>
      <c r="G12" s="77">
        <v>-202.39999999999998</v>
      </c>
      <c r="H12" s="77">
        <v>-5</v>
      </c>
      <c r="I12" s="77">
        <v>-17.600000000000001</v>
      </c>
      <c r="J12" s="77">
        <v>52.258000000000003</v>
      </c>
      <c r="K12" s="143">
        <v>30</v>
      </c>
      <c r="L12" s="143">
        <v>59.658000000000001</v>
      </c>
      <c r="M12" s="143">
        <v>-18.100000000000001</v>
      </c>
      <c r="N12" s="143">
        <v>-4.3019999999999996</v>
      </c>
      <c r="O12" s="143">
        <v>22.077999999999999</v>
      </c>
      <c r="P12" s="77">
        <v>24.786000000000001</v>
      </c>
      <c r="Q12" s="77">
        <v>24.462</v>
      </c>
      <c r="R12" s="77">
        <v>59.457000000000001</v>
      </c>
    </row>
    <row r="13" spans="1:18" x14ac:dyDescent="0.25">
      <c r="A13" s="20"/>
      <c r="B13" s="79" t="s">
        <v>306</v>
      </c>
      <c r="C13" s="83">
        <v>4.5287901660556401E-3</v>
      </c>
      <c r="D13" s="83">
        <v>-0.35699999999999998</v>
      </c>
      <c r="E13" s="83">
        <v>-5.0000000000000001E-3</v>
      </c>
      <c r="F13" s="83">
        <v>-0.10024132170038982</v>
      </c>
      <c r="G13" s="83">
        <v>-0.10438087641888383</v>
      </c>
      <c r="H13" s="83">
        <v>-1.0210332856851134E-2</v>
      </c>
      <c r="I13" s="100">
        <v>-3.2525063279224643E-2</v>
      </c>
      <c r="J13" s="100">
        <v>8.9570913877681138E-2</v>
      </c>
      <c r="K13" s="145">
        <v>5.1396265204728453E-2</v>
      </c>
      <c r="L13" s="145">
        <v>2.7142599722721112E-2</v>
      </c>
      <c r="M13" s="145">
        <v>-3.1223046403312058E-2</v>
      </c>
      <c r="N13" s="145">
        <v>-7.1509427376042836E-3</v>
      </c>
      <c r="O13" s="145">
        <v>3.3089138945008305E-2</v>
      </c>
      <c r="P13" s="100">
        <v>4.2119179639507683E-2</v>
      </c>
      <c r="Q13" s="100">
        <v>1.0037751333606893E-2</v>
      </c>
      <c r="R13" s="100">
        <v>0.11233583799848473</v>
      </c>
    </row>
    <row r="14" spans="1:18" x14ac:dyDescent="0.25">
      <c r="A14" s="20"/>
      <c r="B14" s="73" t="s">
        <v>307</v>
      </c>
      <c r="C14" s="77">
        <v>403.5</v>
      </c>
      <c r="D14" s="77">
        <v>397.1</v>
      </c>
      <c r="E14" s="77">
        <v>447.6</v>
      </c>
      <c r="F14" s="77">
        <v>488.29012101804585</v>
      </c>
      <c r="G14" s="77">
        <v>1736.5765616887013</v>
      </c>
      <c r="H14" s="77">
        <v>428.71441575778857</v>
      </c>
      <c r="I14" s="77">
        <v>467.72116090000009</v>
      </c>
      <c r="J14" s="77">
        <v>484.92600000000004</v>
      </c>
      <c r="K14" s="143">
        <v>482.09830088699835</v>
      </c>
      <c r="L14" s="143">
        <v>1863.4598775447871</v>
      </c>
      <c r="M14" s="143">
        <v>476.75629391691922</v>
      </c>
      <c r="N14" s="143">
        <v>463.65373043336649</v>
      </c>
      <c r="O14" s="143">
        <v>532.6973155667672</v>
      </c>
      <c r="P14" s="77">
        <v>450.01244010192829</v>
      </c>
      <c r="Q14" s="75">
        <v>1923.1197800189811</v>
      </c>
      <c r="R14" s="75">
        <v>380.09551451949426</v>
      </c>
    </row>
    <row r="15" spans="1:18" x14ac:dyDescent="0.25">
      <c r="A15" s="20"/>
      <c r="K15" s="138"/>
      <c r="L15" s="128"/>
      <c r="M15" s="128"/>
      <c r="N15" s="128"/>
      <c r="O15" s="128"/>
    </row>
    <row r="16" spans="1:18" x14ac:dyDescent="0.25">
      <c r="A16" s="20"/>
      <c r="B16" s="73" t="s">
        <v>308</v>
      </c>
      <c r="K16" s="138"/>
      <c r="L16" s="128"/>
      <c r="M16" s="128"/>
      <c r="N16" s="128"/>
      <c r="O16" s="128"/>
    </row>
    <row r="17" spans="1:18" x14ac:dyDescent="0.25">
      <c r="A17" s="20"/>
      <c r="B17" s="73" t="s">
        <v>309</v>
      </c>
      <c r="C17" s="76">
        <v>2.1</v>
      </c>
      <c r="D17" s="76">
        <v>-148.1</v>
      </c>
      <c r="E17" s="76">
        <v>-2.4</v>
      </c>
      <c r="F17" s="77">
        <v>-54</v>
      </c>
      <c r="G17" s="76">
        <v>-202.4</v>
      </c>
      <c r="H17" s="76">
        <v>-5</v>
      </c>
      <c r="I17" s="77">
        <v>-17.600000000000001</v>
      </c>
      <c r="J17" s="77">
        <v>52.258000000000003</v>
      </c>
      <c r="K17" s="143">
        <v>30</v>
      </c>
      <c r="L17" s="143">
        <v>59.658000000000001</v>
      </c>
      <c r="M17" s="143">
        <v>-18.100000000000001</v>
      </c>
      <c r="N17" s="143">
        <v>-4.3019999999999996</v>
      </c>
      <c r="O17" s="143">
        <v>22.077999999999999</v>
      </c>
      <c r="P17" s="77">
        <v>24.786000000000001</v>
      </c>
      <c r="Q17" s="77">
        <v>24.479000000000003</v>
      </c>
      <c r="R17" s="77">
        <v>59.4</v>
      </c>
    </row>
    <row r="18" spans="1:18" x14ac:dyDescent="0.25">
      <c r="A18" s="20"/>
      <c r="B18" s="28" t="s">
        <v>310</v>
      </c>
      <c r="C18" s="84">
        <v>-1.1000000000000001</v>
      </c>
      <c r="D18" s="84">
        <v>0</v>
      </c>
      <c r="E18" s="84">
        <v>2</v>
      </c>
      <c r="F18" s="84">
        <v>-0.1</v>
      </c>
      <c r="G18" s="84">
        <v>0.79999999999999993</v>
      </c>
      <c r="H18" s="84">
        <v>2.2000000000000002</v>
      </c>
      <c r="I18" s="84">
        <v>-0.7</v>
      </c>
      <c r="J18" s="84">
        <v>0.46164000000013039</v>
      </c>
      <c r="K18" s="146">
        <v>-3.9</v>
      </c>
      <c r="L18" s="146">
        <v>-1.9383599999998693</v>
      </c>
      <c r="M18" s="146">
        <v>1.6</v>
      </c>
      <c r="N18" s="146">
        <v>3.7999999999999999E-2</v>
      </c>
      <c r="O18" s="146">
        <v>-0.67535999999986962</v>
      </c>
      <c r="P18" s="84">
        <v>-9.9459999999999997</v>
      </c>
      <c r="Q18" s="84">
        <v>-8.9743599999998693</v>
      </c>
      <c r="R18" s="84">
        <v>0.2</v>
      </c>
    </row>
    <row r="19" spans="1:18" x14ac:dyDescent="0.25">
      <c r="A19" s="20"/>
      <c r="B19" s="28" t="s">
        <v>311</v>
      </c>
      <c r="C19" s="84">
        <v>7.4</v>
      </c>
      <c r="D19" s="84">
        <v>-10.9</v>
      </c>
      <c r="E19" s="84">
        <v>-2.4</v>
      </c>
      <c r="F19" s="84">
        <v>13.100000000000001</v>
      </c>
      <c r="G19" s="84">
        <v>7.2000000000000011</v>
      </c>
      <c r="H19" s="84">
        <v>4.3</v>
      </c>
      <c r="I19" s="84">
        <v>-4.3999999999999995</v>
      </c>
      <c r="J19" s="84">
        <v>6.0449999999999999</v>
      </c>
      <c r="K19" s="146">
        <v>3.8000000000000003</v>
      </c>
      <c r="L19" s="146">
        <v>9.745000000000001</v>
      </c>
      <c r="M19" s="146">
        <v>-7.9</v>
      </c>
      <c r="N19" s="146">
        <v>-26.077999999999999</v>
      </c>
      <c r="O19" s="146">
        <v>-0.32800000000000001</v>
      </c>
      <c r="P19" s="84">
        <v>0.24399999999999999</v>
      </c>
      <c r="Q19" s="84">
        <v>18.715999999999998</v>
      </c>
      <c r="R19" s="84">
        <v>22.9</v>
      </c>
    </row>
    <row r="20" spans="1:18" x14ac:dyDescent="0.25">
      <c r="A20" s="20"/>
      <c r="B20" s="28" t="s">
        <v>312</v>
      </c>
      <c r="C20" s="84">
        <v>24</v>
      </c>
      <c r="D20" s="84">
        <v>10.999999999999996</v>
      </c>
      <c r="E20" s="84">
        <v>33.1</v>
      </c>
      <c r="F20" s="84">
        <v>16.999999999999996</v>
      </c>
      <c r="G20" s="84">
        <v>85.1</v>
      </c>
      <c r="H20" s="84">
        <v>18.599999999999998</v>
      </c>
      <c r="I20" s="84">
        <v>31.6</v>
      </c>
      <c r="J20" s="84">
        <v>-1.0899999999999963</v>
      </c>
      <c r="K20" s="146">
        <v>19.100000000000001</v>
      </c>
      <c r="L20" s="146">
        <v>68.210000000000008</v>
      </c>
      <c r="M20" s="146">
        <v>84.800000000000011</v>
      </c>
      <c r="N20" s="146">
        <v>16.713999999999999</v>
      </c>
      <c r="O20" s="146">
        <v>51.036000000000001</v>
      </c>
      <c r="P20" s="84">
        <v>34.075000000000003</v>
      </c>
      <c r="Q20" s="84">
        <v>186.577</v>
      </c>
      <c r="R20" s="84">
        <v>18.900000000000006</v>
      </c>
    </row>
    <row r="21" spans="1:18" x14ac:dyDescent="0.25">
      <c r="A21" s="20"/>
      <c r="B21" s="28" t="s">
        <v>313</v>
      </c>
      <c r="C21" s="84">
        <v>34.4</v>
      </c>
      <c r="D21" s="84">
        <v>37.200000000000003</v>
      </c>
      <c r="E21" s="84">
        <v>45</v>
      </c>
      <c r="F21" s="84">
        <v>41.500000000000007</v>
      </c>
      <c r="G21" s="84">
        <v>152.1</v>
      </c>
      <c r="H21" s="84">
        <v>36.4</v>
      </c>
      <c r="I21" s="84">
        <v>36.600000000000009</v>
      </c>
      <c r="J21" s="84">
        <v>37.137</v>
      </c>
      <c r="K21" s="146">
        <v>43.1</v>
      </c>
      <c r="L21" s="146">
        <v>153.23699999999999</v>
      </c>
      <c r="M21" s="146">
        <v>38.4</v>
      </c>
      <c r="N21" s="146">
        <v>72.998000000000005</v>
      </c>
      <c r="O21" s="146">
        <v>28.7</v>
      </c>
      <c r="P21" s="84">
        <v>35.655000000000001</v>
      </c>
      <c r="Q21" s="84">
        <v>119.32599999999999</v>
      </c>
      <c r="R21" s="84">
        <v>29.1</v>
      </c>
    </row>
    <row r="22" spans="1:18" x14ac:dyDescent="0.25">
      <c r="A22" s="20"/>
      <c r="B22" s="28" t="s">
        <v>314</v>
      </c>
      <c r="C22" s="84">
        <v>-2.6</v>
      </c>
      <c r="D22" s="84">
        <v>130.9</v>
      </c>
      <c r="E22" s="84">
        <v>11.3</v>
      </c>
      <c r="F22" s="84">
        <v>39.5</v>
      </c>
      <c r="G22" s="84">
        <v>179.10000000000002</v>
      </c>
      <c r="H22" s="84">
        <v>10.4</v>
      </c>
      <c r="I22" s="84">
        <v>32</v>
      </c>
      <c r="J22" s="84">
        <v>5.1509999999999998</v>
      </c>
      <c r="K22" s="146">
        <v>12.6</v>
      </c>
      <c r="L22" s="146">
        <v>60.151000000000003</v>
      </c>
      <c r="M22" s="146">
        <v>8.3000000000000007</v>
      </c>
      <c r="N22" s="146">
        <v>64.635999999999996</v>
      </c>
      <c r="O22" s="146">
        <v>44.6</v>
      </c>
      <c r="P22" s="84">
        <v>67.421000000000006</v>
      </c>
      <c r="Q22" s="84">
        <v>185.01400000000001</v>
      </c>
      <c r="R22" s="84">
        <v>16.399999999999999</v>
      </c>
    </row>
    <row r="23" spans="1:18" x14ac:dyDescent="0.25">
      <c r="A23" s="20"/>
      <c r="B23" s="28" t="s">
        <v>313</v>
      </c>
      <c r="C23" s="84">
        <v>-4.2</v>
      </c>
      <c r="D23" s="84">
        <v>-4.3</v>
      </c>
      <c r="E23" s="84">
        <v>-11.4</v>
      </c>
      <c r="F23" s="84">
        <v>-4.5561734057447083</v>
      </c>
      <c r="G23" s="84">
        <v>-18.630426023430402</v>
      </c>
      <c r="H23" s="84">
        <v>-5.9144157577885998</v>
      </c>
      <c r="I23" s="84">
        <v>-4.5068818324179105</v>
      </c>
      <c r="J23" s="84">
        <v>-2.2387875035087972</v>
      </c>
      <c r="K23" s="146">
        <v>-4.6983008869983038</v>
      </c>
      <c r="L23" s="146">
        <v>-17.358385980713614</v>
      </c>
      <c r="M23" s="146">
        <v>-4.556293916919202</v>
      </c>
      <c r="N23" s="146">
        <v>13.063269566633551</v>
      </c>
      <c r="O23" s="146">
        <v>-3.54</v>
      </c>
      <c r="P23" s="84">
        <v>-8.6389999999999993</v>
      </c>
      <c r="Q23" s="84">
        <v>0.73300000000000054</v>
      </c>
      <c r="R23" s="84">
        <v>-4.2699999999999996</v>
      </c>
    </row>
    <row r="24" spans="1:18" x14ac:dyDescent="0.25">
      <c r="A24" s="20"/>
      <c r="B24" s="28" t="s">
        <v>315</v>
      </c>
      <c r="C24" s="84">
        <v>0.2</v>
      </c>
      <c r="D24" s="84">
        <v>1.7</v>
      </c>
      <c r="E24" s="84">
        <v>-0.7</v>
      </c>
      <c r="F24" s="84">
        <v>-2</v>
      </c>
      <c r="G24" s="84">
        <v>-0.8</v>
      </c>
      <c r="H24" s="84">
        <v>0</v>
      </c>
      <c r="I24" s="84">
        <v>0.4</v>
      </c>
      <c r="J24" s="84">
        <v>0.68100000000000005</v>
      </c>
      <c r="K24" s="146">
        <v>1.6</v>
      </c>
      <c r="L24" s="146">
        <v>2.681</v>
      </c>
      <c r="M24" s="146">
        <v>0.4</v>
      </c>
      <c r="N24" s="146">
        <v>0.876</v>
      </c>
      <c r="O24" s="146">
        <v>0.6</v>
      </c>
      <c r="P24" s="84">
        <v>1.5860000000000001</v>
      </c>
      <c r="Q24" s="84">
        <v>3.4459999999999997</v>
      </c>
      <c r="R24" s="84">
        <v>1</v>
      </c>
    </row>
    <row r="25" spans="1:18" x14ac:dyDescent="0.25">
      <c r="A25" s="20"/>
      <c r="B25" s="73" t="s">
        <v>316</v>
      </c>
      <c r="C25" s="75">
        <v>60.2</v>
      </c>
      <c r="D25" s="75">
        <v>17.500000000000007</v>
      </c>
      <c r="E25" s="75">
        <v>74.499999999999986</v>
      </c>
      <c r="F25" s="75">
        <v>50.443826594255292</v>
      </c>
      <c r="G25" s="75">
        <v>202.46957397656959</v>
      </c>
      <c r="H25" s="75">
        <v>60.985584242211402</v>
      </c>
      <c r="I25" s="75">
        <v>73.393118167582116</v>
      </c>
      <c r="J25" s="75">
        <v>98.40485249649133</v>
      </c>
      <c r="K25" s="147">
        <v>101.60169911300167</v>
      </c>
      <c r="L25" s="147">
        <v>334.38525401928655</v>
      </c>
      <c r="M25" s="147">
        <v>102.94370608308081</v>
      </c>
      <c r="N25" s="147">
        <v>137.94526956663356</v>
      </c>
      <c r="O25" s="147">
        <v>142.47064000000015</v>
      </c>
      <c r="P25" s="77">
        <v>145.18200000000002</v>
      </c>
      <c r="Q25" s="77">
        <v>529.31664000000012</v>
      </c>
      <c r="R25" s="77">
        <v>143.63</v>
      </c>
    </row>
    <row r="26" spans="1:18" x14ac:dyDescent="0.25">
      <c r="A26" s="20"/>
      <c r="K26" s="138"/>
      <c r="L26" s="128"/>
      <c r="M26" s="128"/>
      <c r="N26" s="128"/>
      <c r="O26" s="128"/>
    </row>
    <row r="27" spans="1:18" ht="18" customHeight="1" x14ac:dyDescent="0.25">
      <c r="A27" s="20"/>
      <c r="B27" s="101" t="s">
        <v>317</v>
      </c>
      <c r="C27" s="102" t="s">
        <v>293</v>
      </c>
      <c r="D27" s="102" t="s">
        <v>294</v>
      </c>
      <c r="E27" s="102" t="s">
        <v>295</v>
      </c>
      <c r="F27" s="102" t="s">
        <v>296</v>
      </c>
      <c r="G27" s="102" t="s">
        <v>33</v>
      </c>
      <c r="H27" s="102" t="s">
        <v>297</v>
      </c>
      <c r="I27" s="102" t="s">
        <v>298</v>
      </c>
      <c r="J27" s="102" t="s">
        <v>299</v>
      </c>
      <c r="K27" s="102" t="s">
        <v>300</v>
      </c>
      <c r="L27" s="102" t="s">
        <v>35</v>
      </c>
      <c r="M27" s="102" t="s">
        <v>301</v>
      </c>
      <c r="N27" s="102" t="s">
        <v>302</v>
      </c>
      <c r="O27" s="102" t="s">
        <v>394</v>
      </c>
      <c r="P27" s="102" t="s">
        <v>401</v>
      </c>
      <c r="Q27" s="102" t="s">
        <v>402</v>
      </c>
      <c r="R27" s="102" t="s">
        <v>405</v>
      </c>
    </row>
    <row r="28" spans="1:18" x14ac:dyDescent="0.25">
      <c r="A28" s="20"/>
      <c r="K28" s="138"/>
      <c r="L28" s="128"/>
      <c r="M28" s="128"/>
      <c r="N28" s="128"/>
      <c r="O28" s="128"/>
    </row>
    <row r="29" spans="1:18" x14ac:dyDescent="0.25">
      <c r="B29" s="73" t="s">
        <v>303</v>
      </c>
      <c r="C29" s="77">
        <v>463.7</v>
      </c>
      <c r="D29" s="77">
        <v>414.6</v>
      </c>
      <c r="E29" s="77">
        <v>522.1</v>
      </c>
      <c r="F29" s="77">
        <v>538.70000000000005</v>
      </c>
      <c r="G29" s="77">
        <v>1939.0525060142459</v>
      </c>
      <c r="H29" s="77">
        <v>489.7</v>
      </c>
      <c r="I29" s="77">
        <v>541.12116090000006</v>
      </c>
      <c r="J29" s="77">
        <v>583.42494863000002</v>
      </c>
      <c r="K29" s="143">
        <v>584.10060246400428</v>
      </c>
      <c r="L29" s="147">
        <v>2198.3467119940042</v>
      </c>
      <c r="M29" s="143">
        <v>579.65745216406401</v>
      </c>
      <c r="N29" s="143">
        <v>601.59900000000005</v>
      </c>
      <c r="O29" s="143">
        <v>667.22799999999995</v>
      </c>
      <c r="P29" s="77">
        <v>588.47299999999996</v>
      </c>
      <c r="Q29" s="75">
        <v>2437</v>
      </c>
      <c r="R29" s="75">
        <v>529.279</v>
      </c>
    </row>
    <row r="30" spans="1:18" x14ac:dyDescent="0.25">
      <c r="A30" s="20"/>
      <c r="B30" s="73" t="s">
        <v>316</v>
      </c>
      <c r="C30" s="77">
        <v>60.2</v>
      </c>
      <c r="D30" s="77">
        <v>17.5</v>
      </c>
      <c r="E30" s="77">
        <v>74.5</v>
      </c>
      <c r="F30" s="77">
        <v>50.409878981954193</v>
      </c>
      <c r="G30" s="77">
        <v>202.4759443255445</v>
      </c>
      <c r="H30" s="77">
        <v>60.985584242211402</v>
      </c>
      <c r="I30" s="77">
        <v>71.609224549999922</v>
      </c>
      <c r="J30" s="77">
        <v>98.48919740999996</v>
      </c>
      <c r="K30" s="143">
        <v>100.47576356777118</v>
      </c>
      <c r="L30" s="147">
        <v>331.55976976998249</v>
      </c>
      <c r="M30" s="143">
        <v>102.90009020913195</v>
      </c>
      <c r="N30" s="143">
        <v>137.94526956663356</v>
      </c>
      <c r="O30" s="143">
        <v>134.53068443323275</v>
      </c>
      <c r="P30" s="77">
        <v>138.46055989807169</v>
      </c>
      <c r="Q30" s="75">
        <v>513.88021998101885</v>
      </c>
      <c r="R30" s="75">
        <v>149.18348548050574</v>
      </c>
    </row>
    <row r="31" spans="1:18" x14ac:dyDescent="0.25">
      <c r="A31" s="20"/>
      <c r="B31" s="79" t="s">
        <v>318</v>
      </c>
      <c r="C31" s="80">
        <v>0.13</v>
      </c>
      <c r="D31" s="80">
        <v>4.2000000000000003E-2</v>
      </c>
      <c r="E31" s="80">
        <v>0.14299999999999999</v>
      </c>
      <c r="F31" s="80">
        <v>9.3585156328263683E-2</v>
      </c>
      <c r="G31" s="80">
        <v>0.10442004210692422</v>
      </c>
      <c r="H31" s="80">
        <v>0.12453662291650276</v>
      </c>
      <c r="I31" s="80">
        <v>0.16087501287167594</v>
      </c>
      <c r="J31" s="80">
        <v>0.16881211138000279</v>
      </c>
      <c r="K31" s="144">
        <v>0.17201790777807507</v>
      </c>
      <c r="L31" s="144">
        <v>0.15082232841663185</v>
      </c>
      <c r="M31" s="144">
        <v>0.17751879118429328</v>
      </c>
      <c r="N31" s="144">
        <v>0.22929770422928486</v>
      </c>
      <c r="O31" s="144">
        <v>0.20162625734116787</v>
      </c>
      <c r="P31" s="80">
        <v>0.23528787199764764</v>
      </c>
      <c r="Q31" s="80">
        <v>0.21086590889660192</v>
      </c>
      <c r="R31" s="80">
        <v>0.28186171278381672</v>
      </c>
    </row>
    <row r="32" spans="1:18" x14ac:dyDescent="0.25">
      <c r="A32" s="20"/>
      <c r="B32" s="73" t="s">
        <v>319</v>
      </c>
      <c r="C32" s="77">
        <v>-2.1470999999999947</v>
      </c>
      <c r="D32" s="77">
        <v>-65.496380000000002</v>
      </c>
      <c r="E32" s="77">
        <v>-2.4</v>
      </c>
      <c r="F32" s="77">
        <v>-54</v>
      </c>
      <c r="G32" s="77">
        <v>-202.39999999999998</v>
      </c>
      <c r="H32" s="77">
        <v>-5</v>
      </c>
      <c r="I32" s="77">
        <v>-22.458919999999999</v>
      </c>
      <c r="J32" s="77">
        <v>35.700000000000003</v>
      </c>
      <c r="K32" s="143">
        <v>23.829000000000001</v>
      </c>
      <c r="L32" s="147">
        <v>32.070080000000004</v>
      </c>
      <c r="M32" s="143">
        <v>-18.100000000000001</v>
      </c>
      <c r="N32" s="143">
        <v>-4.3019999999999996</v>
      </c>
      <c r="O32" s="143">
        <v>22.077999999999999</v>
      </c>
      <c r="P32" s="77">
        <v>24.786000000000001</v>
      </c>
      <c r="Q32" s="75">
        <v>24.462</v>
      </c>
      <c r="R32" s="75">
        <v>59.457000000000001</v>
      </c>
    </row>
    <row r="33" spans="1:18" x14ac:dyDescent="0.25">
      <c r="A33" s="20"/>
      <c r="B33" s="79" t="s">
        <v>306</v>
      </c>
      <c r="C33" s="83">
        <v>-4.6303644597800184E-3</v>
      </c>
      <c r="D33" s="100">
        <v>-0.35699999999999998</v>
      </c>
      <c r="E33" s="83">
        <v>-5.0000000000000001E-3</v>
      </c>
      <c r="F33" s="83">
        <v>-0.10024132170038982</v>
      </c>
      <c r="G33" s="83">
        <v>-0.10438087641888383</v>
      </c>
      <c r="H33" s="83">
        <v>-1.0210332856851134E-2</v>
      </c>
      <c r="I33" s="83">
        <v>-4.150442012403658E-2</v>
      </c>
      <c r="J33" s="83">
        <v>6.1190389755924626E-2</v>
      </c>
      <c r="K33" s="145">
        <v>4.0796054480132959E-2</v>
      </c>
      <c r="L33" s="145">
        <v>1.4588272097857999E-2</v>
      </c>
      <c r="M33" s="145">
        <v>-3.1225338227648711E-2</v>
      </c>
      <c r="N33" s="145">
        <v>-7.1509427376042836E-3</v>
      </c>
      <c r="O33" s="145">
        <v>3.3089138945008305E-2</v>
      </c>
      <c r="P33" s="100">
        <v>4.2119179639507683E-2</v>
      </c>
      <c r="Q33" s="83">
        <v>1.0037751333606893E-2</v>
      </c>
      <c r="R33" s="83">
        <v>0.11233583799848473</v>
      </c>
    </row>
    <row r="34" spans="1:18" x14ac:dyDescent="0.25">
      <c r="A34" s="20"/>
      <c r="B34" s="73" t="s">
        <v>307</v>
      </c>
      <c r="C34" s="77">
        <v>2.4065055580240098</v>
      </c>
      <c r="D34" s="77">
        <v>6.1927919651156689</v>
      </c>
      <c r="E34" s="77">
        <v>14.036559960951369</v>
      </c>
      <c r="F34" s="77">
        <v>6.041023263631403</v>
      </c>
      <c r="G34" s="77">
        <v>33.613104605794881</v>
      </c>
      <c r="H34" s="77">
        <v>-3.3055435952510219</v>
      </c>
      <c r="I34" s="77">
        <v>467.96497557649002</v>
      </c>
      <c r="J34" s="77">
        <v>484.93575122000004</v>
      </c>
      <c r="K34" s="143">
        <v>483.6251592272331</v>
      </c>
      <c r="L34" s="143">
        <v>1865.0784102803214</v>
      </c>
      <c r="M34" s="143">
        <v>476.75736195493209</v>
      </c>
      <c r="N34" s="143">
        <v>463.65373043336649</v>
      </c>
      <c r="O34" s="143">
        <v>532.6973155667672</v>
      </c>
      <c r="P34" s="77">
        <v>450.01244010192829</v>
      </c>
      <c r="Q34" s="77">
        <v>1923.1197800189811</v>
      </c>
      <c r="R34" s="77">
        <v>380.09551451949426</v>
      </c>
    </row>
    <row r="35" spans="1:18" x14ac:dyDescent="0.25">
      <c r="A35" s="20"/>
      <c r="K35" s="138"/>
      <c r="L35" s="128"/>
      <c r="M35" s="128"/>
      <c r="N35" s="128"/>
      <c r="O35" s="128"/>
    </row>
    <row r="36" spans="1:18" x14ac:dyDescent="0.25">
      <c r="A36" s="20"/>
      <c r="B36" s="73" t="s">
        <v>308</v>
      </c>
      <c r="K36" s="138"/>
      <c r="L36" s="128"/>
      <c r="M36" s="128"/>
      <c r="N36" s="128"/>
      <c r="O36" s="128"/>
    </row>
    <row r="37" spans="1:18" x14ac:dyDescent="0.25">
      <c r="A37" s="20"/>
      <c r="B37" s="73" t="s">
        <v>309</v>
      </c>
      <c r="C37" s="76">
        <v>2.1</v>
      </c>
      <c r="D37" s="77">
        <v>-65.496380000000002</v>
      </c>
      <c r="E37" s="76">
        <v>-2.4</v>
      </c>
      <c r="F37" s="77">
        <v>-54</v>
      </c>
      <c r="G37" s="76">
        <v>-202.4</v>
      </c>
      <c r="H37" s="76">
        <v>-5</v>
      </c>
      <c r="I37" s="77">
        <v>-22.458919999999999</v>
      </c>
      <c r="J37" s="77">
        <v>35.700000000000003</v>
      </c>
      <c r="K37" s="147">
        <v>23.829000000000001</v>
      </c>
      <c r="L37" s="147">
        <v>32.070080000000004</v>
      </c>
      <c r="M37" s="147">
        <v>-18.100000000000001</v>
      </c>
      <c r="N37" s="147">
        <v>-4.3019999999999996</v>
      </c>
      <c r="O37" s="143">
        <v>22.077999999999999</v>
      </c>
      <c r="P37" s="77">
        <v>24.786000000000001</v>
      </c>
      <c r="Q37" s="77">
        <v>24.479000000000003</v>
      </c>
      <c r="R37" s="77">
        <v>64.973149899999981</v>
      </c>
    </row>
    <row r="38" spans="1:18" x14ac:dyDescent="0.25">
      <c r="A38" s="20"/>
      <c r="B38" s="28" t="s">
        <v>310</v>
      </c>
      <c r="C38" s="84">
        <v>-1.1000000000000001</v>
      </c>
      <c r="D38" s="84">
        <v>0</v>
      </c>
      <c r="E38" s="84">
        <v>2</v>
      </c>
      <c r="F38" s="84">
        <v>-0.1</v>
      </c>
      <c r="G38" s="84">
        <v>0.79999999999999993</v>
      </c>
      <c r="H38" s="84">
        <v>2.2000000000000002</v>
      </c>
      <c r="I38" s="84">
        <v>-0.7</v>
      </c>
      <c r="J38" s="84">
        <v>-0.5</v>
      </c>
      <c r="K38" s="146">
        <v>3.9</v>
      </c>
      <c r="L38" s="146">
        <v>4.9000000000000004</v>
      </c>
      <c r="M38" s="146">
        <v>1.6</v>
      </c>
      <c r="N38" s="146">
        <v>3.7999999999999999E-2</v>
      </c>
      <c r="O38" s="146">
        <v>-0.67535999999986962</v>
      </c>
      <c r="P38" s="84">
        <v>-9.9459999999999997</v>
      </c>
      <c r="Q38" s="84">
        <v>-8.9743599999998693</v>
      </c>
      <c r="R38" s="84">
        <v>0.2</v>
      </c>
    </row>
    <row r="39" spans="1:18" x14ac:dyDescent="0.25">
      <c r="A39" s="20"/>
      <c r="B39" s="28" t="s">
        <v>311</v>
      </c>
      <c r="C39" s="84">
        <v>5.2120999999999924</v>
      </c>
      <c r="D39" s="84">
        <v>31.653380000000006</v>
      </c>
      <c r="E39" s="84">
        <v>-2.4</v>
      </c>
      <c r="F39" s="84">
        <v>13.100000000000001</v>
      </c>
      <c r="G39" s="84">
        <v>7.2000000000000011</v>
      </c>
      <c r="H39" s="84">
        <v>4.3</v>
      </c>
      <c r="I39" s="84">
        <v>-6.9030799999999992</v>
      </c>
      <c r="J39" s="84">
        <v>-22.7</v>
      </c>
      <c r="K39" s="146">
        <v>-1.6999999999999993</v>
      </c>
      <c r="L39" s="146">
        <v>-27.003079999999997</v>
      </c>
      <c r="M39" s="146">
        <v>-7.9</v>
      </c>
      <c r="N39" s="146">
        <v>-26.077999999999999</v>
      </c>
      <c r="O39" s="146">
        <v>-0.32800000000000001</v>
      </c>
      <c r="P39" s="84">
        <v>0.24399999999999999</v>
      </c>
      <c r="Q39" s="84">
        <v>18.715999999999998</v>
      </c>
      <c r="R39" s="84">
        <v>22.9</v>
      </c>
    </row>
    <row r="40" spans="1:18" x14ac:dyDescent="0.25">
      <c r="A40" s="20"/>
      <c r="B40" s="28" t="s">
        <v>312</v>
      </c>
      <c r="C40" s="84">
        <v>24</v>
      </c>
      <c r="D40" s="84">
        <v>10.999999999999996</v>
      </c>
      <c r="E40" s="84">
        <v>33.1</v>
      </c>
      <c r="F40" s="84">
        <v>16.999999999999996</v>
      </c>
      <c r="G40" s="84">
        <v>85.1</v>
      </c>
      <c r="H40" s="84">
        <v>18.599999999999998</v>
      </c>
      <c r="I40" s="84">
        <v>57.668000000000006</v>
      </c>
      <c r="J40" s="84">
        <v>1.1000000000000014</v>
      </c>
      <c r="K40" s="146">
        <v>-25.700000000000003</v>
      </c>
      <c r="L40" s="146">
        <v>51.667999999999992</v>
      </c>
      <c r="M40" s="146">
        <v>84.800000000000011</v>
      </c>
      <c r="N40" s="146">
        <v>16.713999999999999</v>
      </c>
      <c r="O40" s="146">
        <v>51.036000000000001</v>
      </c>
      <c r="P40" s="84">
        <v>34.075000000000003</v>
      </c>
      <c r="Q40" s="84">
        <v>186.577</v>
      </c>
      <c r="R40" s="84">
        <v>18.900000000000006</v>
      </c>
    </row>
    <row r="41" spans="1:18" x14ac:dyDescent="0.25">
      <c r="A41" s="20"/>
      <c r="B41" s="28" t="s">
        <v>313</v>
      </c>
      <c r="C41" s="84">
        <v>34.4</v>
      </c>
      <c r="D41" s="84">
        <v>37.200000000000003</v>
      </c>
      <c r="E41" s="84">
        <v>45</v>
      </c>
      <c r="F41" s="84">
        <v>41.500000000000007</v>
      </c>
      <c r="G41" s="84">
        <v>152.1</v>
      </c>
      <c r="H41" s="84">
        <v>36.4</v>
      </c>
      <c r="I41" s="84">
        <v>36.600000000000009</v>
      </c>
      <c r="J41" s="84">
        <v>37.137</v>
      </c>
      <c r="K41" s="146">
        <v>-38.401699113001698</v>
      </c>
      <c r="L41" s="146">
        <v>71.735300886998303</v>
      </c>
      <c r="M41" s="146">
        <v>38.4</v>
      </c>
      <c r="N41" s="146">
        <v>72.998000000000005</v>
      </c>
      <c r="O41" s="146">
        <v>28.7</v>
      </c>
      <c r="P41" s="84">
        <v>35.655000000000001</v>
      </c>
      <c r="Q41" s="84">
        <v>119.32599999999999</v>
      </c>
      <c r="R41" s="84">
        <v>29.1</v>
      </c>
    </row>
    <row r="42" spans="1:18" x14ac:dyDescent="0.25">
      <c r="A42" s="20"/>
      <c r="B42" s="28" t="s">
        <v>314</v>
      </c>
      <c r="C42" s="84">
        <v>3.835000000000008</v>
      </c>
      <c r="D42" s="84">
        <v>5.7430000000000092</v>
      </c>
      <c r="E42" s="84">
        <v>11.3</v>
      </c>
      <c r="F42" s="84">
        <v>39.5</v>
      </c>
      <c r="G42" s="84">
        <v>179.10000000000002</v>
      </c>
      <c r="H42" s="84">
        <v>10.4</v>
      </c>
      <c r="I42" s="84">
        <v>10.559999999999999</v>
      </c>
      <c r="J42" s="84">
        <v>-5.2</v>
      </c>
      <c r="K42" s="146">
        <v>-12.6</v>
      </c>
      <c r="L42" s="146">
        <v>3.1600000000000019</v>
      </c>
      <c r="M42" s="146">
        <v>8.3000000000000007</v>
      </c>
      <c r="N42" s="146">
        <v>64.635999999999996</v>
      </c>
      <c r="O42" s="146">
        <v>44.6</v>
      </c>
      <c r="P42" s="84">
        <v>67.421000000000006</v>
      </c>
      <c r="Q42" s="84">
        <v>185.01400000000001</v>
      </c>
      <c r="R42" s="84">
        <v>16.399999999999999</v>
      </c>
    </row>
    <row r="43" spans="1:18" x14ac:dyDescent="0.25">
      <c r="A43" s="20"/>
      <c r="B43" s="28" t="s">
        <v>313</v>
      </c>
      <c r="C43" s="84">
        <v>-4.2</v>
      </c>
      <c r="D43" s="84">
        <v>-4.3</v>
      </c>
      <c r="E43" s="84">
        <v>-11.4</v>
      </c>
      <c r="F43" s="84">
        <v>-4.5561734057447083</v>
      </c>
      <c r="G43" s="84">
        <v>-18.630426023430402</v>
      </c>
      <c r="H43" s="84">
        <v>-5.9144157577885998</v>
      </c>
      <c r="I43" s="84">
        <v>-4.5068818324179105</v>
      </c>
      <c r="J43" s="84">
        <v>-2.2387875035087972</v>
      </c>
      <c r="K43" s="146">
        <v>-4.6983008869983038</v>
      </c>
      <c r="L43" s="146">
        <v>-17.358385980713614</v>
      </c>
      <c r="M43" s="146">
        <v>-4.556293916919202</v>
      </c>
      <c r="N43" s="146">
        <v>13.063269566633551</v>
      </c>
      <c r="O43" s="146">
        <v>-3.54</v>
      </c>
      <c r="P43" s="84">
        <v>-8.6389999999999993</v>
      </c>
      <c r="Q43" s="84">
        <v>0.73300000000000054</v>
      </c>
      <c r="R43" s="84">
        <v>-4.2699999999999996</v>
      </c>
    </row>
    <row r="44" spans="1:18" x14ac:dyDescent="0.25">
      <c r="A44" s="20"/>
      <c r="B44" s="28" t="s">
        <v>315</v>
      </c>
      <c r="C44" s="84">
        <v>0.2</v>
      </c>
      <c r="D44" s="84">
        <v>1.7</v>
      </c>
      <c r="E44" s="84">
        <v>-0.7</v>
      </c>
      <c r="F44" s="84">
        <v>-2</v>
      </c>
      <c r="G44" s="84">
        <v>-0.8</v>
      </c>
      <c r="H44" s="84">
        <v>0</v>
      </c>
      <c r="I44" s="84">
        <v>0.4</v>
      </c>
      <c r="J44" s="84">
        <v>-0.7</v>
      </c>
      <c r="K44" s="146">
        <v>-1.6</v>
      </c>
      <c r="L44" s="146">
        <v>-1.9</v>
      </c>
      <c r="M44" s="146">
        <v>0.4</v>
      </c>
      <c r="N44" s="146">
        <v>0.876</v>
      </c>
      <c r="O44" s="146">
        <v>0.6</v>
      </c>
      <c r="P44" s="84">
        <v>1.5860000000000001</v>
      </c>
      <c r="Q44" s="84">
        <v>3.4459999999999997</v>
      </c>
      <c r="R44" s="84">
        <v>1</v>
      </c>
    </row>
    <row r="45" spans="1:18" x14ac:dyDescent="0.25">
      <c r="A45" s="20"/>
      <c r="B45" s="73" t="s">
        <v>316</v>
      </c>
      <c r="C45" s="77">
        <v>60.2</v>
      </c>
      <c r="D45" s="75">
        <v>17.565239405496097</v>
      </c>
      <c r="E45" s="75">
        <v>74.499999999999986</v>
      </c>
      <c r="F45" s="75">
        <v>50.443826594255292</v>
      </c>
      <c r="G45" s="75">
        <v>202.46957397656959</v>
      </c>
      <c r="H45" s="75">
        <v>60.985584242211402</v>
      </c>
      <c r="I45" s="75">
        <v>70.611999999999981</v>
      </c>
      <c r="J45" s="75">
        <v>98.498212496491206</v>
      </c>
      <c r="K45" s="147">
        <v>100.03069911300169</v>
      </c>
      <c r="L45" s="147">
        <v>330.12649585170425</v>
      </c>
      <c r="M45" s="147">
        <v>102.94370608308081</v>
      </c>
      <c r="N45" s="147">
        <v>137.94526956663356</v>
      </c>
      <c r="O45" s="147">
        <v>142.47064000000015</v>
      </c>
      <c r="P45" s="75">
        <v>145.18200000000002</v>
      </c>
      <c r="Q45" s="75">
        <v>529.31664000000012</v>
      </c>
      <c r="R45" s="75">
        <v>149.20314989999997</v>
      </c>
    </row>
    <row r="46" spans="1:18" x14ac:dyDescent="0.25">
      <c r="A46" s="20"/>
      <c r="K46" s="138"/>
      <c r="L46" s="128"/>
      <c r="M46" s="128"/>
      <c r="N46" s="128"/>
      <c r="O46" s="128"/>
    </row>
    <row r="47" spans="1:18" x14ac:dyDescent="0.25">
      <c r="A47" s="20"/>
      <c r="B47" s="168" t="s">
        <v>320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</row>
    <row r="48" spans="1:18" x14ac:dyDescent="0.25">
      <c r="A48" s="20"/>
      <c r="B48" s="73" t="s">
        <v>303</v>
      </c>
      <c r="C48" s="75">
        <v>136.73684261376692</v>
      </c>
      <c r="D48" s="75">
        <v>47.022198452472146</v>
      </c>
      <c r="E48" s="75">
        <v>106.0653893307251</v>
      </c>
      <c r="F48" s="75">
        <v>128.78984995478774</v>
      </c>
      <c r="G48" s="75">
        <v>316.15533261730724</v>
      </c>
      <c r="H48" s="75">
        <v>104.11438822568468</v>
      </c>
      <c r="I48" s="75">
        <v>115.92232708790456</v>
      </c>
      <c r="J48" s="75">
        <v>154.42705494999998</v>
      </c>
      <c r="K48" s="147">
        <v>136.94015173677491</v>
      </c>
      <c r="L48" s="147">
        <v>511.40392200036416</v>
      </c>
      <c r="M48" s="147">
        <v>132.29872369900588</v>
      </c>
      <c r="N48" s="147">
        <v>147.42868947289989</v>
      </c>
      <c r="O48" s="147">
        <v>186.16796849424728</v>
      </c>
      <c r="P48" s="75">
        <v>171.39458563500736</v>
      </c>
      <c r="Q48" s="75">
        <v>637.28996730116046</v>
      </c>
      <c r="R48" s="75">
        <v>173.11932101034995</v>
      </c>
    </row>
    <row r="49" spans="1:18" x14ac:dyDescent="0.25">
      <c r="A49" s="20"/>
      <c r="B49" s="28" t="s">
        <v>321</v>
      </c>
      <c r="C49" s="81">
        <v>0.29488212769844063</v>
      </c>
      <c r="D49" s="81">
        <v>0.11341581874691786</v>
      </c>
      <c r="E49" s="81">
        <v>0.20315148310807335</v>
      </c>
      <c r="F49" s="81">
        <v>0.23907527372338544</v>
      </c>
      <c r="G49" s="81">
        <v>0.16304629794020881</v>
      </c>
      <c r="H49" s="81">
        <v>0.2126085117943326</v>
      </c>
      <c r="I49" s="81">
        <v>0.21422619454597003</v>
      </c>
      <c r="J49" s="81">
        <v>0.26469004629550275</v>
      </c>
      <c r="K49" s="149">
        <v>0.23460707852796797</v>
      </c>
      <c r="L49" s="149">
        <v>0.23267343778681104</v>
      </c>
      <c r="M49" s="149">
        <v>0.22821929221839893</v>
      </c>
      <c r="N49" s="149">
        <v>0.24506139384024886</v>
      </c>
      <c r="O49" s="149">
        <v>0.27901702041018556</v>
      </c>
      <c r="P49" s="81">
        <v>0.29125310020172102</v>
      </c>
      <c r="Q49" s="81">
        <v>0.26150593652078802</v>
      </c>
      <c r="R49" s="81">
        <v>0.32708518760493038</v>
      </c>
    </row>
    <row r="50" spans="1:18" x14ac:dyDescent="0.25">
      <c r="A50" s="20"/>
      <c r="B50" s="73" t="s">
        <v>316</v>
      </c>
      <c r="C50" s="77">
        <v>39.373635184956932</v>
      </c>
      <c r="D50" s="77">
        <v>-21.037071823999984</v>
      </c>
      <c r="E50" s="77">
        <v>15.06933240829999</v>
      </c>
      <c r="F50" s="77">
        <v>5.8645314793999859</v>
      </c>
      <c r="G50" s="75">
        <v>45.042627686900026</v>
      </c>
      <c r="H50" s="75">
        <v>21.893819644600008</v>
      </c>
      <c r="I50" s="75">
        <v>15.687852691414562</v>
      </c>
      <c r="J50" s="75">
        <v>43.493673601399991</v>
      </c>
      <c r="K50" s="147">
        <v>42.077677363974914</v>
      </c>
      <c r="L50" s="147">
        <v>123.15302330138948</v>
      </c>
      <c r="M50" s="147">
        <v>37.379305871554941</v>
      </c>
      <c r="N50" s="147">
        <v>46.99483611059992</v>
      </c>
      <c r="O50" s="147">
        <v>53.143008596047267</v>
      </c>
      <c r="P50" s="75">
        <v>66.342882273407383</v>
      </c>
      <c r="Q50" s="75">
        <v>203.8600328516095</v>
      </c>
      <c r="R50" s="75">
        <v>63.119891726949994</v>
      </c>
    </row>
    <row r="51" spans="1:18" x14ac:dyDescent="0.25">
      <c r="A51" s="20"/>
      <c r="B51" s="79" t="s">
        <v>322</v>
      </c>
      <c r="C51" s="80">
        <v>0.28795191136724929</v>
      </c>
      <c r="D51" s="80">
        <v>-0.44738596910272665</v>
      </c>
      <c r="E51" s="80">
        <v>0.14207586945551046</v>
      </c>
      <c r="F51" s="80">
        <v>4.5535665127793501E-2</v>
      </c>
      <c r="G51" s="80">
        <v>0.14246992867086078</v>
      </c>
      <c r="H51" s="80">
        <v>0.21028620556403438</v>
      </c>
      <c r="I51" s="80">
        <v>0.13533072606037638</v>
      </c>
      <c r="J51" s="80">
        <v>0.28164542550838817</v>
      </c>
      <c r="K51" s="144">
        <v>0.30727056184994039</v>
      </c>
      <c r="L51" s="144">
        <v>0.2408136074116807</v>
      </c>
      <c r="M51" s="144">
        <v>0.2825371615571815</v>
      </c>
      <c r="N51" s="144">
        <v>0.31876316800088245</v>
      </c>
      <c r="O51" s="144">
        <v>0.28545731591677881</v>
      </c>
      <c r="P51" s="80">
        <v>0.38707688476628777</v>
      </c>
      <c r="Q51" s="80">
        <v>0.31988583425364442</v>
      </c>
      <c r="R51" s="80">
        <v>0.36460339238031303</v>
      </c>
    </row>
    <row r="52" spans="1:18" x14ac:dyDescent="0.25">
      <c r="A52" s="20"/>
      <c r="B52" s="21" t="s">
        <v>323</v>
      </c>
      <c r="C52" s="81">
        <v>0.65404709609563005</v>
      </c>
      <c r="D52" s="81">
        <v>-1.2021183899428562</v>
      </c>
      <c r="E52" s="81">
        <v>0.20227291823221463</v>
      </c>
      <c r="F52" s="81">
        <v>0.11633694819024223</v>
      </c>
      <c r="G52" s="81">
        <v>0.22245915600956365</v>
      </c>
      <c r="H52" s="81">
        <v>0.35899991640067158</v>
      </c>
      <c r="I52" s="81">
        <v>0.21373096309829104</v>
      </c>
      <c r="J52" s="81">
        <v>0.44156013808527911</v>
      </c>
      <c r="K52" s="149">
        <v>0.41414344180579116</v>
      </c>
      <c r="L52" s="149">
        <v>0.36818447047090141</v>
      </c>
      <c r="M52" s="149">
        <v>0.36310433433771988</v>
      </c>
      <c r="N52" s="149">
        <v>0.3406774024092169</v>
      </c>
      <c r="O52" s="149">
        <v>0.39502518566626343</v>
      </c>
      <c r="P52" s="81">
        <v>0.47914642496206838</v>
      </c>
      <c r="Q52" s="81">
        <v>0.39670729661308907</v>
      </c>
      <c r="R52" s="81">
        <v>0.4231024065676362</v>
      </c>
    </row>
    <row r="53" spans="1:18" x14ac:dyDescent="0.25">
      <c r="A53" s="20"/>
      <c r="B53" s="73" t="s">
        <v>307</v>
      </c>
      <c r="C53" s="75">
        <v>97.36320742881</v>
      </c>
      <c r="D53" s="75">
        <v>68.059270276472134</v>
      </c>
      <c r="E53" s="75">
        <v>90.996056922425112</v>
      </c>
      <c r="F53" s="75">
        <v>122.92531847538774</v>
      </c>
      <c r="G53" s="75">
        <v>271.11270493040723</v>
      </c>
      <c r="H53" s="75">
        <v>82.220568581084677</v>
      </c>
      <c r="I53" s="75">
        <v>100.23447439649</v>
      </c>
      <c r="J53" s="75">
        <v>110.93338134859999</v>
      </c>
      <c r="K53" s="147">
        <v>94.862474372800008</v>
      </c>
      <c r="L53" s="147">
        <v>388.25089869897471</v>
      </c>
      <c r="M53" s="147">
        <v>94.919417827450928</v>
      </c>
      <c r="N53" s="147">
        <v>100.43385336229997</v>
      </c>
      <c r="O53" s="147">
        <v>133.0249598982</v>
      </c>
      <c r="P53" s="75">
        <v>105.05170336159998</v>
      </c>
      <c r="Q53" s="75">
        <v>433.42993444955084</v>
      </c>
      <c r="R53" s="75">
        <v>109.99942928339996</v>
      </c>
    </row>
    <row r="54" spans="1:18" x14ac:dyDescent="0.25">
      <c r="A54" s="20"/>
      <c r="B54" s="21" t="s">
        <v>324</v>
      </c>
      <c r="C54" s="81">
        <v>0.24129667268602231</v>
      </c>
      <c r="D54" s="81">
        <v>0.17139075869169512</v>
      </c>
      <c r="E54" s="81">
        <v>0.20329771430389881</v>
      </c>
      <c r="F54" s="81">
        <v>0.25174647854660315</v>
      </c>
      <c r="G54" s="81">
        <v>0.1561190625921893</v>
      </c>
      <c r="H54" s="81">
        <v>0.1917840071595282</v>
      </c>
      <c r="I54" s="81">
        <v>0.21430391176575475</v>
      </c>
      <c r="J54" s="81">
        <v>0.22876352546285408</v>
      </c>
      <c r="K54" s="149">
        <v>0.19676998279866442</v>
      </c>
      <c r="L54" s="149">
        <v>0.2083494811868539</v>
      </c>
      <c r="M54" s="149">
        <v>0.19909421026750374</v>
      </c>
      <c r="N54" s="149">
        <v>0.21661392278333824</v>
      </c>
      <c r="O54" s="149">
        <v>0.24971959874937066</v>
      </c>
      <c r="P54" s="81">
        <v>0.23344177627135299</v>
      </c>
      <c r="Q54" s="81">
        <v>0.22537854321547923</v>
      </c>
      <c r="R54" s="81">
        <v>0.28939944061812478</v>
      </c>
    </row>
    <row r="55" spans="1:18" x14ac:dyDescent="0.25">
      <c r="A55" s="20"/>
      <c r="B55" s="13" t="s">
        <v>325</v>
      </c>
      <c r="K55" s="138"/>
      <c r="L55" s="128"/>
      <c r="M55" s="128"/>
      <c r="N55" s="128"/>
      <c r="O55" s="128"/>
    </row>
    <row r="56" spans="1:18" x14ac:dyDescent="0.25">
      <c r="A56" s="20"/>
      <c r="B56" s="88" t="s">
        <v>326</v>
      </c>
      <c r="C56" s="74">
        <v>5.5570000000000004</v>
      </c>
      <c r="D56" s="74">
        <v>0.92400000000000004</v>
      </c>
      <c r="E56" s="74">
        <v>3.13</v>
      </c>
      <c r="F56" s="74">
        <v>4.6610000000000005</v>
      </c>
      <c r="G56" s="74">
        <v>14.272249</v>
      </c>
      <c r="H56" s="74">
        <v>3.5560419999999997</v>
      </c>
      <c r="I56" s="74">
        <v>4.4103099999999991</v>
      </c>
      <c r="J56" s="74">
        <v>5.71251</v>
      </c>
      <c r="K56" s="150">
        <v>6.180669</v>
      </c>
      <c r="L56" s="146">
        <v>19.859530999999997</v>
      </c>
      <c r="M56" s="150">
        <v>5.8056200000000002</v>
      </c>
      <c r="N56" s="150">
        <v>6.278925000000001</v>
      </c>
      <c r="O56" s="150">
        <v>7.3682109999999987</v>
      </c>
      <c r="P56" s="74">
        <v>6.9038700000000013</v>
      </c>
      <c r="Q56" s="84">
        <v>26.356626000000002</v>
      </c>
      <c r="R56" s="84">
        <v>7.3144430000000007</v>
      </c>
    </row>
    <row r="57" spans="1:18" x14ac:dyDescent="0.25">
      <c r="A57" s="20"/>
      <c r="K57" s="138"/>
      <c r="L57" s="128"/>
      <c r="M57" s="128"/>
      <c r="N57" s="128"/>
      <c r="O57" s="128"/>
    </row>
    <row r="58" spans="1:18" x14ac:dyDescent="0.25">
      <c r="A58" s="20"/>
      <c r="B58" s="169" t="s">
        <v>327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71"/>
      <c r="Q58" s="171"/>
      <c r="R58" s="171"/>
    </row>
    <row r="59" spans="1:18" x14ac:dyDescent="0.25">
      <c r="A59" s="20"/>
      <c r="B59" s="73" t="s">
        <v>303</v>
      </c>
      <c r="C59" s="77">
        <v>103.56816973304096</v>
      </c>
      <c r="D59" s="77">
        <v>101.28737951941416</v>
      </c>
      <c r="E59" s="77">
        <v>118.30700221561663</v>
      </c>
      <c r="F59" s="77">
        <v>127.96560471655036</v>
      </c>
      <c r="G59" s="75">
        <v>136.61892209202918</v>
      </c>
      <c r="H59" s="77">
        <v>130.54728230168101</v>
      </c>
      <c r="I59" s="77">
        <v>149.94094917999999</v>
      </c>
      <c r="J59" s="77">
        <v>147.79034985000001</v>
      </c>
      <c r="K59" s="143">
        <v>165.38576933109474</v>
      </c>
      <c r="L59" s="147">
        <v>593.66435066277575</v>
      </c>
      <c r="M59" s="143">
        <v>159.1664385402502</v>
      </c>
      <c r="N59" s="143">
        <v>160.55421442530445</v>
      </c>
      <c r="O59" s="147">
        <v>178.36106567409868</v>
      </c>
      <c r="P59" s="75">
        <v>186.20248439536448</v>
      </c>
      <c r="Q59" s="75">
        <v>684.28420303501775</v>
      </c>
      <c r="R59" s="75">
        <v>200.37918343982605</v>
      </c>
    </row>
    <row r="60" spans="1:18" x14ac:dyDescent="0.25">
      <c r="A60" s="20"/>
      <c r="B60" s="28" t="s">
        <v>321</v>
      </c>
      <c r="C60" s="81">
        <v>0.22335167076351298</v>
      </c>
      <c r="D60" s="81">
        <v>0.24430144601884746</v>
      </c>
      <c r="E60" s="81">
        <v>0.22659835704963921</v>
      </c>
      <c r="F60" s="81">
        <v>0.23754521016623417</v>
      </c>
      <c r="G60" s="81">
        <v>7.045653568858308E-2</v>
      </c>
      <c r="H60" s="81">
        <v>0.26658624117149482</v>
      </c>
      <c r="I60" s="81">
        <v>0.27709311705832418</v>
      </c>
      <c r="J60" s="81">
        <v>0.2533146446164552</v>
      </c>
      <c r="K60" s="149">
        <v>0.28334036205429969</v>
      </c>
      <c r="L60" s="149">
        <v>0.27009946427451248</v>
      </c>
      <c r="M60" s="149">
        <v>0.27456691140288114</v>
      </c>
      <c r="N60" s="149">
        <v>0.26687912450869172</v>
      </c>
      <c r="O60" s="149">
        <v>0.2673165180029895</v>
      </c>
      <c r="P60" s="81">
        <v>0.31641635962119669</v>
      </c>
      <c r="Q60" s="81">
        <v>0.28078957859459081</v>
      </c>
      <c r="R60" s="81">
        <v>0.3785889548609071</v>
      </c>
    </row>
    <row r="61" spans="1:18" x14ac:dyDescent="0.25">
      <c r="A61" s="20"/>
      <c r="B61" s="73" t="s">
        <v>328</v>
      </c>
      <c r="C61" s="77">
        <v>9.3379053057921126</v>
      </c>
      <c r="D61" s="77">
        <v>12.579535459595325</v>
      </c>
      <c r="E61" s="77">
        <v>16.55735164829051</v>
      </c>
      <c r="F61" s="77">
        <v>9.1083434554786802</v>
      </c>
      <c r="G61" s="75">
        <v>-2.5857216874418083</v>
      </c>
      <c r="H61" s="77">
        <v>13.247235862886242</v>
      </c>
      <c r="I61" s="77">
        <v>8.9087379999999534</v>
      </c>
      <c r="J61" s="77">
        <v>15.152046670000011</v>
      </c>
      <c r="K61" s="143">
        <v>24.422457509511588</v>
      </c>
      <c r="L61" s="147">
        <v>61.730478042397792</v>
      </c>
      <c r="M61" s="143">
        <v>23.125165692335518</v>
      </c>
      <c r="N61" s="143">
        <v>30.664902861234513</v>
      </c>
      <c r="O61" s="147">
        <v>28.32069692038506</v>
      </c>
      <c r="P61" s="75">
        <v>35.697782645029278</v>
      </c>
      <c r="Q61" s="75">
        <v>117.80854811898438</v>
      </c>
      <c r="R61" s="75">
        <v>43.258713753555753</v>
      </c>
    </row>
    <row r="62" spans="1:18" x14ac:dyDescent="0.25">
      <c r="A62" s="20"/>
      <c r="B62" s="79" t="s">
        <v>322</v>
      </c>
      <c r="C62" s="80">
        <v>9.0161922624119484E-2</v>
      </c>
      <c r="D62" s="80">
        <v>0.12419647461788816</v>
      </c>
      <c r="E62" s="80">
        <v>0.13995242325652407</v>
      </c>
      <c r="F62" s="80">
        <v>7.1178059726706058E-2</v>
      </c>
      <c r="G62" s="80">
        <v>-1.8926526778625993E-2</v>
      </c>
      <c r="H62" s="80">
        <v>0.1014746199945647</v>
      </c>
      <c r="I62" s="80">
        <v>5.9414976687290795E-2</v>
      </c>
      <c r="J62" s="80">
        <v>0.10252392450101511</v>
      </c>
      <c r="K62" s="144">
        <v>0.14766964297042356</v>
      </c>
      <c r="L62" s="144">
        <v>0.10398212049195975</v>
      </c>
      <c r="M62" s="144">
        <v>0.14528920735062875</v>
      </c>
      <c r="N62" s="144">
        <v>0.19099406995324261</v>
      </c>
      <c r="O62" s="144">
        <v>0.15878295419098154</v>
      </c>
      <c r="P62" s="80">
        <v>0.19171485687179143</v>
      </c>
      <c r="Q62" s="80">
        <v>0.17216318540814773</v>
      </c>
      <c r="R62" s="80">
        <v>0.21588427006713681</v>
      </c>
    </row>
    <row r="63" spans="1:18" x14ac:dyDescent="0.25">
      <c r="A63" s="20"/>
      <c r="B63" s="21" t="s">
        <v>329</v>
      </c>
      <c r="C63" s="93">
        <v>0.15511470607628094</v>
      </c>
      <c r="D63" s="93">
        <v>0.71883059769116142</v>
      </c>
      <c r="E63" s="93">
        <v>0.22224633084953704</v>
      </c>
      <c r="F63" s="93">
        <v>0.1806856838267614</v>
      </c>
      <c r="G63" s="93">
        <v>-1.2770513040721706E-2</v>
      </c>
      <c r="H63" s="93">
        <v>0.21721913510368765</v>
      </c>
      <c r="I63" s="93">
        <v>0.12137245231607564</v>
      </c>
      <c r="J63" s="93">
        <v>0.15382788497461941</v>
      </c>
      <c r="K63" s="152">
        <v>0.24037449887869364</v>
      </c>
      <c r="L63" s="152">
        <v>0.18455254090136011</v>
      </c>
      <c r="M63" s="152">
        <v>0.22463894658768485</v>
      </c>
      <c r="N63" s="152">
        <v>0.22229760366245857</v>
      </c>
      <c r="O63" s="152">
        <v>0.21051477616201791</v>
      </c>
      <c r="P63" s="93">
        <v>0.25781914121471378</v>
      </c>
      <c r="Q63" s="93">
        <v>0.22925293392949792</v>
      </c>
      <c r="R63" s="93">
        <v>0.28996985567285533</v>
      </c>
    </row>
    <row r="64" spans="1:18" x14ac:dyDescent="0.25">
      <c r="B64" s="73" t="s">
        <v>307</v>
      </c>
      <c r="C64" s="77">
        <v>94.230264427248855</v>
      </c>
      <c r="D64" s="77">
        <v>88.707844059818825</v>
      </c>
      <c r="E64" s="77">
        <v>101.74965056732613</v>
      </c>
      <c r="F64" s="77">
        <v>118.85726126107167</v>
      </c>
      <c r="G64" s="75">
        <v>139.20464377947098</v>
      </c>
      <c r="H64" s="77">
        <v>117.30004643879477</v>
      </c>
      <c r="I64" s="77">
        <v>141.03221118000005</v>
      </c>
      <c r="J64" s="77">
        <v>132.63830317999998</v>
      </c>
      <c r="K64" s="143">
        <v>140.96331182158315</v>
      </c>
      <c r="L64" s="147">
        <v>531.933872620378</v>
      </c>
      <c r="M64" s="143">
        <v>136.04127284791468</v>
      </c>
      <c r="N64" s="143">
        <v>129.88931156406991</v>
      </c>
      <c r="O64" s="147">
        <v>150.04036875371361</v>
      </c>
      <c r="P64" s="75">
        <v>150.50470175033519</v>
      </c>
      <c r="Q64" s="75">
        <v>566.47565491603336</v>
      </c>
      <c r="R64" s="75">
        <v>157.1204696862703</v>
      </c>
    </row>
    <row r="65" spans="1:18" x14ac:dyDescent="0.25">
      <c r="A65" s="20"/>
      <c r="B65" s="21" t="s">
        <v>324</v>
      </c>
      <c r="C65" s="81">
        <v>0.23353225384696122</v>
      </c>
      <c r="D65" s="81">
        <v>0.22338918171699526</v>
      </c>
      <c r="E65" s="81">
        <v>0.2273227224471093</v>
      </c>
      <c r="F65" s="81">
        <v>0.24341524873217543</v>
      </c>
      <c r="G65" s="81">
        <v>8.016038385552321E-2</v>
      </c>
      <c r="H65" s="81">
        <v>0.27360882239394058</v>
      </c>
      <c r="I65" s="81">
        <v>0.30153053350980003</v>
      </c>
      <c r="J65" s="81">
        <v>0.27352277085575938</v>
      </c>
      <c r="K65" s="149">
        <v>0.29239537157096163</v>
      </c>
      <c r="L65" s="149">
        <v>0.28545496419339639</v>
      </c>
      <c r="M65" s="149">
        <v>0.28534761802561875</v>
      </c>
      <c r="N65" s="149">
        <v>0.28014292356208448</v>
      </c>
      <c r="O65" s="149">
        <v>0.281661582232824</v>
      </c>
      <c r="P65" s="81">
        <v>0.33444564713865627</v>
      </c>
      <c r="Q65" s="81">
        <v>0.29456077608979836</v>
      </c>
      <c r="R65" s="81">
        <v>0.41337101776877699</v>
      </c>
    </row>
    <row r="66" spans="1:18" x14ac:dyDescent="0.25">
      <c r="A66" s="20"/>
      <c r="K66" s="138"/>
      <c r="L66" s="128"/>
      <c r="M66" s="128"/>
      <c r="N66" s="128"/>
      <c r="O66" s="128"/>
    </row>
    <row r="67" spans="1:18" x14ac:dyDescent="0.25">
      <c r="A67" s="20"/>
      <c r="B67" s="109" t="s">
        <v>330</v>
      </c>
      <c r="C67" s="110"/>
      <c r="D67" s="110"/>
      <c r="E67" s="110"/>
      <c r="F67" s="110"/>
      <c r="G67" s="110"/>
      <c r="H67" s="110"/>
      <c r="I67" s="110"/>
      <c r="J67" s="110"/>
      <c r="K67" s="153"/>
      <c r="L67" s="153"/>
      <c r="M67" s="153"/>
      <c r="N67" s="153"/>
      <c r="O67" s="153"/>
      <c r="P67" s="110"/>
      <c r="Q67" s="110"/>
      <c r="R67" s="110"/>
    </row>
    <row r="68" spans="1:18" x14ac:dyDescent="0.25">
      <c r="A68" s="20"/>
      <c r="B68" s="73" t="s">
        <v>303</v>
      </c>
      <c r="C68" s="77">
        <v>151.49661723407064</v>
      </c>
      <c r="D68" s="77">
        <v>144.73481000000001</v>
      </c>
      <c r="E68" s="77">
        <v>161.19812050254478</v>
      </c>
      <c r="F68" s="77">
        <v>158.4095756497795</v>
      </c>
      <c r="G68" s="75">
        <v>631.41884465565283</v>
      </c>
      <c r="H68" s="77">
        <v>124.7950104030665</v>
      </c>
      <c r="I68" s="77">
        <v>148.64263</v>
      </c>
      <c r="J68" s="77">
        <v>161.29709</v>
      </c>
      <c r="K68" s="143">
        <v>146.85307745344127</v>
      </c>
      <c r="L68" s="147">
        <v>581.58780785650777</v>
      </c>
      <c r="M68" s="143">
        <v>132.11411582765612</v>
      </c>
      <c r="N68" s="143">
        <v>144.75561651085852</v>
      </c>
      <c r="O68" s="147">
        <v>170.92696865007258</v>
      </c>
      <c r="P68" s="75">
        <v>109.72260386396499</v>
      </c>
      <c r="Q68" s="75">
        <v>557.51930485255218</v>
      </c>
      <c r="R68" s="75">
        <v>0</v>
      </c>
    </row>
    <row r="69" spans="1:18" x14ac:dyDescent="0.25">
      <c r="B69" s="28" t="s">
        <v>321</v>
      </c>
      <c r="C69" s="81">
        <v>0.3267125668192164</v>
      </c>
      <c r="D69" s="81">
        <v>0.34909505547515679</v>
      </c>
      <c r="E69" s="81">
        <v>0.30874951255036348</v>
      </c>
      <c r="F69" s="81">
        <v>0.29405898579873674</v>
      </c>
      <c r="G69" s="81">
        <v>0.32563266992369616</v>
      </c>
      <c r="H69" s="81">
        <v>0.25483971901790176</v>
      </c>
      <c r="I69" s="81">
        <v>0.27469380379206676</v>
      </c>
      <c r="J69" s="81">
        <v>0.27646537864270704</v>
      </c>
      <c r="K69" s="149">
        <v>0.25158999049758651</v>
      </c>
      <c r="L69" s="149">
        <v>0.26460499970270585</v>
      </c>
      <c r="M69" s="149">
        <v>0.22790083806737296</v>
      </c>
      <c r="N69" s="149">
        <v>0.24061811357874349</v>
      </c>
      <c r="O69" s="149">
        <v>0.25617475383238203</v>
      </c>
      <c r="P69" s="81">
        <v>0.18645308087875739</v>
      </c>
      <c r="Q69" s="81">
        <v>0.22877279641056716</v>
      </c>
      <c r="R69" s="81">
        <v>0</v>
      </c>
    </row>
    <row r="70" spans="1:18" x14ac:dyDescent="0.25">
      <c r="A70" s="20"/>
      <c r="B70" s="73" t="s">
        <v>328</v>
      </c>
      <c r="C70" s="77">
        <v>2.2608876987231197</v>
      </c>
      <c r="D70" s="77">
        <v>5.0057300000000104</v>
      </c>
      <c r="E70" s="77">
        <v>13.644109682539012</v>
      </c>
      <c r="F70" s="77">
        <v>5.4456715857080704</v>
      </c>
      <c r="G70" s="75">
        <v>33.174588654713702</v>
      </c>
      <c r="H70" s="77">
        <v>-3.7934237630080605</v>
      </c>
      <c r="I70" s="77">
        <v>11.383119999999995</v>
      </c>
      <c r="J70" s="77">
        <v>8.384590000000026</v>
      </c>
      <c r="K70" s="143">
        <v>0.18313636224094079</v>
      </c>
      <c r="L70" s="147">
        <v>16.157422599232902</v>
      </c>
      <c r="M70" s="143">
        <v>3.8177884057810298</v>
      </c>
      <c r="N70" s="143">
        <v>18.319023893659118</v>
      </c>
      <c r="O70" s="147">
        <v>18.902705248261597</v>
      </c>
      <c r="P70" s="75">
        <v>9.761782430225459</v>
      </c>
      <c r="Q70" s="75">
        <v>50.801299977927208</v>
      </c>
      <c r="R70" s="75">
        <v>0</v>
      </c>
    </row>
    <row r="71" spans="1:18" x14ac:dyDescent="0.25">
      <c r="A71" s="20"/>
      <c r="B71" s="79" t="s">
        <v>322</v>
      </c>
      <c r="C71" s="80">
        <v>1.492368436999437E-2</v>
      </c>
      <c r="D71" s="80">
        <v>3.4585529217193912E-2</v>
      </c>
      <c r="E71" s="80">
        <v>8.4641865798451524E-2</v>
      </c>
      <c r="F71" s="80">
        <v>3.4377161629090262E-2</v>
      </c>
      <c r="G71" s="80">
        <v>5.253975065125846E-2</v>
      </c>
      <c r="H71" s="80">
        <v>-3.0397239046304429E-2</v>
      </c>
      <c r="I71" s="80">
        <v>7.6580453400212273E-2</v>
      </c>
      <c r="J71" s="80">
        <v>5.1982276927624832E-2</v>
      </c>
      <c r="K71" s="144">
        <v>1.2470720084092406E-3</v>
      </c>
      <c r="L71" s="144">
        <v>2.7781570350971563E-2</v>
      </c>
      <c r="M71" s="144">
        <v>2.8897657013133737E-2</v>
      </c>
      <c r="N71" s="144">
        <v>0.12655138595112789</v>
      </c>
      <c r="O71" s="144">
        <v>0.11058936689481605</v>
      </c>
      <c r="P71" s="80">
        <v>8.8967834215164993E-2</v>
      </c>
      <c r="Q71" s="80">
        <v>9.1120252762122184E-2</v>
      </c>
      <c r="R71" s="80" t="s">
        <v>400</v>
      </c>
    </row>
    <row r="72" spans="1:18" x14ac:dyDescent="0.25">
      <c r="A72" s="20"/>
      <c r="B72" s="21" t="s">
        <v>329</v>
      </c>
      <c r="C72" s="93">
        <v>3.7556274065168101E-2</v>
      </c>
      <c r="D72" s="93">
        <v>0.2860417142857149</v>
      </c>
      <c r="E72" s="93">
        <v>0.18314241184616123</v>
      </c>
      <c r="F72" s="93">
        <v>0.10802786469012395</v>
      </c>
      <c r="G72" s="93">
        <v>0.16384459282419742</v>
      </c>
      <c r="H72" s="93">
        <v>-6.2201974616526309E-2</v>
      </c>
      <c r="I72" s="93">
        <v>0.15508337874659392</v>
      </c>
      <c r="J72" s="93">
        <v>8.5122741116751527E-2</v>
      </c>
      <c r="K72" s="152">
        <v>1.8024931063136656E-3</v>
      </c>
      <c r="L72" s="152">
        <v>4.8305042981482554E-2</v>
      </c>
      <c r="M72" s="152">
        <v>3.7086176037803419E-2</v>
      </c>
      <c r="N72" s="152">
        <v>0.13279921777100326</v>
      </c>
      <c r="O72" s="152">
        <v>0.1405085042709566</v>
      </c>
      <c r="P72" s="93">
        <v>7.0502260263945446E-2</v>
      </c>
      <c r="Q72" s="93">
        <v>9.8858251403028605E-2</v>
      </c>
      <c r="R72" s="93">
        <v>0</v>
      </c>
    </row>
    <row r="73" spans="1:18" x14ac:dyDescent="0.25">
      <c r="A73" s="20"/>
      <c r="B73" s="73" t="s">
        <v>307</v>
      </c>
      <c r="C73" s="77">
        <v>149.23572953534753</v>
      </c>
      <c r="D73" s="77">
        <v>139.72907999999998</v>
      </c>
      <c r="E73" s="77">
        <v>147.55401082000577</v>
      </c>
      <c r="F73" s="77">
        <v>152.96390406407141</v>
      </c>
      <c r="G73" s="75">
        <v>598.24425600093923</v>
      </c>
      <c r="H73" s="77">
        <v>128.58843416607456</v>
      </c>
      <c r="I73" s="77">
        <v>137.25951000000001</v>
      </c>
      <c r="J73" s="77">
        <v>152.91249999999997</v>
      </c>
      <c r="K73" s="143">
        <v>146.66994109120034</v>
      </c>
      <c r="L73" s="147">
        <v>565.43038525727491</v>
      </c>
      <c r="M73" s="143">
        <v>128.29632742187508</v>
      </c>
      <c r="N73" s="143">
        <v>126.43659261719941</v>
      </c>
      <c r="O73" s="147">
        <v>152.02426340181097</v>
      </c>
      <c r="P73" s="75">
        <v>99.96082143373954</v>
      </c>
      <c r="Q73" s="75">
        <v>506.71800487462497</v>
      </c>
      <c r="R73" s="75">
        <v>0</v>
      </c>
    </row>
    <row r="74" spans="1:18" x14ac:dyDescent="0.25">
      <c r="A74" s="20"/>
      <c r="B74" s="21" t="s">
        <v>324</v>
      </c>
      <c r="C74" s="81">
        <v>0.36985310913345115</v>
      </c>
      <c r="D74" s="81">
        <v>0.35187378494082089</v>
      </c>
      <c r="E74" s="81">
        <v>0.32965596697945881</v>
      </c>
      <c r="F74" s="81">
        <v>0.31326438418445557</v>
      </c>
      <c r="G74" s="81">
        <v>0.34449633215087727</v>
      </c>
      <c r="H74" s="81">
        <v>0.29993960883910037</v>
      </c>
      <c r="I74" s="81">
        <v>0.29346440031894649</v>
      </c>
      <c r="J74" s="81">
        <v>0.3153316176076349</v>
      </c>
      <c r="K74" s="149">
        <v>0.30423243728788646</v>
      </c>
      <c r="L74" s="149">
        <v>0.30343040495310325</v>
      </c>
      <c r="M74" s="149">
        <v>0.26910253531803885</v>
      </c>
      <c r="N74" s="149">
        <v>0.2726961616355853</v>
      </c>
      <c r="O74" s="149">
        <v>0.28538582598274154</v>
      </c>
      <c r="P74" s="81">
        <v>0.22212901805803037</v>
      </c>
      <c r="Q74" s="81">
        <v>0.26348749055538478</v>
      </c>
      <c r="R74" s="81">
        <v>0</v>
      </c>
    </row>
    <row r="75" spans="1:18" x14ac:dyDescent="0.25">
      <c r="A75" s="20"/>
      <c r="K75" s="154"/>
      <c r="L75" s="154"/>
      <c r="M75" s="154"/>
      <c r="N75" s="154"/>
      <c r="O75" s="154"/>
      <c r="P75" s="28"/>
      <c r="Q75" s="28"/>
      <c r="R75" s="28"/>
    </row>
    <row r="76" spans="1:18" x14ac:dyDescent="0.25">
      <c r="A76" s="20"/>
      <c r="B76" s="170" t="s">
        <v>331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2"/>
      <c r="Q76" s="172"/>
      <c r="R76" s="172"/>
    </row>
    <row r="77" spans="1:18" x14ac:dyDescent="0.25">
      <c r="B77" s="73" t="s">
        <v>303</v>
      </c>
      <c r="C77" s="77">
        <v>71.937695482297272</v>
      </c>
      <c r="D77" s="77">
        <v>121.58062592</v>
      </c>
      <c r="E77" s="77">
        <v>136.48821989163019</v>
      </c>
      <c r="F77" s="77">
        <v>124.07142287340344</v>
      </c>
      <c r="G77" s="75">
        <v>454.07796416733095</v>
      </c>
      <c r="H77" s="77">
        <v>130.47737883289523</v>
      </c>
      <c r="I77" s="77">
        <v>126.88224000000002</v>
      </c>
      <c r="J77" s="77">
        <v>119.53218</v>
      </c>
      <c r="K77" s="143">
        <v>134.92192427369335</v>
      </c>
      <c r="L77" s="147">
        <v>511.81372310658855</v>
      </c>
      <c r="M77" s="143">
        <v>156.07817409715179</v>
      </c>
      <c r="N77" s="143">
        <v>148.859195869297</v>
      </c>
      <c r="O77" s="147">
        <v>131.77135609485848</v>
      </c>
      <c r="P77" s="75">
        <v>121.15228019711036</v>
      </c>
      <c r="Q77" s="75">
        <v>557.86100625841766</v>
      </c>
      <c r="R77" s="75">
        <v>155.78134999999997</v>
      </c>
    </row>
    <row r="78" spans="1:18" x14ac:dyDescent="0.25">
      <c r="A78" s="20"/>
      <c r="B78" s="28" t="s">
        <v>321</v>
      </c>
      <c r="C78" s="81">
        <v>0.1551384418423491</v>
      </c>
      <c r="D78" s="81">
        <v>0.2932480123492523</v>
      </c>
      <c r="E78" s="81">
        <v>0.26142160484893734</v>
      </c>
      <c r="F78" s="81">
        <v>0.23031635951996179</v>
      </c>
      <c r="G78" s="81">
        <v>0.23417517718522002</v>
      </c>
      <c r="H78" s="81">
        <v>0.26644349363466457</v>
      </c>
      <c r="I78" s="81">
        <v>0.23448027755737322</v>
      </c>
      <c r="J78" s="81">
        <v>0.20487976195781468</v>
      </c>
      <c r="K78" s="149">
        <v>0.23114943339676775</v>
      </c>
      <c r="L78" s="149">
        <v>0.2328598849924193</v>
      </c>
      <c r="M78" s="149">
        <v>0.269239562009922</v>
      </c>
      <c r="N78" s="149">
        <v>0.24743923422295747</v>
      </c>
      <c r="O78" s="149">
        <v>0.19749074693336982</v>
      </c>
      <c r="P78" s="81">
        <v>0.20587568197200273</v>
      </c>
      <c r="Q78" s="81">
        <v>0.22891301036455383</v>
      </c>
      <c r="R78" s="81">
        <v>0.29432747190045322</v>
      </c>
    </row>
    <row r="79" spans="1:18" x14ac:dyDescent="0.25">
      <c r="B79" s="73" t="s">
        <v>328</v>
      </c>
      <c r="C79" s="77">
        <v>8.7661951299135836</v>
      </c>
      <c r="D79" s="77">
        <v>20.773584389524025</v>
      </c>
      <c r="E79" s="77">
        <v>29.237545741720503</v>
      </c>
      <c r="F79" s="77">
        <v>30.011606035818549</v>
      </c>
      <c r="G79" s="75">
        <v>88.788931296976685</v>
      </c>
      <c r="H79" s="77">
        <v>29.753657070851112</v>
      </c>
      <c r="I79" s="77">
        <v>37.443460000000037</v>
      </c>
      <c r="J79" s="77">
        <v>31.360859999999985</v>
      </c>
      <c r="K79" s="143">
        <v>33.792492332043707</v>
      </c>
      <c r="L79" s="147">
        <v>132.35046940289484</v>
      </c>
      <c r="M79" s="143">
        <v>38.577830239460411</v>
      </c>
      <c r="N79" s="143">
        <v>41.966506701140041</v>
      </c>
      <c r="O79" s="147">
        <v>34.164273668538897</v>
      </c>
      <c r="P79" s="75">
        <v>26.658112549409516</v>
      </c>
      <c r="Q79" s="75">
        <v>141.36672315854887</v>
      </c>
      <c r="R79" s="75">
        <v>42.80487999999999</v>
      </c>
    </row>
    <row r="80" spans="1:18" x14ac:dyDescent="0.25">
      <c r="B80" s="79" t="s">
        <v>322</v>
      </c>
      <c r="C80" s="80">
        <v>0.12185815894075736</v>
      </c>
      <c r="D80" s="80">
        <v>0.17086262085205117</v>
      </c>
      <c r="E80" s="80">
        <v>0.21421296112539764</v>
      </c>
      <c r="F80" s="80">
        <v>0.2418897546330307</v>
      </c>
      <c r="G80" s="80">
        <v>0.1955367542659642</v>
      </c>
      <c r="H80" s="80">
        <v>0.22803690062594809</v>
      </c>
      <c r="I80" s="80">
        <v>0.29510402716723816</v>
      </c>
      <c r="J80" s="80">
        <v>0.2623633234163385</v>
      </c>
      <c r="K80" s="144">
        <v>0.25045960850287441</v>
      </c>
      <c r="L80" s="144">
        <v>0.25859109169554639</v>
      </c>
      <c r="M80" s="144">
        <v>0.24716992278143524</v>
      </c>
      <c r="N80" s="144">
        <v>0.28192082092118742</v>
      </c>
      <c r="O80" s="144">
        <v>0.25926934867350837</v>
      </c>
      <c r="P80" s="80">
        <v>0.22003805876404253</v>
      </c>
      <c r="Q80" s="80">
        <v>0.25340850421989097</v>
      </c>
      <c r="R80" s="80">
        <v>0.2747753822906272</v>
      </c>
    </row>
    <row r="81" spans="1:18" x14ac:dyDescent="0.25">
      <c r="B81" s="21" t="s">
        <v>329</v>
      </c>
      <c r="C81" s="93">
        <v>0.14561785930089008</v>
      </c>
      <c r="D81" s="93">
        <v>1.1870619651156586</v>
      </c>
      <c r="E81" s="93">
        <v>0.39245027841235575</v>
      </c>
      <c r="F81" s="93">
        <v>0.59535167792333221</v>
      </c>
      <c r="G81" s="93">
        <v>0.43851595108118241</v>
      </c>
      <c r="H81" s="93">
        <v>0.48788016775703863</v>
      </c>
      <c r="I81" s="93">
        <v>0.51012888283378799</v>
      </c>
      <c r="J81" s="93">
        <v>0.31838436548223337</v>
      </c>
      <c r="K81" s="152">
        <v>0.33259770876921663</v>
      </c>
      <c r="L81" s="152">
        <v>0.39568161777422062</v>
      </c>
      <c r="M81" s="152">
        <v>0.37474685638698629</v>
      </c>
      <c r="N81" s="152">
        <v>0.30422577615732155</v>
      </c>
      <c r="O81" s="152">
        <v>0.25395153390076258</v>
      </c>
      <c r="P81" s="93">
        <v>0.19253217355927199</v>
      </c>
      <c r="Q81" s="93">
        <v>0.27509664248950955</v>
      </c>
      <c r="R81" s="93">
        <v>0.28692773775950847</v>
      </c>
    </row>
    <row r="82" spans="1:18" x14ac:dyDescent="0.25">
      <c r="A82" s="20"/>
      <c r="B82" s="73" t="s">
        <v>307</v>
      </c>
      <c r="C82" s="77">
        <v>63.171500352383696</v>
      </c>
      <c r="D82" s="77">
        <v>100.80704153047598</v>
      </c>
      <c r="E82" s="77">
        <v>107.2506741499097</v>
      </c>
      <c r="F82" s="77">
        <v>94.05981683758489</v>
      </c>
      <c r="G82" s="75">
        <v>365.28903287035422</v>
      </c>
      <c r="H82" s="77">
        <v>100.72372176204411</v>
      </c>
      <c r="I82" s="77">
        <v>89.43877999999998</v>
      </c>
      <c r="J82" s="77">
        <v>88.171320000000009</v>
      </c>
      <c r="K82" s="143">
        <v>101.12943194164964</v>
      </c>
      <c r="L82" s="147">
        <v>379.46325370369368</v>
      </c>
      <c r="M82" s="143">
        <v>117.50034385769138</v>
      </c>
      <c r="N82" s="143">
        <v>106.89268916815695</v>
      </c>
      <c r="O82" s="147">
        <v>97.607082426319565</v>
      </c>
      <c r="P82" s="75">
        <v>94.494167647700849</v>
      </c>
      <c r="Q82" s="75">
        <v>416.49428309986877</v>
      </c>
      <c r="R82" s="75">
        <v>112.97646999999998</v>
      </c>
    </row>
    <row r="83" spans="1:18" x14ac:dyDescent="0.25">
      <c r="A83" s="20"/>
      <c r="B83" s="21" t="s">
        <v>324</v>
      </c>
      <c r="C83" s="81">
        <v>0.15655886084853457</v>
      </c>
      <c r="D83" s="81">
        <v>0.25385807486899015</v>
      </c>
      <c r="E83" s="81">
        <v>0.23961276619729602</v>
      </c>
      <c r="F83" s="81">
        <v>0.19263100519313742</v>
      </c>
      <c r="G83" s="81">
        <v>0.21035008817298315</v>
      </c>
      <c r="H83" s="81">
        <v>0.23494363161081605</v>
      </c>
      <c r="I83" s="81">
        <v>0.19122243652158002</v>
      </c>
      <c r="J83" s="81">
        <v>0.18182427834349985</v>
      </c>
      <c r="K83" s="149">
        <v>0.20976931832280804</v>
      </c>
      <c r="L83" s="149">
        <v>0.20363371289950058</v>
      </c>
      <c r="M83" s="149">
        <v>0.24645787660680005</v>
      </c>
      <c r="N83" s="149">
        <v>0.23054422331132074</v>
      </c>
      <c r="O83" s="149">
        <v>0.18323178956227665</v>
      </c>
      <c r="P83" s="81">
        <v>0.2099812343549832</v>
      </c>
      <c r="Q83" s="81">
        <v>0.2165722007683567</v>
      </c>
      <c r="R83" s="81">
        <v>0.2972317896011521</v>
      </c>
    </row>
    <row r="84" spans="1:18" x14ac:dyDescent="0.25">
      <c r="A84" s="20"/>
    </row>
    <row r="85" spans="1:18" x14ac:dyDescent="0.25">
      <c r="A85" s="20"/>
      <c r="P85" s="28"/>
      <c r="Q85" s="28"/>
      <c r="R85" s="28"/>
    </row>
    <row r="86" spans="1:18" x14ac:dyDescent="0.25">
      <c r="A86" s="20"/>
      <c r="P86" s="28"/>
      <c r="Q86" s="28"/>
      <c r="R86" s="28"/>
    </row>
    <row r="87" spans="1:18" x14ac:dyDescent="0.25">
      <c r="P87" s="28"/>
      <c r="Q87" s="28"/>
      <c r="R87" s="28"/>
    </row>
    <row r="88" spans="1:18" x14ac:dyDescent="0.25">
      <c r="P88" s="28"/>
      <c r="Q88" s="28"/>
      <c r="R88" s="28"/>
    </row>
    <row r="89" spans="1:18" x14ac:dyDescent="0.25">
      <c r="P89" s="28"/>
      <c r="Q89" s="28"/>
      <c r="R89" s="28"/>
    </row>
    <row r="90" spans="1:18" x14ac:dyDescent="0.25">
      <c r="A90" s="20"/>
    </row>
    <row r="91" spans="1:18" x14ac:dyDescent="0.25">
      <c r="A91" s="20"/>
    </row>
    <row r="92" spans="1:18" x14ac:dyDescent="0.25">
      <c r="A92" s="20"/>
    </row>
    <row r="93" spans="1:18" x14ac:dyDescent="0.25">
      <c r="A93" s="20"/>
      <c r="P93" s="28"/>
      <c r="Q93" s="28"/>
      <c r="R93" s="28"/>
    </row>
    <row r="94" spans="1:18" x14ac:dyDescent="0.25">
      <c r="A94" s="20"/>
      <c r="P94" s="28"/>
      <c r="Q94" s="28"/>
      <c r="R94" s="28"/>
    </row>
    <row r="95" spans="1:18" x14ac:dyDescent="0.25">
      <c r="P95" s="28"/>
      <c r="Q95" s="28"/>
      <c r="R95" s="28"/>
    </row>
    <row r="96" spans="1:18" x14ac:dyDescent="0.25">
      <c r="P96" s="28"/>
      <c r="Q96" s="28"/>
      <c r="R96" s="28"/>
    </row>
    <row r="97" spans="16:18" x14ac:dyDescent="0.25">
      <c r="P97" s="28"/>
      <c r="Q97" s="28"/>
      <c r="R97" s="28"/>
    </row>
  </sheetData>
  <pageMargins left="0" right="0" top="0" bottom="0" header="0" footer="0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107"/>
  <sheetViews>
    <sheetView showGridLines="0" zoomScale="80" zoomScaleNormal="80" workbookViewId="0">
      <pane xSplit="2" ySplit="7" topLeftCell="AS59" activePane="bottomRight" state="frozen"/>
      <selection activeCell="J33" sqref="J33"/>
      <selection pane="topRight" activeCell="J33" sqref="J33"/>
      <selection pane="bottomLeft" activeCell="J33" sqref="J33"/>
      <selection pane="bottomRight" activeCell="BF75" sqref="BF75"/>
    </sheetView>
  </sheetViews>
  <sheetFormatPr defaultRowHeight="15" x14ac:dyDescent="0.25"/>
  <cols>
    <col min="1" max="1" width="1.5703125" style="1" customWidth="1"/>
    <col min="2" max="2" width="55.140625" bestFit="1" customWidth="1"/>
    <col min="3" max="17" width="11.85546875" customWidth="1"/>
    <col min="18" max="18" width="10.7109375" hidden="1" customWidth="1"/>
    <col min="19" max="20" width="0" hidden="1" customWidth="1"/>
    <col min="21" max="29" width="11.7109375" bestFit="1" customWidth="1"/>
    <col min="30" max="40" width="12.42578125" bestFit="1" customWidth="1"/>
    <col min="41" max="41" width="12.42578125" customWidth="1"/>
    <col min="42" max="42" width="11.5703125" bestFit="1" customWidth="1"/>
    <col min="43" max="43" width="10.85546875" bestFit="1" customWidth="1"/>
    <col min="44" max="45" width="11.5703125" bestFit="1" customWidth="1"/>
    <col min="46" max="51" width="12.42578125" bestFit="1" customWidth="1"/>
    <col min="52" max="52" width="10.85546875" bestFit="1" customWidth="1"/>
    <col min="53" max="54" width="11.5703125" bestFit="1" customWidth="1"/>
    <col min="55" max="55" width="11.5703125" customWidth="1"/>
    <col min="56" max="56" width="12.28515625" bestFit="1" customWidth="1"/>
    <col min="57" max="58" width="12.140625" bestFit="1" customWidth="1"/>
    <col min="257" max="257" width="1.5703125" customWidth="1"/>
    <col min="258" max="258" width="55.140625" bestFit="1" customWidth="1"/>
    <col min="259" max="273" width="11.85546875" customWidth="1"/>
    <col min="274" max="276" width="0" hidden="1" customWidth="1"/>
    <col min="277" max="285" width="11.7109375" bestFit="1" customWidth="1"/>
    <col min="286" max="296" width="12.42578125" bestFit="1" customWidth="1"/>
    <col min="297" max="297" width="12.42578125" customWidth="1"/>
    <col min="298" max="298" width="11.5703125" bestFit="1" customWidth="1"/>
    <col min="299" max="299" width="10.85546875" bestFit="1" customWidth="1"/>
    <col min="300" max="301" width="11.5703125" bestFit="1" customWidth="1"/>
    <col min="302" max="307" width="12.42578125" bestFit="1" customWidth="1"/>
    <col min="308" max="308" width="10.85546875" bestFit="1" customWidth="1"/>
    <col min="309" max="310" width="11.5703125" bestFit="1" customWidth="1"/>
    <col min="311" max="311" width="11.5703125" customWidth="1"/>
    <col min="513" max="513" width="1.5703125" customWidth="1"/>
    <col min="514" max="514" width="55.140625" bestFit="1" customWidth="1"/>
    <col min="515" max="529" width="11.85546875" customWidth="1"/>
    <col min="530" max="532" width="0" hidden="1" customWidth="1"/>
    <col min="533" max="541" width="11.7109375" bestFit="1" customWidth="1"/>
    <col min="542" max="552" width="12.42578125" bestFit="1" customWidth="1"/>
    <col min="553" max="553" width="12.42578125" customWidth="1"/>
    <col min="554" max="554" width="11.5703125" bestFit="1" customWidth="1"/>
    <col min="555" max="555" width="10.85546875" bestFit="1" customWidth="1"/>
    <col min="556" max="557" width="11.5703125" bestFit="1" customWidth="1"/>
    <col min="558" max="563" width="12.42578125" bestFit="1" customWidth="1"/>
    <col min="564" max="564" width="10.85546875" bestFit="1" customWidth="1"/>
    <col min="565" max="566" width="11.5703125" bestFit="1" customWidth="1"/>
    <col min="567" max="567" width="11.5703125" customWidth="1"/>
    <col min="769" max="769" width="1.5703125" customWidth="1"/>
    <col min="770" max="770" width="55.140625" bestFit="1" customWidth="1"/>
    <col min="771" max="785" width="11.85546875" customWidth="1"/>
    <col min="786" max="788" width="0" hidden="1" customWidth="1"/>
    <col min="789" max="797" width="11.7109375" bestFit="1" customWidth="1"/>
    <col min="798" max="808" width="12.42578125" bestFit="1" customWidth="1"/>
    <col min="809" max="809" width="12.42578125" customWidth="1"/>
    <col min="810" max="810" width="11.5703125" bestFit="1" customWidth="1"/>
    <col min="811" max="811" width="10.85546875" bestFit="1" customWidth="1"/>
    <col min="812" max="813" width="11.5703125" bestFit="1" customWidth="1"/>
    <col min="814" max="819" width="12.42578125" bestFit="1" customWidth="1"/>
    <col min="820" max="820" width="10.85546875" bestFit="1" customWidth="1"/>
    <col min="821" max="822" width="11.5703125" bestFit="1" customWidth="1"/>
    <col min="823" max="823" width="11.5703125" customWidth="1"/>
    <col min="1025" max="1025" width="1.5703125" customWidth="1"/>
    <col min="1026" max="1026" width="55.140625" bestFit="1" customWidth="1"/>
    <col min="1027" max="1041" width="11.85546875" customWidth="1"/>
    <col min="1042" max="1044" width="0" hidden="1" customWidth="1"/>
    <col min="1045" max="1053" width="11.7109375" bestFit="1" customWidth="1"/>
    <col min="1054" max="1064" width="12.42578125" bestFit="1" customWidth="1"/>
    <col min="1065" max="1065" width="12.42578125" customWidth="1"/>
    <col min="1066" max="1066" width="11.5703125" bestFit="1" customWidth="1"/>
    <col min="1067" max="1067" width="10.85546875" bestFit="1" customWidth="1"/>
    <col min="1068" max="1069" width="11.5703125" bestFit="1" customWidth="1"/>
    <col min="1070" max="1075" width="12.42578125" bestFit="1" customWidth="1"/>
    <col min="1076" max="1076" width="10.85546875" bestFit="1" customWidth="1"/>
    <col min="1077" max="1078" width="11.5703125" bestFit="1" customWidth="1"/>
    <col min="1079" max="1079" width="11.5703125" customWidth="1"/>
    <col min="1281" max="1281" width="1.5703125" customWidth="1"/>
    <col min="1282" max="1282" width="55.140625" bestFit="1" customWidth="1"/>
    <col min="1283" max="1297" width="11.85546875" customWidth="1"/>
    <col min="1298" max="1300" width="0" hidden="1" customWidth="1"/>
    <col min="1301" max="1309" width="11.7109375" bestFit="1" customWidth="1"/>
    <col min="1310" max="1320" width="12.42578125" bestFit="1" customWidth="1"/>
    <col min="1321" max="1321" width="12.42578125" customWidth="1"/>
    <col min="1322" max="1322" width="11.5703125" bestFit="1" customWidth="1"/>
    <col min="1323" max="1323" width="10.85546875" bestFit="1" customWidth="1"/>
    <col min="1324" max="1325" width="11.5703125" bestFit="1" customWidth="1"/>
    <col min="1326" max="1331" width="12.42578125" bestFit="1" customWidth="1"/>
    <col min="1332" max="1332" width="10.85546875" bestFit="1" customWidth="1"/>
    <col min="1333" max="1334" width="11.5703125" bestFit="1" customWidth="1"/>
    <col min="1335" max="1335" width="11.5703125" customWidth="1"/>
    <col min="1537" max="1537" width="1.5703125" customWidth="1"/>
    <col min="1538" max="1538" width="55.140625" bestFit="1" customWidth="1"/>
    <col min="1539" max="1553" width="11.85546875" customWidth="1"/>
    <col min="1554" max="1556" width="0" hidden="1" customWidth="1"/>
    <col min="1557" max="1565" width="11.7109375" bestFit="1" customWidth="1"/>
    <col min="1566" max="1576" width="12.42578125" bestFit="1" customWidth="1"/>
    <col min="1577" max="1577" width="12.42578125" customWidth="1"/>
    <col min="1578" max="1578" width="11.5703125" bestFit="1" customWidth="1"/>
    <col min="1579" max="1579" width="10.85546875" bestFit="1" customWidth="1"/>
    <col min="1580" max="1581" width="11.5703125" bestFit="1" customWidth="1"/>
    <col min="1582" max="1587" width="12.42578125" bestFit="1" customWidth="1"/>
    <col min="1588" max="1588" width="10.85546875" bestFit="1" customWidth="1"/>
    <col min="1589" max="1590" width="11.5703125" bestFit="1" customWidth="1"/>
    <col min="1591" max="1591" width="11.5703125" customWidth="1"/>
    <col min="1793" max="1793" width="1.5703125" customWidth="1"/>
    <col min="1794" max="1794" width="55.140625" bestFit="1" customWidth="1"/>
    <col min="1795" max="1809" width="11.85546875" customWidth="1"/>
    <col min="1810" max="1812" width="0" hidden="1" customWidth="1"/>
    <col min="1813" max="1821" width="11.7109375" bestFit="1" customWidth="1"/>
    <col min="1822" max="1832" width="12.42578125" bestFit="1" customWidth="1"/>
    <col min="1833" max="1833" width="12.42578125" customWidth="1"/>
    <col min="1834" max="1834" width="11.5703125" bestFit="1" customWidth="1"/>
    <col min="1835" max="1835" width="10.85546875" bestFit="1" customWidth="1"/>
    <col min="1836" max="1837" width="11.5703125" bestFit="1" customWidth="1"/>
    <col min="1838" max="1843" width="12.42578125" bestFit="1" customWidth="1"/>
    <col min="1844" max="1844" width="10.85546875" bestFit="1" customWidth="1"/>
    <col min="1845" max="1846" width="11.5703125" bestFit="1" customWidth="1"/>
    <col min="1847" max="1847" width="11.5703125" customWidth="1"/>
    <col min="2049" max="2049" width="1.5703125" customWidth="1"/>
    <col min="2050" max="2050" width="55.140625" bestFit="1" customWidth="1"/>
    <col min="2051" max="2065" width="11.85546875" customWidth="1"/>
    <col min="2066" max="2068" width="0" hidden="1" customWidth="1"/>
    <col min="2069" max="2077" width="11.7109375" bestFit="1" customWidth="1"/>
    <col min="2078" max="2088" width="12.42578125" bestFit="1" customWidth="1"/>
    <col min="2089" max="2089" width="12.42578125" customWidth="1"/>
    <col min="2090" max="2090" width="11.5703125" bestFit="1" customWidth="1"/>
    <col min="2091" max="2091" width="10.85546875" bestFit="1" customWidth="1"/>
    <col min="2092" max="2093" width="11.5703125" bestFit="1" customWidth="1"/>
    <col min="2094" max="2099" width="12.42578125" bestFit="1" customWidth="1"/>
    <col min="2100" max="2100" width="10.85546875" bestFit="1" customWidth="1"/>
    <col min="2101" max="2102" width="11.5703125" bestFit="1" customWidth="1"/>
    <col min="2103" max="2103" width="11.5703125" customWidth="1"/>
    <col min="2305" max="2305" width="1.5703125" customWidth="1"/>
    <col min="2306" max="2306" width="55.140625" bestFit="1" customWidth="1"/>
    <col min="2307" max="2321" width="11.85546875" customWidth="1"/>
    <col min="2322" max="2324" width="0" hidden="1" customWidth="1"/>
    <col min="2325" max="2333" width="11.7109375" bestFit="1" customWidth="1"/>
    <col min="2334" max="2344" width="12.42578125" bestFit="1" customWidth="1"/>
    <col min="2345" max="2345" width="12.42578125" customWidth="1"/>
    <col min="2346" max="2346" width="11.5703125" bestFit="1" customWidth="1"/>
    <col min="2347" max="2347" width="10.85546875" bestFit="1" customWidth="1"/>
    <col min="2348" max="2349" width="11.5703125" bestFit="1" customWidth="1"/>
    <col min="2350" max="2355" width="12.42578125" bestFit="1" customWidth="1"/>
    <col min="2356" max="2356" width="10.85546875" bestFit="1" customWidth="1"/>
    <col min="2357" max="2358" width="11.5703125" bestFit="1" customWidth="1"/>
    <col min="2359" max="2359" width="11.5703125" customWidth="1"/>
    <col min="2561" max="2561" width="1.5703125" customWidth="1"/>
    <col min="2562" max="2562" width="55.140625" bestFit="1" customWidth="1"/>
    <col min="2563" max="2577" width="11.85546875" customWidth="1"/>
    <col min="2578" max="2580" width="0" hidden="1" customWidth="1"/>
    <col min="2581" max="2589" width="11.7109375" bestFit="1" customWidth="1"/>
    <col min="2590" max="2600" width="12.42578125" bestFit="1" customWidth="1"/>
    <col min="2601" max="2601" width="12.42578125" customWidth="1"/>
    <col min="2602" max="2602" width="11.5703125" bestFit="1" customWidth="1"/>
    <col min="2603" max="2603" width="10.85546875" bestFit="1" customWidth="1"/>
    <col min="2604" max="2605" width="11.5703125" bestFit="1" customWidth="1"/>
    <col min="2606" max="2611" width="12.42578125" bestFit="1" customWidth="1"/>
    <col min="2612" max="2612" width="10.85546875" bestFit="1" customWidth="1"/>
    <col min="2613" max="2614" width="11.5703125" bestFit="1" customWidth="1"/>
    <col min="2615" max="2615" width="11.5703125" customWidth="1"/>
    <col min="2817" max="2817" width="1.5703125" customWidth="1"/>
    <col min="2818" max="2818" width="55.140625" bestFit="1" customWidth="1"/>
    <col min="2819" max="2833" width="11.85546875" customWidth="1"/>
    <col min="2834" max="2836" width="0" hidden="1" customWidth="1"/>
    <col min="2837" max="2845" width="11.7109375" bestFit="1" customWidth="1"/>
    <col min="2846" max="2856" width="12.42578125" bestFit="1" customWidth="1"/>
    <col min="2857" max="2857" width="12.42578125" customWidth="1"/>
    <col min="2858" max="2858" width="11.5703125" bestFit="1" customWidth="1"/>
    <col min="2859" max="2859" width="10.85546875" bestFit="1" customWidth="1"/>
    <col min="2860" max="2861" width="11.5703125" bestFit="1" customWidth="1"/>
    <col min="2862" max="2867" width="12.42578125" bestFit="1" customWidth="1"/>
    <col min="2868" max="2868" width="10.85546875" bestFit="1" customWidth="1"/>
    <col min="2869" max="2870" width="11.5703125" bestFit="1" customWidth="1"/>
    <col min="2871" max="2871" width="11.5703125" customWidth="1"/>
    <col min="3073" max="3073" width="1.5703125" customWidth="1"/>
    <col min="3074" max="3074" width="55.140625" bestFit="1" customWidth="1"/>
    <col min="3075" max="3089" width="11.85546875" customWidth="1"/>
    <col min="3090" max="3092" width="0" hidden="1" customWidth="1"/>
    <col min="3093" max="3101" width="11.7109375" bestFit="1" customWidth="1"/>
    <col min="3102" max="3112" width="12.42578125" bestFit="1" customWidth="1"/>
    <col min="3113" max="3113" width="12.42578125" customWidth="1"/>
    <col min="3114" max="3114" width="11.5703125" bestFit="1" customWidth="1"/>
    <col min="3115" max="3115" width="10.85546875" bestFit="1" customWidth="1"/>
    <col min="3116" max="3117" width="11.5703125" bestFit="1" customWidth="1"/>
    <col min="3118" max="3123" width="12.42578125" bestFit="1" customWidth="1"/>
    <col min="3124" max="3124" width="10.85546875" bestFit="1" customWidth="1"/>
    <col min="3125" max="3126" width="11.5703125" bestFit="1" customWidth="1"/>
    <col min="3127" max="3127" width="11.5703125" customWidth="1"/>
    <col min="3329" max="3329" width="1.5703125" customWidth="1"/>
    <col min="3330" max="3330" width="55.140625" bestFit="1" customWidth="1"/>
    <col min="3331" max="3345" width="11.85546875" customWidth="1"/>
    <col min="3346" max="3348" width="0" hidden="1" customWidth="1"/>
    <col min="3349" max="3357" width="11.7109375" bestFit="1" customWidth="1"/>
    <col min="3358" max="3368" width="12.42578125" bestFit="1" customWidth="1"/>
    <col min="3369" max="3369" width="12.42578125" customWidth="1"/>
    <col min="3370" max="3370" width="11.5703125" bestFit="1" customWidth="1"/>
    <col min="3371" max="3371" width="10.85546875" bestFit="1" customWidth="1"/>
    <col min="3372" max="3373" width="11.5703125" bestFit="1" customWidth="1"/>
    <col min="3374" max="3379" width="12.42578125" bestFit="1" customWidth="1"/>
    <col min="3380" max="3380" width="10.85546875" bestFit="1" customWidth="1"/>
    <col min="3381" max="3382" width="11.5703125" bestFit="1" customWidth="1"/>
    <col min="3383" max="3383" width="11.5703125" customWidth="1"/>
    <col min="3585" max="3585" width="1.5703125" customWidth="1"/>
    <col min="3586" max="3586" width="55.140625" bestFit="1" customWidth="1"/>
    <col min="3587" max="3601" width="11.85546875" customWidth="1"/>
    <col min="3602" max="3604" width="0" hidden="1" customWidth="1"/>
    <col min="3605" max="3613" width="11.7109375" bestFit="1" customWidth="1"/>
    <col min="3614" max="3624" width="12.42578125" bestFit="1" customWidth="1"/>
    <col min="3625" max="3625" width="12.42578125" customWidth="1"/>
    <col min="3626" max="3626" width="11.5703125" bestFit="1" customWidth="1"/>
    <col min="3627" max="3627" width="10.85546875" bestFit="1" customWidth="1"/>
    <col min="3628" max="3629" width="11.5703125" bestFit="1" customWidth="1"/>
    <col min="3630" max="3635" width="12.42578125" bestFit="1" customWidth="1"/>
    <col min="3636" max="3636" width="10.85546875" bestFit="1" customWidth="1"/>
    <col min="3637" max="3638" width="11.5703125" bestFit="1" customWidth="1"/>
    <col min="3639" max="3639" width="11.5703125" customWidth="1"/>
    <col min="3841" max="3841" width="1.5703125" customWidth="1"/>
    <col min="3842" max="3842" width="55.140625" bestFit="1" customWidth="1"/>
    <col min="3843" max="3857" width="11.85546875" customWidth="1"/>
    <col min="3858" max="3860" width="0" hidden="1" customWidth="1"/>
    <col min="3861" max="3869" width="11.7109375" bestFit="1" customWidth="1"/>
    <col min="3870" max="3880" width="12.42578125" bestFit="1" customWidth="1"/>
    <col min="3881" max="3881" width="12.42578125" customWidth="1"/>
    <col min="3882" max="3882" width="11.5703125" bestFit="1" customWidth="1"/>
    <col min="3883" max="3883" width="10.85546875" bestFit="1" customWidth="1"/>
    <col min="3884" max="3885" width="11.5703125" bestFit="1" customWidth="1"/>
    <col min="3886" max="3891" width="12.42578125" bestFit="1" customWidth="1"/>
    <col min="3892" max="3892" width="10.85546875" bestFit="1" customWidth="1"/>
    <col min="3893" max="3894" width="11.5703125" bestFit="1" customWidth="1"/>
    <col min="3895" max="3895" width="11.5703125" customWidth="1"/>
    <col min="4097" max="4097" width="1.5703125" customWidth="1"/>
    <col min="4098" max="4098" width="55.140625" bestFit="1" customWidth="1"/>
    <col min="4099" max="4113" width="11.85546875" customWidth="1"/>
    <col min="4114" max="4116" width="0" hidden="1" customWidth="1"/>
    <col min="4117" max="4125" width="11.7109375" bestFit="1" customWidth="1"/>
    <col min="4126" max="4136" width="12.42578125" bestFit="1" customWidth="1"/>
    <col min="4137" max="4137" width="12.42578125" customWidth="1"/>
    <col min="4138" max="4138" width="11.5703125" bestFit="1" customWidth="1"/>
    <col min="4139" max="4139" width="10.85546875" bestFit="1" customWidth="1"/>
    <col min="4140" max="4141" width="11.5703125" bestFit="1" customWidth="1"/>
    <col min="4142" max="4147" width="12.42578125" bestFit="1" customWidth="1"/>
    <col min="4148" max="4148" width="10.85546875" bestFit="1" customWidth="1"/>
    <col min="4149" max="4150" width="11.5703125" bestFit="1" customWidth="1"/>
    <col min="4151" max="4151" width="11.5703125" customWidth="1"/>
    <col min="4353" max="4353" width="1.5703125" customWidth="1"/>
    <col min="4354" max="4354" width="55.140625" bestFit="1" customWidth="1"/>
    <col min="4355" max="4369" width="11.85546875" customWidth="1"/>
    <col min="4370" max="4372" width="0" hidden="1" customWidth="1"/>
    <col min="4373" max="4381" width="11.7109375" bestFit="1" customWidth="1"/>
    <col min="4382" max="4392" width="12.42578125" bestFit="1" customWidth="1"/>
    <col min="4393" max="4393" width="12.42578125" customWidth="1"/>
    <col min="4394" max="4394" width="11.5703125" bestFit="1" customWidth="1"/>
    <col min="4395" max="4395" width="10.85546875" bestFit="1" customWidth="1"/>
    <col min="4396" max="4397" width="11.5703125" bestFit="1" customWidth="1"/>
    <col min="4398" max="4403" width="12.42578125" bestFit="1" customWidth="1"/>
    <col min="4404" max="4404" width="10.85546875" bestFit="1" customWidth="1"/>
    <col min="4405" max="4406" width="11.5703125" bestFit="1" customWidth="1"/>
    <col min="4407" max="4407" width="11.5703125" customWidth="1"/>
    <col min="4609" max="4609" width="1.5703125" customWidth="1"/>
    <col min="4610" max="4610" width="55.140625" bestFit="1" customWidth="1"/>
    <col min="4611" max="4625" width="11.85546875" customWidth="1"/>
    <col min="4626" max="4628" width="0" hidden="1" customWidth="1"/>
    <col min="4629" max="4637" width="11.7109375" bestFit="1" customWidth="1"/>
    <col min="4638" max="4648" width="12.42578125" bestFit="1" customWidth="1"/>
    <col min="4649" max="4649" width="12.42578125" customWidth="1"/>
    <col min="4650" max="4650" width="11.5703125" bestFit="1" customWidth="1"/>
    <col min="4651" max="4651" width="10.85546875" bestFit="1" customWidth="1"/>
    <col min="4652" max="4653" width="11.5703125" bestFit="1" customWidth="1"/>
    <col min="4654" max="4659" width="12.42578125" bestFit="1" customWidth="1"/>
    <col min="4660" max="4660" width="10.85546875" bestFit="1" customWidth="1"/>
    <col min="4661" max="4662" width="11.5703125" bestFit="1" customWidth="1"/>
    <col min="4663" max="4663" width="11.5703125" customWidth="1"/>
    <col min="4865" max="4865" width="1.5703125" customWidth="1"/>
    <col min="4866" max="4866" width="55.140625" bestFit="1" customWidth="1"/>
    <col min="4867" max="4881" width="11.85546875" customWidth="1"/>
    <col min="4882" max="4884" width="0" hidden="1" customWidth="1"/>
    <col min="4885" max="4893" width="11.7109375" bestFit="1" customWidth="1"/>
    <col min="4894" max="4904" width="12.42578125" bestFit="1" customWidth="1"/>
    <col min="4905" max="4905" width="12.42578125" customWidth="1"/>
    <col min="4906" max="4906" width="11.5703125" bestFit="1" customWidth="1"/>
    <col min="4907" max="4907" width="10.85546875" bestFit="1" customWidth="1"/>
    <col min="4908" max="4909" width="11.5703125" bestFit="1" customWidth="1"/>
    <col min="4910" max="4915" width="12.42578125" bestFit="1" customWidth="1"/>
    <col min="4916" max="4916" width="10.85546875" bestFit="1" customWidth="1"/>
    <col min="4917" max="4918" width="11.5703125" bestFit="1" customWidth="1"/>
    <col min="4919" max="4919" width="11.5703125" customWidth="1"/>
    <col min="5121" max="5121" width="1.5703125" customWidth="1"/>
    <col min="5122" max="5122" width="55.140625" bestFit="1" customWidth="1"/>
    <col min="5123" max="5137" width="11.85546875" customWidth="1"/>
    <col min="5138" max="5140" width="0" hidden="1" customWidth="1"/>
    <col min="5141" max="5149" width="11.7109375" bestFit="1" customWidth="1"/>
    <col min="5150" max="5160" width="12.42578125" bestFit="1" customWidth="1"/>
    <col min="5161" max="5161" width="12.42578125" customWidth="1"/>
    <col min="5162" max="5162" width="11.5703125" bestFit="1" customWidth="1"/>
    <col min="5163" max="5163" width="10.85546875" bestFit="1" customWidth="1"/>
    <col min="5164" max="5165" width="11.5703125" bestFit="1" customWidth="1"/>
    <col min="5166" max="5171" width="12.42578125" bestFit="1" customWidth="1"/>
    <col min="5172" max="5172" width="10.85546875" bestFit="1" customWidth="1"/>
    <col min="5173" max="5174" width="11.5703125" bestFit="1" customWidth="1"/>
    <col min="5175" max="5175" width="11.5703125" customWidth="1"/>
    <col min="5377" max="5377" width="1.5703125" customWidth="1"/>
    <col min="5378" max="5378" width="55.140625" bestFit="1" customWidth="1"/>
    <col min="5379" max="5393" width="11.85546875" customWidth="1"/>
    <col min="5394" max="5396" width="0" hidden="1" customWidth="1"/>
    <col min="5397" max="5405" width="11.7109375" bestFit="1" customWidth="1"/>
    <col min="5406" max="5416" width="12.42578125" bestFit="1" customWidth="1"/>
    <col min="5417" max="5417" width="12.42578125" customWidth="1"/>
    <col min="5418" max="5418" width="11.5703125" bestFit="1" customWidth="1"/>
    <col min="5419" max="5419" width="10.85546875" bestFit="1" customWidth="1"/>
    <col min="5420" max="5421" width="11.5703125" bestFit="1" customWidth="1"/>
    <col min="5422" max="5427" width="12.42578125" bestFit="1" customWidth="1"/>
    <col min="5428" max="5428" width="10.85546875" bestFit="1" customWidth="1"/>
    <col min="5429" max="5430" width="11.5703125" bestFit="1" customWidth="1"/>
    <col min="5431" max="5431" width="11.5703125" customWidth="1"/>
    <col min="5633" max="5633" width="1.5703125" customWidth="1"/>
    <col min="5634" max="5634" width="55.140625" bestFit="1" customWidth="1"/>
    <col min="5635" max="5649" width="11.85546875" customWidth="1"/>
    <col min="5650" max="5652" width="0" hidden="1" customWidth="1"/>
    <col min="5653" max="5661" width="11.7109375" bestFit="1" customWidth="1"/>
    <col min="5662" max="5672" width="12.42578125" bestFit="1" customWidth="1"/>
    <col min="5673" max="5673" width="12.42578125" customWidth="1"/>
    <col min="5674" max="5674" width="11.5703125" bestFit="1" customWidth="1"/>
    <col min="5675" max="5675" width="10.85546875" bestFit="1" customWidth="1"/>
    <col min="5676" max="5677" width="11.5703125" bestFit="1" customWidth="1"/>
    <col min="5678" max="5683" width="12.42578125" bestFit="1" customWidth="1"/>
    <col min="5684" max="5684" width="10.85546875" bestFit="1" customWidth="1"/>
    <col min="5685" max="5686" width="11.5703125" bestFit="1" customWidth="1"/>
    <col min="5687" max="5687" width="11.5703125" customWidth="1"/>
    <col min="5889" max="5889" width="1.5703125" customWidth="1"/>
    <col min="5890" max="5890" width="55.140625" bestFit="1" customWidth="1"/>
    <col min="5891" max="5905" width="11.85546875" customWidth="1"/>
    <col min="5906" max="5908" width="0" hidden="1" customWidth="1"/>
    <col min="5909" max="5917" width="11.7109375" bestFit="1" customWidth="1"/>
    <col min="5918" max="5928" width="12.42578125" bestFit="1" customWidth="1"/>
    <col min="5929" max="5929" width="12.42578125" customWidth="1"/>
    <col min="5930" max="5930" width="11.5703125" bestFit="1" customWidth="1"/>
    <col min="5931" max="5931" width="10.85546875" bestFit="1" customWidth="1"/>
    <col min="5932" max="5933" width="11.5703125" bestFit="1" customWidth="1"/>
    <col min="5934" max="5939" width="12.42578125" bestFit="1" customWidth="1"/>
    <col min="5940" max="5940" width="10.85546875" bestFit="1" customWidth="1"/>
    <col min="5941" max="5942" width="11.5703125" bestFit="1" customWidth="1"/>
    <col min="5943" max="5943" width="11.5703125" customWidth="1"/>
    <col min="6145" max="6145" width="1.5703125" customWidth="1"/>
    <col min="6146" max="6146" width="55.140625" bestFit="1" customWidth="1"/>
    <col min="6147" max="6161" width="11.85546875" customWidth="1"/>
    <col min="6162" max="6164" width="0" hidden="1" customWidth="1"/>
    <col min="6165" max="6173" width="11.7109375" bestFit="1" customWidth="1"/>
    <col min="6174" max="6184" width="12.42578125" bestFit="1" customWidth="1"/>
    <col min="6185" max="6185" width="12.42578125" customWidth="1"/>
    <col min="6186" max="6186" width="11.5703125" bestFit="1" customWidth="1"/>
    <col min="6187" max="6187" width="10.85546875" bestFit="1" customWidth="1"/>
    <col min="6188" max="6189" width="11.5703125" bestFit="1" customWidth="1"/>
    <col min="6190" max="6195" width="12.42578125" bestFit="1" customWidth="1"/>
    <col min="6196" max="6196" width="10.85546875" bestFit="1" customWidth="1"/>
    <col min="6197" max="6198" width="11.5703125" bestFit="1" customWidth="1"/>
    <col min="6199" max="6199" width="11.5703125" customWidth="1"/>
    <col min="6401" max="6401" width="1.5703125" customWidth="1"/>
    <col min="6402" max="6402" width="55.140625" bestFit="1" customWidth="1"/>
    <col min="6403" max="6417" width="11.85546875" customWidth="1"/>
    <col min="6418" max="6420" width="0" hidden="1" customWidth="1"/>
    <col min="6421" max="6429" width="11.7109375" bestFit="1" customWidth="1"/>
    <col min="6430" max="6440" width="12.42578125" bestFit="1" customWidth="1"/>
    <col min="6441" max="6441" width="12.42578125" customWidth="1"/>
    <col min="6442" max="6442" width="11.5703125" bestFit="1" customWidth="1"/>
    <col min="6443" max="6443" width="10.85546875" bestFit="1" customWidth="1"/>
    <col min="6444" max="6445" width="11.5703125" bestFit="1" customWidth="1"/>
    <col min="6446" max="6451" width="12.42578125" bestFit="1" customWidth="1"/>
    <col min="6452" max="6452" width="10.85546875" bestFit="1" customWidth="1"/>
    <col min="6453" max="6454" width="11.5703125" bestFit="1" customWidth="1"/>
    <col min="6455" max="6455" width="11.5703125" customWidth="1"/>
    <col min="6657" max="6657" width="1.5703125" customWidth="1"/>
    <col min="6658" max="6658" width="55.140625" bestFit="1" customWidth="1"/>
    <col min="6659" max="6673" width="11.85546875" customWidth="1"/>
    <col min="6674" max="6676" width="0" hidden="1" customWidth="1"/>
    <col min="6677" max="6685" width="11.7109375" bestFit="1" customWidth="1"/>
    <col min="6686" max="6696" width="12.42578125" bestFit="1" customWidth="1"/>
    <col min="6697" max="6697" width="12.42578125" customWidth="1"/>
    <col min="6698" max="6698" width="11.5703125" bestFit="1" customWidth="1"/>
    <col min="6699" max="6699" width="10.85546875" bestFit="1" customWidth="1"/>
    <col min="6700" max="6701" width="11.5703125" bestFit="1" customWidth="1"/>
    <col min="6702" max="6707" width="12.42578125" bestFit="1" customWidth="1"/>
    <col min="6708" max="6708" width="10.85546875" bestFit="1" customWidth="1"/>
    <col min="6709" max="6710" width="11.5703125" bestFit="1" customWidth="1"/>
    <col min="6711" max="6711" width="11.5703125" customWidth="1"/>
    <col min="6913" max="6913" width="1.5703125" customWidth="1"/>
    <col min="6914" max="6914" width="55.140625" bestFit="1" customWidth="1"/>
    <col min="6915" max="6929" width="11.85546875" customWidth="1"/>
    <col min="6930" max="6932" width="0" hidden="1" customWidth="1"/>
    <col min="6933" max="6941" width="11.7109375" bestFit="1" customWidth="1"/>
    <col min="6942" max="6952" width="12.42578125" bestFit="1" customWidth="1"/>
    <col min="6953" max="6953" width="12.42578125" customWidth="1"/>
    <col min="6954" max="6954" width="11.5703125" bestFit="1" customWidth="1"/>
    <col min="6955" max="6955" width="10.85546875" bestFit="1" customWidth="1"/>
    <col min="6956" max="6957" width="11.5703125" bestFit="1" customWidth="1"/>
    <col min="6958" max="6963" width="12.42578125" bestFit="1" customWidth="1"/>
    <col min="6964" max="6964" width="10.85546875" bestFit="1" customWidth="1"/>
    <col min="6965" max="6966" width="11.5703125" bestFit="1" customWidth="1"/>
    <col min="6967" max="6967" width="11.5703125" customWidth="1"/>
    <col min="7169" max="7169" width="1.5703125" customWidth="1"/>
    <col min="7170" max="7170" width="55.140625" bestFit="1" customWidth="1"/>
    <col min="7171" max="7185" width="11.85546875" customWidth="1"/>
    <col min="7186" max="7188" width="0" hidden="1" customWidth="1"/>
    <col min="7189" max="7197" width="11.7109375" bestFit="1" customWidth="1"/>
    <col min="7198" max="7208" width="12.42578125" bestFit="1" customWidth="1"/>
    <col min="7209" max="7209" width="12.42578125" customWidth="1"/>
    <col min="7210" max="7210" width="11.5703125" bestFit="1" customWidth="1"/>
    <col min="7211" max="7211" width="10.85546875" bestFit="1" customWidth="1"/>
    <col min="7212" max="7213" width="11.5703125" bestFit="1" customWidth="1"/>
    <col min="7214" max="7219" width="12.42578125" bestFit="1" customWidth="1"/>
    <col min="7220" max="7220" width="10.85546875" bestFit="1" customWidth="1"/>
    <col min="7221" max="7222" width="11.5703125" bestFit="1" customWidth="1"/>
    <col min="7223" max="7223" width="11.5703125" customWidth="1"/>
    <col min="7425" max="7425" width="1.5703125" customWidth="1"/>
    <col min="7426" max="7426" width="55.140625" bestFit="1" customWidth="1"/>
    <col min="7427" max="7441" width="11.85546875" customWidth="1"/>
    <col min="7442" max="7444" width="0" hidden="1" customWidth="1"/>
    <col min="7445" max="7453" width="11.7109375" bestFit="1" customWidth="1"/>
    <col min="7454" max="7464" width="12.42578125" bestFit="1" customWidth="1"/>
    <col min="7465" max="7465" width="12.42578125" customWidth="1"/>
    <col min="7466" max="7466" width="11.5703125" bestFit="1" customWidth="1"/>
    <col min="7467" max="7467" width="10.85546875" bestFit="1" customWidth="1"/>
    <col min="7468" max="7469" width="11.5703125" bestFit="1" customWidth="1"/>
    <col min="7470" max="7475" width="12.42578125" bestFit="1" customWidth="1"/>
    <col min="7476" max="7476" width="10.85546875" bestFit="1" customWidth="1"/>
    <col min="7477" max="7478" width="11.5703125" bestFit="1" customWidth="1"/>
    <col min="7479" max="7479" width="11.5703125" customWidth="1"/>
    <col min="7681" max="7681" width="1.5703125" customWidth="1"/>
    <col min="7682" max="7682" width="55.140625" bestFit="1" customWidth="1"/>
    <col min="7683" max="7697" width="11.85546875" customWidth="1"/>
    <col min="7698" max="7700" width="0" hidden="1" customWidth="1"/>
    <col min="7701" max="7709" width="11.7109375" bestFit="1" customWidth="1"/>
    <col min="7710" max="7720" width="12.42578125" bestFit="1" customWidth="1"/>
    <col min="7721" max="7721" width="12.42578125" customWidth="1"/>
    <col min="7722" max="7722" width="11.5703125" bestFit="1" customWidth="1"/>
    <col min="7723" max="7723" width="10.85546875" bestFit="1" customWidth="1"/>
    <col min="7724" max="7725" width="11.5703125" bestFit="1" customWidth="1"/>
    <col min="7726" max="7731" width="12.42578125" bestFit="1" customWidth="1"/>
    <col min="7732" max="7732" width="10.85546875" bestFit="1" customWidth="1"/>
    <col min="7733" max="7734" width="11.5703125" bestFit="1" customWidth="1"/>
    <col min="7735" max="7735" width="11.5703125" customWidth="1"/>
    <col min="7937" max="7937" width="1.5703125" customWidth="1"/>
    <col min="7938" max="7938" width="55.140625" bestFit="1" customWidth="1"/>
    <col min="7939" max="7953" width="11.85546875" customWidth="1"/>
    <col min="7954" max="7956" width="0" hidden="1" customWidth="1"/>
    <col min="7957" max="7965" width="11.7109375" bestFit="1" customWidth="1"/>
    <col min="7966" max="7976" width="12.42578125" bestFit="1" customWidth="1"/>
    <col min="7977" max="7977" width="12.42578125" customWidth="1"/>
    <col min="7978" max="7978" width="11.5703125" bestFit="1" customWidth="1"/>
    <col min="7979" max="7979" width="10.85546875" bestFit="1" customWidth="1"/>
    <col min="7980" max="7981" width="11.5703125" bestFit="1" customWidth="1"/>
    <col min="7982" max="7987" width="12.42578125" bestFit="1" customWidth="1"/>
    <col min="7988" max="7988" width="10.85546875" bestFit="1" customWidth="1"/>
    <col min="7989" max="7990" width="11.5703125" bestFit="1" customWidth="1"/>
    <col min="7991" max="7991" width="11.5703125" customWidth="1"/>
    <col min="8193" max="8193" width="1.5703125" customWidth="1"/>
    <col min="8194" max="8194" width="55.140625" bestFit="1" customWidth="1"/>
    <col min="8195" max="8209" width="11.85546875" customWidth="1"/>
    <col min="8210" max="8212" width="0" hidden="1" customWidth="1"/>
    <col min="8213" max="8221" width="11.7109375" bestFit="1" customWidth="1"/>
    <col min="8222" max="8232" width="12.42578125" bestFit="1" customWidth="1"/>
    <col min="8233" max="8233" width="12.42578125" customWidth="1"/>
    <col min="8234" max="8234" width="11.5703125" bestFit="1" customWidth="1"/>
    <col min="8235" max="8235" width="10.85546875" bestFit="1" customWidth="1"/>
    <col min="8236" max="8237" width="11.5703125" bestFit="1" customWidth="1"/>
    <col min="8238" max="8243" width="12.42578125" bestFit="1" customWidth="1"/>
    <col min="8244" max="8244" width="10.85546875" bestFit="1" customWidth="1"/>
    <col min="8245" max="8246" width="11.5703125" bestFit="1" customWidth="1"/>
    <col min="8247" max="8247" width="11.5703125" customWidth="1"/>
    <col min="8449" max="8449" width="1.5703125" customWidth="1"/>
    <col min="8450" max="8450" width="55.140625" bestFit="1" customWidth="1"/>
    <col min="8451" max="8465" width="11.85546875" customWidth="1"/>
    <col min="8466" max="8468" width="0" hidden="1" customWidth="1"/>
    <col min="8469" max="8477" width="11.7109375" bestFit="1" customWidth="1"/>
    <col min="8478" max="8488" width="12.42578125" bestFit="1" customWidth="1"/>
    <col min="8489" max="8489" width="12.42578125" customWidth="1"/>
    <col min="8490" max="8490" width="11.5703125" bestFit="1" customWidth="1"/>
    <col min="8491" max="8491" width="10.85546875" bestFit="1" customWidth="1"/>
    <col min="8492" max="8493" width="11.5703125" bestFit="1" customWidth="1"/>
    <col min="8494" max="8499" width="12.42578125" bestFit="1" customWidth="1"/>
    <col min="8500" max="8500" width="10.85546875" bestFit="1" customWidth="1"/>
    <col min="8501" max="8502" width="11.5703125" bestFit="1" customWidth="1"/>
    <col min="8503" max="8503" width="11.5703125" customWidth="1"/>
    <col min="8705" max="8705" width="1.5703125" customWidth="1"/>
    <col min="8706" max="8706" width="55.140625" bestFit="1" customWidth="1"/>
    <col min="8707" max="8721" width="11.85546875" customWidth="1"/>
    <col min="8722" max="8724" width="0" hidden="1" customWidth="1"/>
    <col min="8725" max="8733" width="11.7109375" bestFit="1" customWidth="1"/>
    <col min="8734" max="8744" width="12.42578125" bestFit="1" customWidth="1"/>
    <col min="8745" max="8745" width="12.42578125" customWidth="1"/>
    <col min="8746" max="8746" width="11.5703125" bestFit="1" customWidth="1"/>
    <col min="8747" max="8747" width="10.85546875" bestFit="1" customWidth="1"/>
    <col min="8748" max="8749" width="11.5703125" bestFit="1" customWidth="1"/>
    <col min="8750" max="8755" width="12.42578125" bestFit="1" customWidth="1"/>
    <col min="8756" max="8756" width="10.85546875" bestFit="1" customWidth="1"/>
    <col min="8757" max="8758" width="11.5703125" bestFit="1" customWidth="1"/>
    <col min="8759" max="8759" width="11.5703125" customWidth="1"/>
    <col min="8961" max="8961" width="1.5703125" customWidth="1"/>
    <col min="8962" max="8962" width="55.140625" bestFit="1" customWidth="1"/>
    <col min="8963" max="8977" width="11.85546875" customWidth="1"/>
    <col min="8978" max="8980" width="0" hidden="1" customWidth="1"/>
    <col min="8981" max="8989" width="11.7109375" bestFit="1" customWidth="1"/>
    <col min="8990" max="9000" width="12.42578125" bestFit="1" customWidth="1"/>
    <col min="9001" max="9001" width="12.42578125" customWidth="1"/>
    <col min="9002" max="9002" width="11.5703125" bestFit="1" customWidth="1"/>
    <col min="9003" max="9003" width="10.85546875" bestFit="1" customWidth="1"/>
    <col min="9004" max="9005" width="11.5703125" bestFit="1" customWidth="1"/>
    <col min="9006" max="9011" width="12.42578125" bestFit="1" customWidth="1"/>
    <col min="9012" max="9012" width="10.85546875" bestFit="1" customWidth="1"/>
    <col min="9013" max="9014" width="11.5703125" bestFit="1" customWidth="1"/>
    <col min="9015" max="9015" width="11.5703125" customWidth="1"/>
    <col min="9217" max="9217" width="1.5703125" customWidth="1"/>
    <col min="9218" max="9218" width="55.140625" bestFit="1" customWidth="1"/>
    <col min="9219" max="9233" width="11.85546875" customWidth="1"/>
    <col min="9234" max="9236" width="0" hidden="1" customWidth="1"/>
    <col min="9237" max="9245" width="11.7109375" bestFit="1" customWidth="1"/>
    <col min="9246" max="9256" width="12.42578125" bestFit="1" customWidth="1"/>
    <col min="9257" max="9257" width="12.42578125" customWidth="1"/>
    <col min="9258" max="9258" width="11.5703125" bestFit="1" customWidth="1"/>
    <col min="9259" max="9259" width="10.85546875" bestFit="1" customWidth="1"/>
    <col min="9260" max="9261" width="11.5703125" bestFit="1" customWidth="1"/>
    <col min="9262" max="9267" width="12.42578125" bestFit="1" customWidth="1"/>
    <col min="9268" max="9268" width="10.85546875" bestFit="1" customWidth="1"/>
    <col min="9269" max="9270" width="11.5703125" bestFit="1" customWidth="1"/>
    <col min="9271" max="9271" width="11.5703125" customWidth="1"/>
    <col min="9473" max="9473" width="1.5703125" customWidth="1"/>
    <col min="9474" max="9474" width="55.140625" bestFit="1" customWidth="1"/>
    <col min="9475" max="9489" width="11.85546875" customWidth="1"/>
    <col min="9490" max="9492" width="0" hidden="1" customWidth="1"/>
    <col min="9493" max="9501" width="11.7109375" bestFit="1" customWidth="1"/>
    <col min="9502" max="9512" width="12.42578125" bestFit="1" customWidth="1"/>
    <col min="9513" max="9513" width="12.42578125" customWidth="1"/>
    <col min="9514" max="9514" width="11.5703125" bestFit="1" customWidth="1"/>
    <col min="9515" max="9515" width="10.85546875" bestFit="1" customWidth="1"/>
    <col min="9516" max="9517" width="11.5703125" bestFit="1" customWidth="1"/>
    <col min="9518" max="9523" width="12.42578125" bestFit="1" customWidth="1"/>
    <col min="9524" max="9524" width="10.85546875" bestFit="1" customWidth="1"/>
    <col min="9525" max="9526" width="11.5703125" bestFit="1" customWidth="1"/>
    <col min="9527" max="9527" width="11.5703125" customWidth="1"/>
    <col min="9729" max="9729" width="1.5703125" customWidth="1"/>
    <col min="9730" max="9730" width="55.140625" bestFit="1" customWidth="1"/>
    <col min="9731" max="9745" width="11.85546875" customWidth="1"/>
    <col min="9746" max="9748" width="0" hidden="1" customWidth="1"/>
    <col min="9749" max="9757" width="11.7109375" bestFit="1" customWidth="1"/>
    <col min="9758" max="9768" width="12.42578125" bestFit="1" customWidth="1"/>
    <col min="9769" max="9769" width="12.42578125" customWidth="1"/>
    <col min="9770" max="9770" width="11.5703125" bestFit="1" customWidth="1"/>
    <col min="9771" max="9771" width="10.85546875" bestFit="1" customWidth="1"/>
    <col min="9772" max="9773" width="11.5703125" bestFit="1" customWidth="1"/>
    <col min="9774" max="9779" width="12.42578125" bestFit="1" customWidth="1"/>
    <col min="9780" max="9780" width="10.85546875" bestFit="1" customWidth="1"/>
    <col min="9781" max="9782" width="11.5703125" bestFit="1" customWidth="1"/>
    <col min="9783" max="9783" width="11.5703125" customWidth="1"/>
    <col min="9985" max="9985" width="1.5703125" customWidth="1"/>
    <col min="9986" max="9986" width="55.140625" bestFit="1" customWidth="1"/>
    <col min="9987" max="10001" width="11.85546875" customWidth="1"/>
    <col min="10002" max="10004" width="0" hidden="1" customWidth="1"/>
    <col min="10005" max="10013" width="11.7109375" bestFit="1" customWidth="1"/>
    <col min="10014" max="10024" width="12.42578125" bestFit="1" customWidth="1"/>
    <col min="10025" max="10025" width="12.42578125" customWidth="1"/>
    <col min="10026" max="10026" width="11.5703125" bestFit="1" customWidth="1"/>
    <col min="10027" max="10027" width="10.85546875" bestFit="1" customWidth="1"/>
    <col min="10028" max="10029" width="11.5703125" bestFit="1" customWidth="1"/>
    <col min="10030" max="10035" width="12.42578125" bestFit="1" customWidth="1"/>
    <col min="10036" max="10036" width="10.85546875" bestFit="1" customWidth="1"/>
    <col min="10037" max="10038" width="11.5703125" bestFit="1" customWidth="1"/>
    <col min="10039" max="10039" width="11.5703125" customWidth="1"/>
    <col min="10241" max="10241" width="1.5703125" customWidth="1"/>
    <col min="10242" max="10242" width="55.140625" bestFit="1" customWidth="1"/>
    <col min="10243" max="10257" width="11.85546875" customWidth="1"/>
    <col min="10258" max="10260" width="0" hidden="1" customWidth="1"/>
    <col min="10261" max="10269" width="11.7109375" bestFit="1" customWidth="1"/>
    <col min="10270" max="10280" width="12.42578125" bestFit="1" customWidth="1"/>
    <col min="10281" max="10281" width="12.42578125" customWidth="1"/>
    <col min="10282" max="10282" width="11.5703125" bestFit="1" customWidth="1"/>
    <col min="10283" max="10283" width="10.85546875" bestFit="1" customWidth="1"/>
    <col min="10284" max="10285" width="11.5703125" bestFit="1" customWidth="1"/>
    <col min="10286" max="10291" width="12.42578125" bestFit="1" customWidth="1"/>
    <col min="10292" max="10292" width="10.85546875" bestFit="1" customWidth="1"/>
    <col min="10293" max="10294" width="11.5703125" bestFit="1" customWidth="1"/>
    <col min="10295" max="10295" width="11.5703125" customWidth="1"/>
    <col min="10497" max="10497" width="1.5703125" customWidth="1"/>
    <col min="10498" max="10498" width="55.140625" bestFit="1" customWidth="1"/>
    <col min="10499" max="10513" width="11.85546875" customWidth="1"/>
    <col min="10514" max="10516" width="0" hidden="1" customWidth="1"/>
    <col min="10517" max="10525" width="11.7109375" bestFit="1" customWidth="1"/>
    <col min="10526" max="10536" width="12.42578125" bestFit="1" customWidth="1"/>
    <col min="10537" max="10537" width="12.42578125" customWidth="1"/>
    <col min="10538" max="10538" width="11.5703125" bestFit="1" customWidth="1"/>
    <col min="10539" max="10539" width="10.85546875" bestFit="1" customWidth="1"/>
    <col min="10540" max="10541" width="11.5703125" bestFit="1" customWidth="1"/>
    <col min="10542" max="10547" width="12.42578125" bestFit="1" customWidth="1"/>
    <col min="10548" max="10548" width="10.85546875" bestFit="1" customWidth="1"/>
    <col min="10549" max="10550" width="11.5703125" bestFit="1" customWidth="1"/>
    <col min="10551" max="10551" width="11.5703125" customWidth="1"/>
    <col min="10753" max="10753" width="1.5703125" customWidth="1"/>
    <col min="10754" max="10754" width="55.140625" bestFit="1" customWidth="1"/>
    <col min="10755" max="10769" width="11.85546875" customWidth="1"/>
    <col min="10770" max="10772" width="0" hidden="1" customWidth="1"/>
    <col min="10773" max="10781" width="11.7109375" bestFit="1" customWidth="1"/>
    <col min="10782" max="10792" width="12.42578125" bestFit="1" customWidth="1"/>
    <col min="10793" max="10793" width="12.42578125" customWidth="1"/>
    <col min="10794" max="10794" width="11.5703125" bestFit="1" customWidth="1"/>
    <col min="10795" max="10795" width="10.85546875" bestFit="1" customWidth="1"/>
    <col min="10796" max="10797" width="11.5703125" bestFit="1" customWidth="1"/>
    <col min="10798" max="10803" width="12.42578125" bestFit="1" customWidth="1"/>
    <col min="10804" max="10804" width="10.85546875" bestFit="1" customWidth="1"/>
    <col min="10805" max="10806" width="11.5703125" bestFit="1" customWidth="1"/>
    <col min="10807" max="10807" width="11.5703125" customWidth="1"/>
    <col min="11009" max="11009" width="1.5703125" customWidth="1"/>
    <col min="11010" max="11010" width="55.140625" bestFit="1" customWidth="1"/>
    <col min="11011" max="11025" width="11.85546875" customWidth="1"/>
    <col min="11026" max="11028" width="0" hidden="1" customWidth="1"/>
    <col min="11029" max="11037" width="11.7109375" bestFit="1" customWidth="1"/>
    <col min="11038" max="11048" width="12.42578125" bestFit="1" customWidth="1"/>
    <col min="11049" max="11049" width="12.42578125" customWidth="1"/>
    <col min="11050" max="11050" width="11.5703125" bestFit="1" customWidth="1"/>
    <col min="11051" max="11051" width="10.85546875" bestFit="1" customWidth="1"/>
    <col min="11052" max="11053" width="11.5703125" bestFit="1" customWidth="1"/>
    <col min="11054" max="11059" width="12.42578125" bestFit="1" customWidth="1"/>
    <col min="11060" max="11060" width="10.85546875" bestFit="1" customWidth="1"/>
    <col min="11061" max="11062" width="11.5703125" bestFit="1" customWidth="1"/>
    <col min="11063" max="11063" width="11.5703125" customWidth="1"/>
    <col min="11265" max="11265" width="1.5703125" customWidth="1"/>
    <col min="11266" max="11266" width="55.140625" bestFit="1" customWidth="1"/>
    <col min="11267" max="11281" width="11.85546875" customWidth="1"/>
    <col min="11282" max="11284" width="0" hidden="1" customWidth="1"/>
    <col min="11285" max="11293" width="11.7109375" bestFit="1" customWidth="1"/>
    <col min="11294" max="11304" width="12.42578125" bestFit="1" customWidth="1"/>
    <col min="11305" max="11305" width="12.42578125" customWidth="1"/>
    <col min="11306" max="11306" width="11.5703125" bestFit="1" customWidth="1"/>
    <col min="11307" max="11307" width="10.85546875" bestFit="1" customWidth="1"/>
    <col min="11308" max="11309" width="11.5703125" bestFit="1" customWidth="1"/>
    <col min="11310" max="11315" width="12.42578125" bestFit="1" customWidth="1"/>
    <col min="11316" max="11316" width="10.85546875" bestFit="1" customWidth="1"/>
    <col min="11317" max="11318" width="11.5703125" bestFit="1" customWidth="1"/>
    <col min="11319" max="11319" width="11.5703125" customWidth="1"/>
    <col min="11521" max="11521" width="1.5703125" customWidth="1"/>
    <col min="11522" max="11522" width="55.140625" bestFit="1" customWidth="1"/>
    <col min="11523" max="11537" width="11.85546875" customWidth="1"/>
    <col min="11538" max="11540" width="0" hidden="1" customWidth="1"/>
    <col min="11541" max="11549" width="11.7109375" bestFit="1" customWidth="1"/>
    <col min="11550" max="11560" width="12.42578125" bestFit="1" customWidth="1"/>
    <col min="11561" max="11561" width="12.42578125" customWidth="1"/>
    <col min="11562" max="11562" width="11.5703125" bestFit="1" customWidth="1"/>
    <col min="11563" max="11563" width="10.85546875" bestFit="1" customWidth="1"/>
    <col min="11564" max="11565" width="11.5703125" bestFit="1" customWidth="1"/>
    <col min="11566" max="11571" width="12.42578125" bestFit="1" customWidth="1"/>
    <col min="11572" max="11572" width="10.85546875" bestFit="1" customWidth="1"/>
    <col min="11573" max="11574" width="11.5703125" bestFit="1" customWidth="1"/>
    <col min="11575" max="11575" width="11.5703125" customWidth="1"/>
    <col min="11777" max="11777" width="1.5703125" customWidth="1"/>
    <col min="11778" max="11778" width="55.140625" bestFit="1" customWidth="1"/>
    <col min="11779" max="11793" width="11.85546875" customWidth="1"/>
    <col min="11794" max="11796" width="0" hidden="1" customWidth="1"/>
    <col min="11797" max="11805" width="11.7109375" bestFit="1" customWidth="1"/>
    <col min="11806" max="11816" width="12.42578125" bestFit="1" customWidth="1"/>
    <col min="11817" max="11817" width="12.42578125" customWidth="1"/>
    <col min="11818" max="11818" width="11.5703125" bestFit="1" customWidth="1"/>
    <col min="11819" max="11819" width="10.85546875" bestFit="1" customWidth="1"/>
    <col min="11820" max="11821" width="11.5703125" bestFit="1" customWidth="1"/>
    <col min="11822" max="11827" width="12.42578125" bestFit="1" customWidth="1"/>
    <col min="11828" max="11828" width="10.85546875" bestFit="1" customWidth="1"/>
    <col min="11829" max="11830" width="11.5703125" bestFit="1" customWidth="1"/>
    <col min="11831" max="11831" width="11.5703125" customWidth="1"/>
    <col min="12033" max="12033" width="1.5703125" customWidth="1"/>
    <col min="12034" max="12034" width="55.140625" bestFit="1" customWidth="1"/>
    <col min="12035" max="12049" width="11.85546875" customWidth="1"/>
    <col min="12050" max="12052" width="0" hidden="1" customWidth="1"/>
    <col min="12053" max="12061" width="11.7109375" bestFit="1" customWidth="1"/>
    <col min="12062" max="12072" width="12.42578125" bestFit="1" customWidth="1"/>
    <col min="12073" max="12073" width="12.42578125" customWidth="1"/>
    <col min="12074" max="12074" width="11.5703125" bestFit="1" customWidth="1"/>
    <col min="12075" max="12075" width="10.85546875" bestFit="1" customWidth="1"/>
    <col min="12076" max="12077" width="11.5703125" bestFit="1" customWidth="1"/>
    <col min="12078" max="12083" width="12.42578125" bestFit="1" customWidth="1"/>
    <col min="12084" max="12084" width="10.85546875" bestFit="1" customWidth="1"/>
    <col min="12085" max="12086" width="11.5703125" bestFit="1" customWidth="1"/>
    <col min="12087" max="12087" width="11.5703125" customWidth="1"/>
    <col min="12289" max="12289" width="1.5703125" customWidth="1"/>
    <col min="12290" max="12290" width="55.140625" bestFit="1" customWidth="1"/>
    <col min="12291" max="12305" width="11.85546875" customWidth="1"/>
    <col min="12306" max="12308" width="0" hidden="1" customWidth="1"/>
    <col min="12309" max="12317" width="11.7109375" bestFit="1" customWidth="1"/>
    <col min="12318" max="12328" width="12.42578125" bestFit="1" customWidth="1"/>
    <col min="12329" max="12329" width="12.42578125" customWidth="1"/>
    <col min="12330" max="12330" width="11.5703125" bestFit="1" customWidth="1"/>
    <col min="12331" max="12331" width="10.85546875" bestFit="1" customWidth="1"/>
    <col min="12332" max="12333" width="11.5703125" bestFit="1" customWidth="1"/>
    <col min="12334" max="12339" width="12.42578125" bestFit="1" customWidth="1"/>
    <col min="12340" max="12340" width="10.85546875" bestFit="1" customWidth="1"/>
    <col min="12341" max="12342" width="11.5703125" bestFit="1" customWidth="1"/>
    <col min="12343" max="12343" width="11.5703125" customWidth="1"/>
    <col min="12545" max="12545" width="1.5703125" customWidth="1"/>
    <col min="12546" max="12546" width="55.140625" bestFit="1" customWidth="1"/>
    <col min="12547" max="12561" width="11.85546875" customWidth="1"/>
    <col min="12562" max="12564" width="0" hidden="1" customWidth="1"/>
    <col min="12565" max="12573" width="11.7109375" bestFit="1" customWidth="1"/>
    <col min="12574" max="12584" width="12.42578125" bestFit="1" customWidth="1"/>
    <col min="12585" max="12585" width="12.42578125" customWidth="1"/>
    <col min="12586" max="12586" width="11.5703125" bestFit="1" customWidth="1"/>
    <col min="12587" max="12587" width="10.85546875" bestFit="1" customWidth="1"/>
    <col min="12588" max="12589" width="11.5703125" bestFit="1" customWidth="1"/>
    <col min="12590" max="12595" width="12.42578125" bestFit="1" customWidth="1"/>
    <col min="12596" max="12596" width="10.85546875" bestFit="1" customWidth="1"/>
    <col min="12597" max="12598" width="11.5703125" bestFit="1" customWidth="1"/>
    <col min="12599" max="12599" width="11.5703125" customWidth="1"/>
    <col min="12801" max="12801" width="1.5703125" customWidth="1"/>
    <col min="12802" max="12802" width="55.140625" bestFit="1" customWidth="1"/>
    <col min="12803" max="12817" width="11.85546875" customWidth="1"/>
    <col min="12818" max="12820" width="0" hidden="1" customWidth="1"/>
    <col min="12821" max="12829" width="11.7109375" bestFit="1" customWidth="1"/>
    <col min="12830" max="12840" width="12.42578125" bestFit="1" customWidth="1"/>
    <col min="12841" max="12841" width="12.42578125" customWidth="1"/>
    <col min="12842" max="12842" width="11.5703125" bestFit="1" customWidth="1"/>
    <col min="12843" max="12843" width="10.85546875" bestFit="1" customWidth="1"/>
    <col min="12844" max="12845" width="11.5703125" bestFit="1" customWidth="1"/>
    <col min="12846" max="12851" width="12.42578125" bestFit="1" customWidth="1"/>
    <col min="12852" max="12852" width="10.85546875" bestFit="1" customWidth="1"/>
    <col min="12853" max="12854" width="11.5703125" bestFit="1" customWidth="1"/>
    <col min="12855" max="12855" width="11.5703125" customWidth="1"/>
    <col min="13057" max="13057" width="1.5703125" customWidth="1"/>
    <col min="13058" max="13058" width="55.140625" bestFit="1" customWidth="1"/>
    <col min="13059" max="13073" width="11.85546875" customWidth="1"/>
    <col min="13074" max="13076" width="0" hidden="1" customWidth="1"/>
    <col min="13077" max="13085" width="11.7109375" bestFit="1" customWidth="1"/>
    <col min="13086" max="13096" width="12.42578125" bestFit="1" customWidth="1"/>
    <col min="13097" max="13097" width="12.42578125" customWidth="1"/>
    <col min="13098" max="13098" width="11.5703125" bestFit="1" customWidth="1"/>
    <col min="13099" max="13099" width="10.85546875" bestFit="1" customWidth="1"/>
    <col min="13100" max="13101" width="11.5703125" bestFit="1" customWidth="1"/>
    <col min="13102" max="13107" width="12.42578125" bestFit="1" customWidth="1"/>
    <col min="13108" max="13108" width="10.85546875" bestFit="1" customWidth="1"/>
    <col min="13109" max="13110" width="11.5703125" bestFit="1" customWidth="1"/>
    <col min="13111" max="13111" width="11.5703125" customWidth="1"/>
    <col min="13313" max="13313" width="1.5703125" customWidth="1"/>
    <col min="13314" max="13314" width="55.140625" bestFit="1" customWidth="1"/>
    <col min="13315" max="13329" width="11.85546875" customWidth="1"/>
    <col min="13330" max="13332" width="0" hidden="1" customWidth="1"/>
    <col min="13333" max="13341" width="11.7109375" bestFit="1" customWidth="1"/>
    <col min="13342" max="13352" width="12.42578125" bestFit="1" customWidth="1"/>
    <col min="13353" max="13353" width="12.42578125" customWidth="1"/>
    <col min="13354" max="13354" width="11.5703125" bestFit="1" customWidth="1"/>
    <col min="13355" max="13355" width="10.85546875" bestFit="1" customWidth="1"/>
    <col min="13356" max="13357" width="11.5703125" bestFit="1" customWidth="1"/>
    <col min="13358" max="13363" width="12.42578125" bestFit="1" customWidth="1"/>
    <col min="13364" max="13364" width="10.85546875" bestFit="1" customWidth="1"/>
    <col min="13365" max="13366" width="11.5703125" bestFit="1" customWidth="1"/>
    <col min="13367" max="13367" width="11.5703125" customWidth="1"/>
    <col min="13569" max="13569" width="1.5703125" customWidth="1"/>
    <col min="13570" max="13570" width="55.140625" bestFit="1" customWidth="1"/>
    <col min="13571" max="13585" width="11.85546875" customWidth="1"/>
    <col min="13586" max="13588" width="0" hidden="1" customWidth="1"/>
    <col min="13589" max="13597" width="11.7109375" bestFit="1" customWidth="1"/>
    <col min="13598" max="13608" width="12.42578125" bestFit="1" customWidth="1"/>
    <col min="13609" max="13609" width="12.42578125" customWidth="1"/>
    <col min="13610" max="13610" width="11.5703125" bestFit="1" customWidth="1"/>
    <col min="13611" max="13611" width="10.85546875" bestFit="1" customWidth="1"/>
    <col min="13612" max="13613" width="11.5703125" bestFit="1" customWidth="1"/>
    <col min="13614" max="13619" width="12.42578125" bestFit="1" customWidth="1"/>
    <col min="13620" max="13620" width="10.85546875" bestFit="1" customWidth="1"/>
    <col min="13621" max="13622" width="11.5703125" bestFit="1" customWidth="1"/>
    <col min="13623" max="13623" width="11.5703125" customWidth="1"/>
    <col min="13825" max="13825" width="1.5703125" customWidth="1"/>
    <col min="13826" max="13826" width="55.140625" bestFit="1" customWidth="1"/>
    <col min="13827" max="13841" width="11.85546875" customWidth="1"/>
    <col min="13842" max="13844" width="0" hidden="1" customWidth="1"/>
    <col min="13845" max="13853" width="11.7109375" bestFit="1" customWidth="1"/>
    <col min="13854" max="13864" width="12.42578125" bestFit="1" customWidth="1"/>
    <col min="13865" max="13865" width="12.42578125" customWidth="1"/>
    <col min="13866" max="13866" width="11.5703125" bestFit="1" customWidth="1"/>
    <col min="13867" max="13867" width="10.85546875" bestFit="1" customWidth="1"/>
    <col min="13868" max="13869" width="11.5703125" bestFit="1" customWidth="1"/>
    <col min="13870" max="13875" width="12.42578125" bestFit="1" customWidth="1"/>
    <col min="13876" max="13876" width="10.85546875" bestFit="1" customWidth="1"/>
    <col min="13877" max="13878" width="11.5703125" bestFit="1" customWidth="1"/>
    <col min="13879" max="13879" width="11.5703125" customWidth="1"/>
    <col min="14081" max="14081" width="1.5703125" customWidth="1"/>
    <col min="14082" max="14082" width="55.140625" bestFit="1" customWidth="1"/>
    <col min="14083" max="14097" width="11.85546875" customWidth="1"/>
    <col min="14098" max="14100" width="0" hidden="1" customWidth="1"/>
    <col min="14101" max="14109" width="11.7109375" bestFit="1" customWidth="1"/>
    <col min="14110" max="14120" width="12.42578125" bestFit="1" customWidth="1"/>
    <col min="14121" max="14121" width="12.42578125" customWidth="1"/>
    <col min="14122" max="14122" width="11.5703125" bestFit="1" customWidth="1"/>
    <col min="14123" max="14123" width="10.85546875" bestFit="1" customWidth="1"/>
    <col min="14124" max="14125" width="11.5703125" bestFit="1" customWidth="1"/>
    <col min="14126" max="14131" width="12.42578125" bestFit="1" customWidth="1"/>
    <col min="14132" max="14132" width="10.85546875" bestFit="1" customWidth="1"/>
    <col min="14133" max="14134" width="11.5703125" bestFit="1" customWidth="1"/>
    <col min="14135" max="14135" width="11.5703125" customWidth="1"/>
    <col min="14337" max="14337" width="1.5703125" customWidth="1"/>
    <col min="14338" max="14338" width="55.140625" bestFit="1" customWidth="1"/>
    <col min="14339" max="14353" width="11.85546875" customWidth="1"/>
    <col min="14354" max="14356" width="0" hidden="1" customWidth="1"/>
    <col min="14357" max="14365" width="11.7109375" bestFit="1" customWidth="1"/>
    <col min="14366" max="14376" width="12.42578125" bestFit="1" customWidth="1"/>
    <col min="14377" max="14377" width="12.42578125" customWidth="1"/>
    <col min="14378" max="14378" width="11.5703125" bestFit="1" customWidth="1"/>
    <col min="14379" max="14379" width="10.85546875" bestFit="1" customWidth="1"/>
    <col min="14380" max="14381" width="11.5703125" bestFit="1" customWidth="1"/>
    <col min="14382" max="14387" width="12.42578125" bestFit="1" customWidth="1"/>
    <col min="14388" max="14388" width="10.85546875" bestFit="1" customWidth="1"/>
    <col min="14389" max="14390" width="11.5703125" bestFit="1" customWidth="1"/>
    <col min="14391" max="14391" width="11.5703125" customWidth="1"/>
    <col min="14593" max="14593" width="1.5703125" customWidth="1"/>
    <col min="14594" max="14594" width="55.140625" bestFit="1" customWidth="1"/>
    <col min="14595" max="14609" width="11.85546875" customWidth="1"/>
    <col min="14610" max="14612" width="0" hidden="1" customWidth="1"/>
    <col min="14613" max="14621" width="11.7109375" bestFit="1" customWidth="1"/>
    <col min="14622" max="14632" width="12.42578125" bestFit="1" customWidth="1"/>
    <col min="14633" max="14633" width="12.42578125" customWidth="1"/>
    <col min="14634" max="14634" width="11.5703125" bestFit="1" customWidth="1"/>
    <col min="14635" max="14635" width="10.85546875" bestFit="1" customWidth="1"/>
    <col min="14636" max="14637" width="11.5703125" bestFit="1" customWidth="1"/>
    <col min="14638" max="14643" width="12.42578125" bestFit="1" customWidth="1"/>
    <col min="14644" max="14644" width="10.85546875" bestFit="1" customWidth="1"/>
    <col min="14645" max="14646" width="11.5703125" bestFit="1" customWidth="1"/>
    <col min="14647" max="14647" width="11.5703125" customWidth="1"/>
    <col min="14849" max="14849" width="1.5703125" customWidth="1"/>
    <col min="14850" max="14850" width="55.140625" bestFit="1" customWidth="1"/>
    <col min="14851" max="14865" width="11.85546875" customWidth="1"/>
    <col min="14866" max="14868" width="0" hidden="1" customWidth="1"/>
    <col min="14869" max="14877" width="11.7109375" bestFit="1" customWidth="1"/>
    <col min="14878" max="14888" width="12.42578125" bestFit="1" customWidth="1"/>
    <col min="14889" max="14889" width="12.42578125" customWidth="1"/>
    <col min="14890" max="14890" width="11.5703125" bestFit="1" customWidth="1"/>
    <col min="14891" max="14891" width="10.85546875" bestFit="1" customWidth="1"/>
    <col min="14892" max="14893" width="11.5703125" bestFit="1" customWidth="1"/>
    <col min="14894" max="14899" width="12.42578125" bestFit="1" customWidth="1"/>
    <col min="14900" max="14900" width="10.85546875" bestFit="1" customWidth="1"/>
    <col min="14901" max="14902" width="11.5703125" bestFit="1" customWidth="1"/>
    <col min="14903" max="14903" width="11.5703125" customWidth="1"/>
    <col min="15105" max="15105" width="1.5703125" customWidth="1"/>
    <col min="15106" max="15106" width="55.140625" bestFit="1" customWidth="1"/>
    <col min="15107" max="15121" width="11.85546875" customWidth="1"/>
    <col min="15122" max="15124" width="0" hidden="1" customWidth="1"/>
    <col min="15125" max="15133" width="11.7109375" bestFit="1" customWidth="1"/>
    <col min="15134" max="15144" width="12.42578125" bestFit="1" customWidth="1"/>
    <col min="15145" max="15145" width="12.42578125" customWidth="1"/>
    <col min="15146" max="15146" width="11.5703125" bestFit="1" customWidth="1"/>
    <col min="15147" max="15147" width="10.85546875" bestFit="1" customWidth="1"/>
    <col min="15148" max="15149" width="11.5703125" bestFit="1" customWidth="1"/>
    <col min="15150" max="15155" width="12.42578125" bestFit="1" customWidth="1"/>
    <col min="15156" max="15156" width="10.85546875" bestFit="1" customWidth="1"/>
    <col min="15157" max="15158" width="11.5703125" bestFit="1" customWidth="1"/>
    <col min="15159" max="15159" width="11.5703125" customWidth="1"/>
    <col min="15361" max="15361" width="1.5703125" customWidth="1"/>
    <col min="15362" max="15362" width="55.140625" bestFit="1" customWidth="1"/>
    <col min="15363" max="15377" width="11.85546875" customWidth="1"/>
    <col min="15378" max="15380" width="0" hidden="1" customWidth="1"/>
    <col min="15381" max="15389" width="11.7109375" bestFit="1" customWidth="1"/>
    <col min="15390" max="15400" width="12.42578125" bestFit="1" customWidth="1"/>
    <col min="15401" max="15401" width="12.42578125" customWidth="1"/>
    <col min="15402" max="15402" width="11.5703125" bestFit="1" customWidth="1"/>
    <col min="15403" max="15403" width="10.85546875" bestFit="1" customWidth="1"/>
    <col min="15404" max="15405" width="11.5703125" bestFit="1" customWidth="1"/>
    <col min="15406" max="15411" width="12.42578125" bestFit="1" customWidth="1"/>
    <col min="15412" max="15412" width="10.85546875" bestFit="1" customWidth="1"/>
    <col min="15413" max="15414" width="11.5703125" bestFit="1" customWidth="1"/>
    <col min="15415" max="15415" width="11.5703125" customWidth="1"/>
    <col min="15617" max="15617" width="1.5703125" customWidth="1"/>
    <col min="15618" max="15618" width="55.140625" bestFit="1" customWidth="1"/>
    <col min="15619" max="15633" width="11.85546875" customWidth="1"/>
    <col min="15634" max="15636" width="0" hidden="1" customWidth="1"/>
    <col min="15637" max="15645" width="11.7109375" bestFit="1" customWidth="1"/>
    <col min="15646" max="15656" width="12.42578125" bestFit="1" customWidth="1"/>
    <col min="15657" max="15657" width="12.42578125" customWidth="1"/>
    <col min="15658" max="15658" width="11.5703125" bestFit="1" customWidth="1"/>
    <col min="15659" max="15659" width="10.85546875" bestFit="1" customWidth="1"/>
    <col min="15660" max="15661" width="11.5703125" bestFit="1" customWidth="1"/>
    <col min="15662" max="15667" width="12.42578125" bestFit="1" customWidth="1"/>
    <col min="15668" max="15668" width="10.85546875" bestFit="1" customWidth="1"/>
    <col min="15669" max="15670" width="11.5703125" bestFit="1" customWidth="1"/>
    <col min="15671" max="15671" width="11.5703125" customWidth="1"/>
    <col min="15873" max="15873" width="1.5703125" customWidth="1"/>
    <col min="15874" max="15874" width="55.140625" bestFit="1" customWidth="1"/>
    <col min="15875" max="15889" width="11.85546875" customWidth="1"/>
    <col min="15890" max="15892" width="0" hidden="1" customWidth="1"/>
    <col min="15893" max="15901" width="11.7109375" bestFit="1" customWidth="1"/>
    <col min="15902" max="15912" width="12.42578125" bestFit="1" customWidth="1"/>
    <col min="15913" max="15913" width="12.42578125" customWidth="1"/>
    <col min="15914" max="15914" width="11.5703125" bestFit="1" customWidth="1"/>
    <col min="15915" max="15915" width="10.85546875" bestFit="1" customWidth="1"/>
    <col min="15916" max="15917" width="11.5703125" bestFit="1" customWidth="1"/>
    <col min="15918" max="15923" width="12.42578125" bestFit="1" customWidth="1"/>
    <col min="15924" max="15924" width="10.85546875" bestFit="1" customWidth="1"/>
    <col min="15925" max="15926" width="11.5703125" bestFit="1" customWidth="1"/>
    <col min="15927" max="15927" width="11.5703125" customWidth="1"/>
    <col min="16129" max="16129" width="1.5703125" customWidth="1"/>
    <col min="16130" max="16130" width="55.140625" bestFit="1" customWidth="1"/>
    <col min="16131" max="16145" width="11.85546875" customWidth="1"/>
    <col min="16146" max="16148" width="0" hidden="1" customWidth="1"/>
    <col min="16149" max="16157" width="11.7109375" bestFit="1" customWidth="1"/>
    <col min="16158" max="16168" width="12.42578125" bestFit="1" customWidth="1"/>
    <col min="16169" max="16169" width="12.42578125" customWidth="1"/>
    <col min="16170" max="16170" width="11.5703125" bestFit="1" customWidth="1"/>
    <col min="16171" max="16171" width="10.85546875" bestFit="1" customWidth="1"/>
    <col min="16172" max="16173" width="11.5703125" bestFit="1" customWidth="1"/>
    <col min="16174" max="16179" width="12.42578125" bestFit="1" customWidth="1"/>
    <col min="16180" max="16180" width="10.85546875" bestFit="1" customWidth="1"/>
    <col min="16181" max="16182" width="11.5703125" bestFit="1" customWidth="1"/>
    <col min="16183" max="16183" width="11.5703125" customWidth="1"/>
  </cols>
  <sheetData>
    <row r="1" spans="1:58" s="20" customFormat="1" ht="8.25" customHeight="1" x14ac:dyDescent="0.25">
      <c r="B1" s="3"/>
      <c r="C1" s="3"/>
      <c r="D1" s="3"/>
      <c r="E1" s="3"/>
      <c r="F1" s="2"/>
      <c r="AP1" s="20" t="s">
        <v>19</v>
      </c>
      <c r="AR1" s="20" t="s">
        <v>19</v>
      </c>
      <c r="AS1" s="20" t="s">
        <v>19</v>
      </c>
    </row>
    <row r="4" spans="1:58" x14ac:dyDescent="0.25">
      <c r="A4" s="20"/>
    </row>
    <row r="5" spans="1:58" x14ac:dyDescent="0.25">
      <c r="A5" s="20"/>
    </row>
    <row r="6" spans="1:58" x14ac:dyDescent="0.25">
      <c r="A6" s="20"/>
    </row>
    <row r="7" spans="1:58" ht="17.25" customHeight="1" x14ac:dyDescent="0.25">
      <c r="A7" s="20"/>
      <c r="B7" s="23" t="s">
        <v>36</v>
      </c>
      <c r="C7" s="24" t="s">
        <v>37</v>
      </c>
      <c r="D7" s="24" t="s">
        <v>38</v>
      </c>
      <c r="E7" s="24" t="s">
        <v>39</v>
      </c>
      <c r="F7" s="24" t="s">
        <v>40</v>
      </c>
      <c r="G7" s="24" t="s">
        <v>41</v>
      </c>
      <c r="H7" s="24" t="s">
        <v>42</v>
      </c>
      <c r="I7" s="24" t="s">
        <v>43</v>
      </c>
      <c r="J7" s="24" t="s">
        <v>44</v>
      </c>
      <c r="K7" s="24" t="s">
        <v>45</v>
      </c>
      <c r="L7" s="24" t="s">
        <v>46</v>
      </c>
      <c r="M7" s="24" t="s">
        <v>47</v>
      </c>
      <c r="N7" s="24" t="s">
        <v>48</v>
      </c>
      <c r="O7" s="24" t="s">
        <v>49</v>
      </c>
      <c r="P7" s="24" t="s">
        <v>50</v>
      </c>
      <c r="Q7" s="24" t="s">
        <v>51</v>
      </c>
      <c r="R7" s="24"/>
      <c r="S7" s="24"/>
      <c r="T7" s="24"/>
      <c r="U7" s="24" t="s">
        <v>52</v>
      </c>
      <c r="V7" s="24" t="s">
        <v>53</v>
      </c>
      <c r="W7" s="24" t="s">
        <v>54</v>
      </c>
      <c r="X7" s="24" t="s">
        <v>55</v>
      </c>
      <c r="Y7" s="24" t="s">
        <v>56</v>
      </c>
      <c r="Z7" s="24" t="s">
        <v>57</v>
      </c>
      <c r="AA7" s="24" t="s">
        <v>58</v>
      </c>
      <c r="AB7" s="24" t="s">
        <v>59</v>
      </c>
      <c r="AC7" s="24" t="s">
        <v>60</v>
      </c>
      <c r="AD7" s="24" t="s">
        <v>61</v>
      </c>
      <c r="AE7" s="24" t="s">
        <v>62</v>
      </c>
      <c r="AF7" s="24" t="s">
        <v>63</v>
      </c>
      <c r="AG7" s="24" t="s">
        <v>64</v>
      </c>
      <c r="AH7" s="24" t="s">
        <v>65</v>
      </c>
      <c r="AI7" s="24" t="s">
        <v>66</v>
      </c>
      <c r="AJ7" s="24" t="s">
        <v>67</v>
      </c>
      <c r="AK7" s="24" t="s">
        <v>68</v>
      </c>
      <c r="AL7" s="24" t="s">
        <v>69</v>
      </c>
      <c r="AM7" s="24" t="s">
        <v>70</v>
      </c>
      <c r="AN7" s="24" t="s">
        <v>71</v>
      </c>
      <c r="AO7" s="24" t="s">
        <v>72</v>
      </c>
      <c r="AP7" s="24" t="s">
        <v>73</v>
      </c>
      <c r="AQ7" s="24" t="s">
        <v>74</v>
      </c>
      <c r="AR7" s="24" t="s">
        <v>75</v>
      </c>
      <c r="AS7" s="24" t="s">
        <v>76</v>
      </c>
      <c r="AT7" s="24" t="s">
        <v>77</v>
      </c>
      <c r="AU7" s="24" t="s">
        <v>78</v>
      </c>
      <c r="AV7" s="24" t="s">
        <v>79</v>
      </c>
      <c r="AW7" s="24" t="s">
        <v>80</v>
      </c>
      <c r="AX7" s="24" t="s">
        <v>81</v>
      </c>
      <c r="AY7" s="24" t="s">
        <v>82</v>
      </c>
      <c r="AZ7" s="24" t="s">
        <v>83</v>
      </c>
      <c r="BA7" s="24" t="s">
        <v>84</v>
      </c>
      <c r="BB7" s="24" t="s">
        <v>85</v>
      </c>
      <c r="BC7" s="24" t="s">
        <v>86</v>
      </c>
      <c r="BD7" s="24" t="s">
        <v>392</v>
      </c>
      <c r="BE7" s="24" t="s">
        <v>395</v>
      </c>
      <c r="BF7" s="24" t="s">
        <v>396</v>
      </c>
    </row>
    <row r="8" spans="1:58" x14ac:dyDescent="0.25">
      <c r="A8" s="20"/>
      <c r="B8" s="13" t="s">
        <v>87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BA8" s="128"/>
      <c r="BB8" s="128"/>
      <c r="BC8" s="128" t="s">
        <v>19</v>
      </c>
      <c r="BD8" s="128"/>
    </row>
    <row r="9" spans="1:58" x14ac:dyDescent="0.25">
      <c r="A9" s="20"/>
      <c r="B9" s="4" t="s">
        <v>88</v>
      </c>
      <c r="C9" s="5">
        <v>88038</v>
      </c>
      <c r="D9" s="5">
        <v>75661</v>
      </c>
      <c r="E9" s="5">
        <v>117145</v>
      </c>
      <c r="F9" s="5">
        <v>139744</v>
      </c>
      <c r="G9" s="5">
        <v>124766</v>
      </c>
      <c r="H9" s="5">
        <v>94248</v>
      </c>
      <c r="I9" s="5">
        <v>109847</v>
      </c>
      <c r="J9" s="5">
        <v>171780</v>
      </c>
      <c r="K9" s="5">
        <v>175673</v>
      </c>
      <c r="L9" s="5">
        <v>87709</v>
      </c>
      <c r="M9" s="5">
        <v>101204</v>
      </c>
      <c r="N9" s="5">
        <v>115779</v>
      </c>
      <c r="O9" s="5">
        <v>99602</v>
      </c>
      <c r="P9" s="5">
        <v>152999</v>
      </c>
      <c r="Q9" s="5">
        <v>253392</v>
      </c>
      <c r="R9" s="5"/>
      <c r="S9" s="5"/>
      <c r="T9" s="5"/>
      <c r="U9" s="5">
        <v>152203</v>
      </c>
      <c r="V9" s="5">
        <v>155306</v>
      </c>
      <c r="W9" s="5">
        <v>151121</v>
      </c>
      <c r="X9" s="5">
        <v>178524</v>
      </c>
      <c r="Y9" s="5">
        <v>181066</v>
      </c>
      <c r="Z9" s="5">
        <v>188220</v>
      </c>
      <c r="AA9" s="5">
        <v>193095</v>
      </c>
      <c r="AB9" s="5">
        <v>245247</v>
      </c>
      <c r="AC9" s="5">
        <v>241283</v>
      </c>
      <c r="AD9" s="5">
        <v>210805</v>
      </c>
      <c r="AE9" s="5">
        <v>119816</v>
      </c>
      <c r="AF9" s="5">
        <v>423028</v>
      </c>
      <c r="AG9" s="5">
        <v>394777</v>
      </c>
      <c r="AH9" s="5">
        <v>353459</v>
      </c>
      <c r="AI9" s="5">
        <v>311543</v>
      </c>
      <c r="AJ9" s="5">
        <v>308365</v>
      </c>
      <c r="AK9" s="5">
        <v>296857</v>
      </c>
      <c r="AL9" s="5">
        <v>313670</v>
      </c>
      <c r="AM9" s="5">
        <v>497570</v>
      </c>
      <c r="AN9" s="5">
        <v>347563</v>
      </c>
      <c r="AO9" s="5">
        <v>311571</v>
      </c>
      <c r="AP9" s="5">
        <v>290795</v>
      </c>
      <c r="AQ9" s="5">
        <v>306277</v>
      </c>
      <c r="AR9" s="5">
        <v>342365</v>
      </c>
      <c r="AS9" s="5">
        <v>318522</v>
      </c>
      <c r="AT9" s="5">
        <v>333876</v>
      </c>
      <c r="AU9" s="5">
        <v>524134</v>
      </c>
      <c r="AV9" s="5">
        <v>525767</v>
      </c>
      <c r="AW9" s="5">
        <v>486536</v>
      </c>
      <c r="AX9" s="5">
        <v>533277</v>
      </c>
      <c r="AY9" s="5">
        <v>321803</v>
      </c>
      <c r="AZ9" s="5">
        <v>368439</v>
      </c>
      <c r="BA9" s="129">
        <v>390039</v>
      </c>
      <c r="BB9" s="129">
        <v>392763</v>
      </c>
      <c r="BC9" s="129">
        <v>234243</v>
      </c>
      <c r="BD9" s="129">
        <v>345447</v>
      </c>
      <c r="BE9" s="5">
        <v>365161</v>
      </c>
      <c r="BF9" s="5">
        <v>405063</v>
      </c>
    </row>
    <row r="10" spans="1:58" x14ac:dyDescent="0.25">
      <c r="A10" s="20"/>
      <c r="B10" s="3" t="s">
        <v>89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394551</v>
      </c>
      <c r="AC10" s="5">
        <v>9314</v>
      </c>
      <c r="AD10" s="5">
        <v>4174</v>
      </c>
      <c r="AE10" s="5">
        <v>3969</v>
      </c>
      <c r="AF10" s="5">
        <v>9134</v>
      </c>
      <c r="AG10" s="5">
        <v>5842</v>
      </c>
      <c r="AH10" s="5">
        <v>0</v>
      </c>
      <c r="AI10" s="5">
        <v>0</v>
      </c>
      <c r="AJ10" s="5">
        <v>0</v>
      </c>
      <c r="AK10" s="5">
        <v>16715</v>
      </c>
      <c r="AL10" s="5">
        <v>17201</v>
      </c>
      <c r="AM10" s="5">
        <v>18962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/>
      <c r="BA10" s="129"/>
      <c r="BB10" s="129"/>
      <c r="BC10" s="129"/>
      <c r="BD10" s="129">
        <v>0</v>
      </c>
      <c r="BE10" s="5">
        <v>0</v>
      </c>
      <c r="BF10" s="5">
        <v>0</v>
      </c>
    </row>
    <row r="11" spans="1:58" x14ac:dyDescent="0.25">
      <c r="A11" s="20"/>
      <c r="B11" s="4" t="s">
        <v>90</v>
      </c>
      <c r="C11" s="5">
        <v>111630</v>
      </c>
      <c r="D11" s="5">
        <v>141596</v>
      </c>
      <c r="E11" s="5">
        <v>125179</v>
      </c>
      <c r="F11" s="5">
        <v>125814</v>
      </c>
      <c r="G11" s="5">
        <v>147041</v>
      </c>
      <c r="H11" s="5">
        <v>138288</v>
      </c>
      <c r="I11" s="5">
        <v>150317</v>
      </c>
      <c r="J11" s="5">
        <v>153504</v>
      </c>
      <c r="K11" s="5">
        <v>160686</v>
      </c>
      <c r="L11" s="5">
        <v>174811</v>
      </c>
      <c r="M11" s="5">
        <v>174022</v>
      </c>
      <c r="N11" s="5">
        <v>167158</v>
      </c>
      <c r="O11" s="5">
        <v>201776</v>
      </c>
      <c r="P11" s="5">
        <v>216605</v>
      </c>
      <c r="Q11" s="5">
        <v>233327</v>
      </c>
      <c r="R11" s="5"/>
      <c r="S11" s="5"/>
      <c r="T11" s="5"/>
      <c r="U11" s="5">
        <v>233568</v>
      </c>
      <c r="V11" s="5">
        <v>224408</v>
      </c>
      <c r="W11" s="5">
        <v>237002</v>
      </c>
      <c r="X11" s="5">
        <v>263369</v>
      </c>
      <c r="Y11" s="5">
        <v>269411</v>
      </c>
      <c r="Z11" s="5">
        <v>302154</v>
      </c>
      <c r="AA11" s="5">
        <v>302068</v>
      </c>
      <c r="AB11" s="5">
        <v>345857</v>
      </c>
      <c r="AC11" s="5">
        <v>359930</v>
      </c>
      <c r="AD11" s="5">
        <v>356066</v>
      </c>
      <c r="AE11" s="5">
        <v>342764</v>
      </c>
      <c r="AF11" s="5">
        <v>339860</v>
      </c>
      <c r="AG11" s="5">
        <v>298500</v>
      </c>
      <c r="AH11" s="5">
        <v>311539</v>
      </c>
      <c r="AI11" s="5">
        <v>351160</v>
      </c>
      <c r="AJ11" s="5">
        <v>369754</v>
      </c>
      <c r="AK11" s="5">
        <v>335165</v>
      </c>
      <c r="AL11" s="5">
        <v>337544</v>
      </c>
      <c r="AM11" s="5">
        <v>399093</v>
      </c>
      <c r="AN11" s="5">
        <v>429378</v>
      </c>
      <c r="AO11" s="5">
        <v>367982</v>
      </c>
      <c r="AP11" s="5">
        <v>398391</v>
      </c>
      <c r="AQ11" s="5">
        <v>438741</v>
      </c>
      <c r="AR11" s="5">
        <v>432108</v>
      </c>
      <c r="AS11" s="5">
        <v>395523</v>
      </c>
      <c r="AT11" s="5">
        <v>437602</v>
      </c>
      <c r="AU11" s="5">
        <v>435883</v>
      </c>
      <c r="AV11" s="5">
        <v>490132</v>
      </c>
      <c r="AW11" s="5">
        <v>358504</v>
      </c>
      <c r="AX11" s="5">
        <v>429345</v>
      </c>
      <c r="AY11" s="5">
        <v>391005</v>
      </c>
      <c r="AZ11" s="5">
        <v>448494</v>
      </c>
      <c r="BA11" s="129">
        <v>428869</v>
      </c>
      <c r="BB11" s="129">
        <v>424127</v>
      </c>
      <c r="BC11" s="129">
        <v>347249</v>
      </c>
      <c r="BD11" s="129">
        <v>384428</v>
      </c>
      <c r="BE11" s="5">
        <v>347115</v>
      </c>
      <c r="BF11" s="5">
        <v>399012</v>
      </c>
    </row>
    <row r="12" spans="1:58" x14ac:dyDescent="0.25">
      <c r="A12" s="20"/>
      <c r="B12" s="4" t="s">
        <v>91</v>
      </c>
      <c r="C12" s="5">
        <v>-2345</v>
      </c>
      <c r="D12" s="5">
        <v>-2350</v>
      </c>
      <c r="E12" s="5">
        <v>-1373</v>
      </c>
      <c r="F12" s="5">
        <v>-1340</v>
      </c>
      <c r="G12" s="5">
        <v>-1152</v>
      </c>
      <c r="H12" s="5">
        <v>-872</v>
      </c>
      <c r="I12" s="5">
        <v>-883</v>
      </c>
      <c r="J12" s="5">
        <v>-976</v>
      </c>
      <c r="K12" s="5">
        <v>-1090</v>
      </c>
      <c r="L12" s="5">
        <v>-729</v>
      </c>
      <c r="M12" s="5">
        <v>-1051</v>
      </c>
      <c r="N12" s="5">
        <v>-1158</v>
      </c>
      <c r="O12" s="5">
        <v>-1204</v>
      </c>
      <c r="P12" s="5">
        <v>-1244</v>
      </c>
      <c r="Q12" s="5">
        <v>-1235</v>
      </c>
      <c r="R12" s="5"/>
      <c r="S12" s="5"/>
      <c r="T12" s="5"/>
      <c r="U12" s="5">
        <v>-1439</v>
      </c>
      <c r="V12" s="5">
        <v>-1577</v>
      </c>
      <c r="W12" s="5">
        <v>-1998</v>
      </c>
      <c r="X12" s="5">
        <v>-2471</v>
      </c>
      <c r="Y12" s="5">
        <v>-4991</v>
      </c>
      <c r="Z12" s="5">
        <v>-5290</v>
      </c>
      <c r="AA12" s="5">
        <v>-5216</v>
      </c>
      <c r="AB12" s="5">
        <v>-7138</v>
      </c>
      <c r="AC12" s="5">
        <v>0</v>
      </c>
      <c r="AD12" s="5">
        <v>0</v>
      </c>
      <c r="AE12" s="5">
        <v>0</v>
      </c>
      <c r="AF12" s="5">
        <v>0</v>
      </c>
      <c r="AG12" s="5"/>
      <c r="AH12" s="5">
        <v>-22687</v>
      </c>
      <c r="AI12" s="5">
        <v>-23286</v>
      </c>
      <c r="AJ12" s="5">
        <v>-22538</v>
      </c>
      <c r="AK12" s="5">
        <v>0</v>
      </c>
      <c r="AL12" s="5">
        <v>-26098</v>
      </c>
      <c r="AM12" s="5">
        <v>-30155</v>
      </c>
      <c r="AN12" s="5">
        <v>-41432</v>
      </c>
      <c r="AO12" s="5">
        <v>0</v>
      </c>
      <c r="AP12" s="5">
        <v>0</v>
      </c>
      <c r="AQ12" s="5">
        <v>-36331</v>
      </c>
      <c r="AR12" s="5">
        <v>0</v>
      </c>
      <c r="AS12" s="5"/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/>
      <c r="BA12" s="129"/>
      <c r="BB12" s="129"/>
      <c r="BC12" s="129"/>
      <c r="BD12" s="129"/>
      <c r="BE12" s="5"/>
      <c r="BF12" s="5"/>
    </row>
    <row r="13" spans="1:58" x14ac:dyDescent="0.25">
      <c r="B13" s="4" t="s">
        <v>92</v>
      </c>
      <c r="C13" s="5">
        <v>35979</v>
      </c>
      <c r="D13" s="5">
        <v>4875</v>
      </c>
      <c r="E13" s="5">
        <v>5156</v>
      </c>
      <c r="F13" s="5">
        <v>28183</v>
      </c>
      <c r="G13" s="5">
        <v>32937</v>
      </c>
      <c r="H13" s="5">
        <v>42933</v>
      </c>
      <c r="I13" s="5">
        <v>32266</v>
      </c>
      <c r="J13" s="5">
        <v>32167</v>
      </c>
      <c r="K13" s="5">
        <v>36091</v>
      </c>
      <c r="L13" s="5">
        <v>36315</v>
      </c>
      <c r="M13" s="5">
        <v>20539</v>
      </c>
      <c r="N13" s="5">
        <v>7893</v>
      </c>
      <c r="O13" s="5">
        <v>10174</v>
      </c>
      <c r="P13" s="5">
        <v>11744</v>
      </c>
      <c r="Q13" s="5">
        <v>17722</v>
      </c>
      <c r="R13" s="5"/>
      <c r="S13" s="5"/>
      <c r="T13" s="5"/>
      <c r="U13" s="5">
        <v>19548</v>
      </c>
      <c r="V13" s="5">
        <v>23446</v>
      </c>
      <c r="W13" s="5">
        <v>24709</v>
      </c>
      <c r="X13" s="5">
        <v>24319</v>
      </c>
      <c r="Y13" s="5">
        <v>14911</v>
      </c>
      <c r="Z13" s="5">
        <v>16254</v>
      </c>
      <c r="AA13" s="5">
        <v>22001</v>
      </c>
      <c r="AB13" s="5">
        <v>22286</v>
      </c>
      <c r="AC13" s="5">
        <v>22958</v>
      </c>
      <c r="AD13" s="5">
        <v>26762</v>
      </c>
      <c r="AE13" s="5">
        <v>24674</v>
      </c>
      <c r="AF13" s="5">
        <v>22555</v>
      </c>
      <c r="AG13" s="5">
        <v>25173</v>
      </c>
      <c r="AH13" s="5">
        <v>45933</v>
      </c>
      <c r="AI13" s="5">
        <v>57379</v>
      </c>
      <c r="AJ13" s="5">
        <v>49286</v>
      </c>
      <c r="AK13" s="5">
        <v>51491</v>
      </c>
      <c r="AL13" s="5">
        <v>58612</v>
      </c>
      <c r="AM13" s="5">
        <v>68158</v>
      </c>
      <c r="AN13" s="5">
        <v>65695</v>
      </c>
      <c r="AO13" s="5">
        <v>95842</v>
      </c>
      <c r="AP13" s="5">
        <v>88311</v>
      </c>
      <c r="AQ13" s="5">
        <v>86884</v>
      </c>
      <c r="AR13" s="5">
        <v>77799</v>
      </c>
      <c r="AS13" s="5">
        <v>79983</v>
      </c>
      <c r="AT13" s="5">
        <v>59339</v>
      </c>
      <c r="AU13" s="5">
        <v>70404</v>
      </c>
      <c r="AV13" s="5">
        <v>82597</v>
      </c>
      <c r="AW13" s="5">
        <v>71051</v>
      </c>
      <c r="AX13" s="5">
        <v>75067</v>
      </c>
      <c r="AY13" s="5">
        <v>75669</v>
      </c>
      <c r="AZ13" s="5">
        <v>76232</v>
      </c>
      <c r="BA13" s="129">
        <v>82647</v>
      </c>
      <c r="BB13" s="129">
        <v>87625</v>
      </c>
      <c r="BC13" s="129">
        <v>88831</v>
      </c>
      <c r="BD13" s="129">
        <v>83501</v>
      </c>
      <c r="BE13" s="5">
        <v>96478</v>
      </c>
      <c r="BF13" s="5">
        <v>87849</v>
      </c>
    </row>
    <row r="14" spans="1:58" x14ac:dyDescent="0.25">
      <c r="A14" s="20"/>
      <c r="B14" s="4" t="s">
        <v>93</v>
      </c>
      <c r="C14" s="5">
        <v>81133</v>
      </c>
      <c r="D14" s="5">
        <v>80430</v>
      </c>
      <c r="E14" s="5">
        <v>78585</v>
      </c>
      <c r="F14" s="5">
        <v>84969</v>
      </c>
      <c r="G14" s="5">
        <v>90351</v>
      </c>
      <c r="H14" s="5">
        <v>95087</v>
      </c>
      <c r="I14" s="5">
        <v>92169</v>
      </c>
      <c r="J14" s="5">
        <v>100253</v>
      </c>
      <c r="K14" s="5">
        <v>98943</v>
      </c>
      <c r="L14" s="5">
        <v>103709</v>
      </c>
      <c r="M14" s="5">
        <v>99745</v>
      </c>
      <c r="N14" s="5">
        <v>99834</v>
      </c>
      <c r="O14" s="5">
        <v>96739</v>
      </c>
      <c r="P14" s="5">
        <v>115885</v>
      </c>
      <c r="Q14" s="5">
        <v>119414</v>
      </c>
      <c r="R14" s="5"/>
      <c r="S14" s="5"/>
      <c r="T14" s="5"/>
      <c r="U14" s="5">
        <v>118058</v>
      </c>
      <c r="V14" s="5">
        <v>117581</v>
      </c>
      <c r="W14" s="5">
        <v>121163</v>
      </c>
      <c r="X14" s="5">
        <v>125564</v>
      </c>
      <c r="Y14" s="5">
        <v>127478</v>
      </c>
      <c r="Z14" s="5">
        <v>156544</v>
      </c>
      <c r="AA14" s="5">
        <v>176810</v>
      </c>
      <c r="AB14" s="5">
        <v>180474</v>
      </c>
      <c r="AC14" s="5">
        <v>181831</v>
      </c>
      <c r="AD14" s="5">
        <v>176012</v>
      </c>
      <c r="AE14" s="5">
        <v>155379</v>
      </c>
      <c r="AF14" s="5">
        <v>148145</v>
      </c>
      <c r="AG14" s="5">
        <v>128999</v>
      </c>
      <c r="AH14" s="5">
        <v>124061</v>
      </c>
      <c r="AI14" s="5">
        <v>130423</v>
      </c>
      <c r="AJ14" s="5">
        <v>122707</v>
      </c>
      <c r="AK14" s="5">
        <v>118262</v>
      </c>
      <c r="AL14" s="5">
        <v>124309</v>
      </c>
      <c r="AM14" s="5">
        <v>144318</v>
      </c>
      <c r="AN14" s="5">
        <v>153148</v>
      </c>
      <c r="AO14" s="5">
        <v>145902</v>
      </c>
      <c r="AP14" s="5">
        <v>160725</v>
      </c>
      <c r="AQ14" s="5">
        <v>207524</v>
      </c>
      <c r="AR14" s="5">
        <v>238547</v>
      </c>
      <c r="AS14" s="5">
        <v>227028</v>
      </c>
      <c r="AT14" s="5">
        <v>264757</v>
      </c>
      <c r="AU14" s="5">
        <v>265106</v>
      </c>
      <c r="AV14" s="5">
        <v>280541</v>
      </c>
      <c r="AW14" s="5">
        <v>270014</v>
      </c>
      <c r="AX14" s="5">
        <v>325554</v>
      </c>
      <c r="AY14" s="5">
        <v>325736</v>
      </c>
      <c r="AZ14" s="5">
        <v>307063</v>
      </c>
      <c r="BA14" s="129">
        <v>323266</v>
      </c>
      <c r="BB14" s="129">
        <v>334569</v>
      </c>
      <c r="BC14" s="129">
        <v>286725</v>
      </c>
      <c r="BD14" s="129">
        <v>303797</v>
      </c>
      <c r="BE14" s="5">
        <v>344161</v>
      </c>
      <c r="BF14" s="5">
        <v>362319</v>
      </c>
    </row>
    <row r="15" spans="1:58" x14ac:dyDescent="0.25">
      <c r="A15" s="20"/>
      <c r="B15" s="4" t="s">
        <v>94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1094</v>
      </c>
      <c r="O15" s="5">
        <v>900</v>
      </c>
      <c r="P15" s="5">
        <v>0</v>
      </c>
      <c r="Q15" s="5">
        <v>0</v>
      </c>
      <c r="R15" s="5"/>
      <c r="S15" s="5"/>
      <c r="T15" s="5"/>
      <c r="U15" s="5">
        <v>1188</v>
      </c>
      <c r="V15" s="5">
        <v>1188</v>
      </c>
      <c r="W15" s="5">
        <v>1539</v>
      </c>
      <c r="X15" s="5">
        <v>0</v>
      </c>
      <c r="Y15" s="5">
        <v>1344</v>
      </c>
      <c r="Z15" s="5">
        <v>1293</v>
      </c>
      <c r="AA15" s="5">
        <v>0</v>
      </c>
      <c r="AB15" s="5">
        <v>1328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/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/>
      <c r="BA15" s="129"/>
      <c r="BB15" s="129"/>
      <c r="BC15" s="129"/>
      <c r="BD15" s="129"/>
      <c r="BE15" s="5"/>
      <c r="BF15" s="5"/>
    </row>
    <row r="16" spans="1:58" x14ac:dyDescent="0.25">
      <c r="A16" s="20"/>
      <c r="B16" s="4" t="s">
        <v>95</v>
      </c>
      <c r="C16" s="5">
        <v>3441</v>
      </c>
      <c r="D16" s="5">
        <v>22189</v>
      </c>
      <c r="E16" s="5">
        <v>20955</v>
      </c>
      <c r="F16" s="5">
        <v>3606</v>
      </c>
      <c r="G16" s="5">
        <v>3763</v>
      </c>
      <c r="H16" s="5">
        <v>5515</v>
      </c>
      <c r="I16" s="5">
        <v>5038</v>
      </c>
      <c r="J16" s="5">
        <v>4414</v>
      </c>
      <c r="K16" s="5">
        <v>4280</v>
      </c>
      <c r="L16" s="5">
        <v>6559</v>
      </c>
      <c r="M16" s="5">
        <v>19443</v>
      </c>
      <c r="N16" s="5">
        <v>21562</v>
      </c>
      <c r="O16" s="5">
        <v>21117</v>
      </c>
      <c r="P16" s="5">
        <v>24247</v>
      </c>
      <c r="Q16" s="5">
        <v>24641</v>
      </c>
      <c r="R16" s="5"/>
      <c r="S16" s="5"/>
      <c r="T16" s="5"/>
      <c r="U16" s="5">
        <v>23030</v>
      </c>
      <c r="V16" s="5">
        <v>23674</v>
      </c>
      <c r="W16" s="5">
        <v>23887</v>
      </c>
      <c r="X16" s="5">
        <v>24851</v>
      </c>
      <c r="Y16" s="5">
        <v>16703</v>
      </c>
      <c r="Z16" s="5">
        <v>21298</v>
      </c>
      <c r="AA16" s="5">
        <v>28538</v>
      </c>
      <c r="AB16" s="5">
        <v>28411</v>
      </c>
      <c r="AC16" s="5">
        <v>56644</v>
      </c>
      <c r="AD16" s="5">
        <v>53503</v>
      </c>
      <c r="AE16" s="5">
        <v>55899</v>
      </c>
      <c r="AF16" s="5">
        <v>52229</v>
      </c>
      <c r="AG16" s="5">
        <v>49275</v>
      </c>
      <c r="AH16" s="5">
        <v>19771</v>
      </c>
      <c r="AI16" s="5">
        <v>24679</v>
      </c>
      <c r="AJ16" s="5">
        <v>21216</v>
      </c>
      <c r="AK16" s="5">
        <v>0</v>
      </c>
      <c r="AL16" s="5">
        <v>18631</v>
      </c>
      <c r="AM16" s="5">
        <v>22081</v>
      </c>
      <c r="AN16" s="5">
        <v>23459</v>
      </c>
      <c r="AO16" s="5">
        <v>0</v>
      </c>
      <c r="AP16" s="5">
        <v>0</v>
      </c>
      <c r="AQ16" s="5">
        <v>29323</v>
      </c>
      <c r="AR16" s="5">
        <v>24201</v>
      </c>
      <c r="AS16" s="5">
        <v>21204</v>
      </c>
      <c r="AT16" s="5">
        <v>29240</v>
      </c>
      <c r="AU16" s="5">
        <v>19022</v>
      </c>
      <c r="AV16" s="5">
        <v>14858</v>
      </c>
      <c r="AW16" s="5">
        <v>12950</v>
      </c>
      <c r="AX16" s="5">
        <v>12911</v>
      </c>
      <c r="AY16" s="5">
        <v>0</v>
      </c>
      <c r="AZ16" s="5"/>
      <c r="BA16" s="129"/>
      <c r="BB16" s="129"/>
      <c r="BC16" s="129"/>
      <c r="BD16" s="129"/>
      <c r="BE16" s="5"/>
      <c r="BF16" s="5"/>
    </row>
    <row r="17" spans="1:58" x14ac:dyDescent="0.25">
      <c r="A17" s="20"/>
      <c r="B17" s="4" t="s">
        <v>96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40237</v>
      </c>
      <c r="AL17" s="5">
        <v>0</v>
      </c>
      <c r="AM17" s="5">
        <v>0</v>
      </c>
      <c r="AN17" s="5">
        <v>0</v>
      </c>
      <c r="AO17" s="5">
        <v>40297</v>
      </c>
      <c r="AP17" s="5">
        <v>41981</v>
      </c>
      <c r="AQ17" s="5">
        <v>0</v>
      </c>
      <c r="AR17" s="5">
        <v>0</v>
      </c>
      <c r="AS17" s="5">
        <v>0</v>
      </c>
      <c r="AT17" s="5"/>
      <c r="AU17" s="5">
        <v>0</v>
      </c>
      <c r="AV17" s="5">
        <v>14704</v>
      </c>
      <c r="AW17" s="5">
        <v>13546</v>
      </c>
      <c r="AX17" s="5">
        <v>14851</v>
      </c>
      <c r="AY17" s="5">
        <v>42174</v>
      </c>
      <c r="AZ17" s="5">
        <v>38835</v>
      </c>
      <c r="BA17" s="129">
        <v>39321</v>
      </c>
      <c r="BB17" s="129">
        <v>39398</v>
      </c>
      <c r="BC17" s="129">
        <v>20570</v>
      </c>
      <c r="BD17" s="129">
        <v>19122</v>
      </c>
      <c r="BE17" s="5">
        <v>122414</v>
      </c>
      <c r="BF17" s="5">
        <v>100820</v>
      </c>
    </row>
    <row r="18" spans="1:58" x14ac:dyDescent="0.25">
      <c r="A18" s="20"/>
      <c r="B18" s="4" t="s">
        <v>97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26907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/>
      <c r="AU18" s="5">
        <v>0</v>
      </c>
      <c r="AV18" s="5">
        <v>0</v>
      </c>
      <c r="AW18" s="5">
        <v>0</v>
      </c>
      <c r="AX18" s="5">
        <v>0</v>
      </c>
      <c r="AY18" s="26">
        <v>0</v>
      </c>
      <c r="AZ18" s="5"/>
      <c r="BA18" s="129"/>
      <c r="BB18" s="129"/>
      <c r="BC18" s="129"/>
      <c r="BD18" s="129"/>
      <c r="BE18" s="5"/>
      <c r="BF18" s="5"/>
    </row>
    <row r="19" spans="1:58" x14ac:dyDescent="0.25">
      <c r="A19" s="20"/>
      <c r="B19" s="4" t="s">
        <v>98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78</v>
      </c>
      <c r="Q19" s="5">
        <v>0</v>
      </c>
      <c r="R19" s="5"/>
      <c r="S19" s="5"/>
      <c r="T19" s="5"/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/>
      <c r="AU19" s="5">
        <v>0</v>
      </c>
      <c r="AV19" s="5">
        <v>0</v>
      </c>
      <c r="AW19" s="5">
        <v>0</v>
      </c>
      <c r="AX19" s="5">
        <v>0</v>
      </c>
      <c r="AY19" s="26">
        <v>0</v>
      </c>
      <c r="AZ19" s="5"/>
      <c r="BA19" s="129"/>
      <c r="BB19" s="129"/>
      <c r="BC19" s="129"/>
      <c r="BD19" s="129"/>
      <c r="BE19" s="5"/>
      <c r="BF19" s="5"/>
    </row>
    <row r="20" spans="1:58" x14ac:dyDescent="0.25">
      <c r="A20" s="20"/>
      <c r="B20" s="4" t="s">
        <v>99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2661</v>
      </c>
      <c r="O20" s="5">
        <v>2704</v>
      </c>
      <c r="P20" s="5">
        <v>3325</v>
      </c>
      <c r="Q20" s="5">
        <v>0</v>
      </c>
      <c r="R20" s="5"/>
      <c r="S20" s="5"/>
      <c r="T20" s="5"/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34088</v>
      </c>
      <c r="AV20" s="5">
        <v>0</v>
      </c>
      <c r="AW20" s="5">
        <v>57163</v>
      </c>
      <c r="AX20" s="5">
        <v>78450</v>
      </c>
      <c r="AY20" s="26">
        <v>169925</v>
      </c>
      <c r="AZ20" s="5">
        <v>33363</v>
      </c>
      <c r="BA20" s="129">
        <v>45797</v>
      </c>
      <c r="BB20" s="129">
        <v>47368</v>
      </c>
      <c r="BC20" s="129">
        <v>44850</v>
      </c>
      <c r="BD20" s="129">
        <v>35989</v>
      </c>
      <c r="BE20" s="5">
        <v>19644</v>
      </c>
      <c r="BF20" s="5">
        <v>21805</v>
      </c>
    </row>
    <row r="21" spans="1:58" x14ac:dyDescent="0.25">
      <c r="A21" s="20"/>
      <c r="B21" s="4" t="s">
        <v>100</v>
      </c>
      <c r="C21" s="5">
        <v>1238</v>
      </c>
      <c r="D21" s="5">
        <v>0</v>
      </c>
      <c r="E21" s="5">
        <v>0</v>
      </c>
      <c r="F21" s="5">
        <v>411</v>
      </c>
      <c r="G21" s="5">
        <v>3161</v>
      </c>
      <c r="H21" s="5">
        <v>4009</v>
      </c>
      <c r="I21" s="5">
        <v>5176</v>
      </c>
      <c r="J21" s="5">
        <v>6151</v>
      </c>
      <c r="K21" s="5">
        <v>5140</v>
      </c>
      <c r="L21" s="5">
        <v>6375</v>
      </c>
      <c r="M21" s="5">
        <v>5923</v>
      </c>
      <c r="N21" s="5">
        <v>4313</v>
      </c>
      <c r="O21" s="5">
        <v>6476</v>
      </c>
      <c r="P21" s="5">
        <v>6308</v>
      </c>
      <c r="Q21" s="5">
        <v>5848</v>
      </c>
      <c r="R21" s="5"/>
      <c r="S21" s="5"/>
      <c r="T21" s="5"/>
      <c r="U21" s="5">
        <v>7846</v>
      </c>
      <c r="V21" s="5">
        <v>7774</v>
      </c>
      <c r="W21" s="5">
        <v>7009</v>
      </c>
      <c r="X21" s="5">
        <v>6026</v>
      </c>
      <c r="Y21" s="5">
        <v>8812</v>
      </c>
      <c r="Z21" s="5">
        <v>13621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/>
      <c r="AH21" s="5">
        <v>35649</v>
      </c>
      <c r="AI21" s="5">
        <v>41589</v>
      </c>
      <c r="AJ21" s="5">
        <v>35196</v>
      </c>
      <c r="AK21" s="5">
        <v>0</v>
      </c>
      <c r="AL21" s="5">
        <v>21489</v>
      </c>
      <c r="AM21" s="5">
        <v>20634</v>
      </c>
      <c r="AN21" s="5">
        <v>21335</v>
      </c>
      <c r="AO21" s="5">
        <v>0</v>
      </c>
      <c r="AP21" s="5">
        <v>0</v>
      </c>
      <c r="AQ21" s="5">
        <v>17948</v>
      </c>
      <c r="AR21" s="5">
        <v>45895</v>
      </c>
      <c r="AS21" s="5">
        <v>39876</v>
      </c>
      <c r="AT21" s="5">
        <v>56611</v>
      </c>
      <c r="AU21" s="5">
        <v>49128</v>
      </c>
      <c r="AV21" s="5">
        <v>47727</v>
      </c>
      <c r="AW21" s="5">
        <v>35055</v>
      </c>
      <c r="AX21" s="5">
        <v>48475</v>
      </c>
      <c r="AY21" s="26">
        <v>0</v>
      </c>
      <c r="AZ21" s="5"/>
      <c r="BA21" s="129"/>
      <c r="BB21" s="129"/>
      <c r="BC21" s="129"/>
      <c r="BD21" s="129"/>
      <c r="BE21" s="5"/>
      <c r="BF21" s="5"/>
    </row>
    <row r="22" spans="1:58" x14ac:dyDescent="0.25">
      <c r="A22" s="20"/>
      <c r="B22" s="4"/>
      <c r="C22" s="130">
        <f t="shared" ref="C22:Q22" si="0">SUM(C9:C21)</f>
        <v>319114</v>
      </c>
      <c r="D22" s="130">
        <f t="shared" si="0"/>
        <v>322401</v>
      </c>
      <c r="E22" s="130">
        <f t="shared" si="0"/>
        <v>345647</v>
      </c>
      <c r="F22" s="130">
        <f t="shared" si="0"/>
        <v>381387</v>
      </c>
      <c r="G22" s="130">
        <f t="shared" si="0"/>
        <v>400867</v>
      </c>
      <c r="H22" s="130">
        <f t="shared" si="0"/>
        <v>379208</v>
      </c>
      <c r="I22" s="130">
        <f t="shared" si="0"/>
        <v>393930</v>
      </c>
      <c r="J22" s="130">
        <f t="shared" si="0"/>
        <v>467293</v>
      </c>
      <c r="K22" s="130">
        <f t="shared" si="0"/>
        <v>479723</v>
      </c>
      <c r="L22" s="130">
        <f t="shared" si="0"/>
        <v>414749</v>
      </c>
      <c r="M22" s="130">
        <f t="shared" si="0"/>
        <v>419825</v>
      </c>
      <c r="N22" s="130">
        <f t="shared" si="0"/>
        <v>419136</v>
      </c>
      <c r="O22" s="130">
        <f t="shared" si="0"/>
        <v>438284</v>
      </c>
      <c r="P22" s="130">
        <f t="shared" si="0"/>
        <v>529947</v>
      </c>
      <c r="Q22" s="130">
        <f t="shared" si="0"/>
        <v>653109</v>
      </c>
      <c r="R22" s="5"/>
      <c r="S22" s="5"/>
      <c r="T22" s="5"/>
      <c r="U22" s="130">
        <f t="shared" ref="U22:AR22" si="1">SUM(U9:U21)</f>
        <v>554002</v>
      </c>
      <c r="V22" s="130">
        <f t="shared" si="1"/>
        <v>551800</v>
      </c>
      <c r="W22" s="130">
        <f t="shared" si="1"/>
        <v>564432</v>
      </c>
      <c r="X22" s="130">
        <f t="shared" si="1"/>
        <v>620182</v>
      </c>
      <c r="Y22" s="130">
        <f t="shared" si="1"/>
        <v>614734</v>
      </c>
      <c r="Z22" s="130">
        <f t="shared" si="1"/>
        <v>694094</v>
      </c>
      <c r="AA22" s="130">
        <f t="shared" si="1"/>
        <v>717296</v>
      </c>
      <c r="AB22" s="130">
        <f t="shared" si="1"/>
        <v>1211016</v>
      </c>
      <c r="AC22" s="130">
        <f t="shared" si="1"/>
        <v>871960</v>
      </c>
      <c r="AD22" s="130">
        <f t="shared" si="1"/>
        <v>827322</v>
      </c>
      <c r="AE22" s="130">
        <f t="shared" si="1"/>
        <v>729408</v>
      </c>
      <c r="AF22" s="130">
        <f t="shared" si="1"/>
        <v>994951</v>
      </c>
      <c r="AG22" s="130">
        <f t="shared" si="1"/>
        <v>902566</v>
      </c>
      <c r="AH22" s="130">
        <f t="shared" si="1"/>
        <v>867725</v>
      </c>
      <c r="AI22" s="130">
        <f t="shared" si="1"/>
        <v>893487</v>
      </c>
      <c r="AJ22" s="130">
        <f t="shared" si="1"/>
        <v>883986</v>
      </c>
      <c r="AK22" s="130">
        <f t="shared" si="1"/>
        <v>858727</v>
      </c>
      <c r="AL22" s="130">
        <f t="shared" si="1"/>
        <v>865358</v>
      </c>
      <c r="AM22" s="130">
        <f t="shared" si="1"/>
        <v>1140661</v>
      </c>
      <c r="AN22" s="130">
        <f t="shared" si="1"/>
        <v>999146</v>
      </c>
      <c r="AO22" s="130">
        <f t="shared" si="1"/>
        <v>961594</v>
      </c>
      <c r="AP22" s="130">
        <f t="shared" si="1"/>
        <v>980203</v>
      </c>
      <c r="AQ22" s="130">
        <f t="shared" si="1"/>
        <v>1050366</v>
      </c>
      <c r="AR22" s="130">
        <f t="shared" si="1"/>
        <v>1160915</v>
      </c>
      <c r="AS22" s="130">
        <f>SUM(AS9:AS21)</f>
        <v>1082136</v>
      </c>
      <c r="AT22" s="130">
        <f>SUM(AT9:AT21)</f>
        <v>1181425</v>
      </c>
      <c r="AU22" s="130">
        <v>1397765</v>
      </c>
      <c r="AV22" s="130">
        <v>1456326</v>
      </c>
      <c r="AW22" s="130">
        <f>SUM(AW9:AW21)</f>
        <v>1304819</v>
      </c>
      <c r="AX22" s="130">
        <f>SUM(AX9:AX21)</f>
        <v>1517930</v>
      </c>
      <c r="AY22" s="27">
        <f>SUM(AY9:AY21)</f>
        <v>1326312</v>
      </c>
      <c r="AZ22" s="27">
        <v>1272426</v>
      </c>
      <c r="BA22" s="131">
        <v>1309939</v>
      </c>
      <c r="BB22" s="131">
        <v>1325850</v>
      </c>
      <c r="BC22" s="131">
        <v>1022468</v>
      </c>
      <c r="BD22" s="131">
        <v>1172284</v>
      </c>
      <c r="BE22" s="27">
        <f>SUM(BE9:BE21)</f>
        <v>1294973</v>
      </c>
      <c r="BF22" s="27">
        <v>1376868</v>
      </c>
    </row>
    <row r="23" spans="1:58" x14ac:dyDescent="0.25">
      <c r="A23" s="20"/>
      <c r="B23" s="4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5"/>
      <c r="S23" s="5"/>
      <c r="T23" s="5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Z23" s="5"/>
      <c r="BA23" s="129"/>
      <c r="BB23" s="129"/>
      <c r="BC23" s="129"/>
      <c r="BD23" s="128"/>
    </row>
    <row r="24" spans="1:58" x14ac:dyDescent="0.25">
      <c r="A24" s="20"/>
      <c r="B24" s="4" t="s">
        <v>101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791</v>
      </c>
      <c r="AJ24" s="5">
        <v>791</v>
      </c>
      <c r="AK24" s="5">
        <v>791</v>
      </c>
      <c r="AL24" s="5">
        <v>791</v>
      </c>
      <c r="AM24" s="5">
        <v>791</v>
      </c>
      <c r="AN24" s="5">
        <v>791</v>
      </c>
      <c r="AO24" s="5">
        <v>791</v>
      </c>
      <c r="AP24" s="5">
        <v>791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26">
        <v>33923</v>
      </c>
      <c r="AZ24" s="5">
        <v>35063</v>
      </c>
      <c r="BA24" s="129">
        <v>16746</v>
      </c>
      <c r="BB24" s="129">
        <v>16746</v>
      </c>
      <c r="BC24" s="129">
        <v>16746</v>
      </c>
      <c r="BD24" s="129">
        <v>16746</v>
      </c>
      <c r="BE24" s="5">
        <v>16746</v>
      </c>
      <c r="BF24" s="5">
        <v>16746</v>
      </c>
    </row>
    <row r="25" spans="1:58" x14ac:dyDescent="0.25">
      <c r="A25" s="20"/>
      <c r="B25" s="4"/>
      <c r="C25" s="130">
        <f t="shared" ref="C25:AO25" si="2">C24</f>
        <v>0</v>
      </c>
      <c r="D25" s="130">
        <f t="shared" si="2"/>
        <v>0</v>
      </c>
      <c r="E25" s="130">
        <f t="shared" si="2"/>
        <v>0</v>
      </c>
      <c r="F25" s="130">
        <f t="shared" si="2"/>
        <v>0</v>
      </c>
      <c r="G25" s="130">
        <f t="shared" si="2"/>
        <v>0</v>
      </c>
      <c r="H25" s="130">
        <f t="shared" si="2"/>
        <v>0</v>
      </c>
      <c r="I25" s="130">
        <f t="shared" si="2"/>
        <v>0</v>
      </c>
      <c r="J25" s="130">
        <f t="shared" si="2"/>
        <v>0</v>
      </c>
      <c r="K25" s="130">
        <f t="shared" si="2"/>
        <v>0</v>
      </c>
      <c r="L25" s="130">
        <f t="shared" si="2"/>
        <v>0</v>
      </c>
      <c r="M25" s="130">
        <f t="shared" si="2"/>
        <v>0</v>
      </c>
      <c r="N25" s="130">
        <f t="shared" si="2"/>
        <v>0</v>
      </c>
      <c r="O25" s="130">
        <f t="shared" si="2"/>
        <v>0</v>
      </c>
      <c r="P25" s="130">
        <f t="shared" si="2"/>
        <v>0</v>
      </c>
      <c r="Q25" s="130">
        <f t="shared" si="2"/>
        <v>0</v>
      </c>
      <c r="R25" s="130">
        <f t="shared" si="2"/>
        <v>0</v>
      </c>
      <c r="S25" s="130">
        <f t="shared" si="2"/>
        <v>0</v>
      </c>
      <c r="T25" s="130">
        <f t="shared" si="2"/>
        <v>0</v>
      </c>
      <c r="U25" s="130">
        <f t="shared" si="2"/>
        <v>0</v>
      </c>
      <c r="V25" s="130">
        <f t="shared" si="2"/>
        <v>0</v>
      </c>
      <c r="W25" s="130">
        <f t="shared" si="2"/>
        <v>0</v>
      </c>
      <c r="X25" s="130">
        <f t="shared" si="2"/>
        <v>0</v>
      </c>
      <c r="Y25" s="130">
        <f t="shared" si="2"/>
        <v>0</v>
      </c>
      <c r="Z25" s="130">
        <f t="shared" si="2"/>
        <v>0</v>
      </c>
      <c r="AA25" s="130">
        <f t="shared" si="2"/>
        <v>0</v>
      </c>
      <c r="AB25" s="130">
        <f t="shared" si="2"/>
        <v>0</v>
      </c>
      <c r="AC25" s="130">
        <f t="shared" si="2"/>
        <v>0</v>
      </c>
      <c r="AD25" s="130">
        <f t="shared" si="2"/>
        <v>0</v>
      </c>
      <c r="AE25" s="130">
        <f t="shared" si="2"/>
        <v>0</v>
      </c>
      <c r="AF25" s="130">
        <f t="shared" si="2"/>
        <v>0</v>
      </c>
      <c r="AG25" s="130">
        <f t="shared" si="2"/>
        <v>0</v>
      </c>
      <c r="AH25" s="130">
        <f t="shared" si="2"/>
        <v>0</v>
      </c>
      <c r="AI25" s="130">
        <f t="shared" si="2"/>
        <v>791</v>
      </c>
      <c r="AJ25" s="130">
        <f t="shared" si="2"/>
        <v>791</v>
      </c>
      <c r="AK25" s="130">
        <f t="shared" si="2"/>
        <v>791</v>
      </c>
      <c r="AL25" s="130">
        <f t="shared" si="2"/>
        <v>791</v>
      </c>
      <c r="AM25" s="130">
        <f t="shared" si="2"/>
        <v>791</v>
      </c>
      <c r="AN25" s="130">
        <f t="shared" si="2"/>
        <v>791</v>
      </c>
      <c r="AO25" s="130">
        <f t="shared" si="2"/>
        <v>791</v>
      </c>
      <c r="AP25" s="130">
        <f>AP24</f>
        <v>791</v>
      </c>
      <c r="AQ25" s="130">
        <f>AQ24</f>
        <v>0</v>
      </c>
      <c r="AR25" s="130">
        <f>AR24</f>
        <v>0</v>
      </c>
      <c r="AS25" s="130">
        <f>AS24</f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27">
        <f>AY24</f>
        <v>33923</v>
      </c>
      <c r="AZ25" s="27">
        <v>35063</v>
      </c>
      <c r="BA25" s="131">
        <v>16746</v>
      </c>
      <c r="BB25" s="131">
        <v>16746</v>
      </c>
      <c r="BC25" s="131">
        <v>396377</v>
      </c>
      <c r="BD25" s="131">
        <v>458393</v>
      </c>
      <c r="BE25" s="27">
        <f>BE24+BE26</f>
        <v>16746</v>
      </c>
      <c r="BF25" s="27">
        <v>16746</v>
      </c>
    </row>
    <row r="26" spans="1:58" x14ac:dyDescent="0.25">
      <c r="A26" s="20"/>
      <c r="B26" s="4" t="s">
        <v>102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"/>
      <c r="S26" s="4"/>
      <c r="T26" s="4"/>
      <c r="U26" s="6"/>
      <c r="V26" s="6"/>
      <c r="W26" s="6"/>
      <c r="X26" s="6"/>
      <c r="Y26" s="6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Z26" s="5"/>
      <c r="BA26" s="129"/>
      <c r="BB26" s="129"/>
      <c r="BC26" s="129">
        <v>379631</v>
      </c>
      <c r="BD26" s="129">
        <v>441647</v>
      </c>
      <c r="BE26" s="5">
        <v>0</v>
      </c>
      <c r="BF26" s="5">
        <v>0</v>
      </c>
    </row>
    <row r="27" spans="1:58" x14ac:dyDescent="0.25">
      <c r="A27" s="20"/>
      <c r="B27" s="7" t="s">
        <v>103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"/>
      <c r="S27" s="4"/>
      <c r="T27" s="4"/>
      <c r="U27" s="6"/>
      <c r="V27" s="6"/>
      <c r="W27" s="6"/>
      <c r="X27" s="6"/>
      <c r="Y27" s="6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Z27" s="5"/>
      <c r="BA27" s="129"/>
      <c r="BB27" s="129"/>
      <c r="BC27" s="129"/>
      <c r="BD27" s="128"/>
    </row>
    <row r="28" spans="1:58" x14ac:dyDescent="0.25">
      <c r="A28" s="20"/>
      <c r="B28" s="4" t="s">
        <v>90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8">
        <v>4100</v>
      </c>
      <c r="Z28" s="8">
        <v>6625</v>
      </c>
      <c r="AA28" s="8">
        <v>12095</v>
      </c>
      <c r="AB28" s="8">
        <v>11994</v>
      </c>
      <c r="AC28" s="8">
        <v>13210</v>
      </c>
      <c r="AD28" s="8">
        <v>16372</v>
      </c>
      <c r="AE28" s="8">
        <v>15671</v>
      </c>
      <c r="AF28" s="8">
        <v>15037</v>
      </c>
      <c r="AG28" s="8">
        <v>12755</v>
      </c>
      <c r="AH28" s="8">
        <v>19008</v>
      </c>
      <c r="AI28" s="8">
        <v>19648</v>
      </c>
      <c r="AJ28" s="8">
        <v>18832</v>
      </c>
      <c r="AK28" s="8">
        <v>18101</v>
      </c>
      <c r="AL28" s="8">
        <v>17473</v>
      </c>
      <c r="AM28" s="8">
        <v>16770</v>
      </c>
      <c r="AN28" s="8">
        <v>16268</v>
      </c>
      <c r="AO28" s="8">
        <v>15556</v>
      </c>
      <c r="AP28" s="8">
        <v>13177</v>
      </c>
      <c r="AQ28" s="8">
        <v>12655</v>
      </c>
      <c r="AR28" s="8">
        <v>12143</v>
      </c>
      <c r="AS28" s="8">
        <v>11594</v>
      </c>
      <c r="AT28" s="8">
        <v>9795</v>
      </c>
      <c r="AU28" s="8">
        <v>9795</v>
      </c>
      <c r="AV28" s="8">
        <v>7334</v>
      </c>
      <c r="AW28" s="5">
        <v>23663</v>
      </c>
      <c r="AX28" s="8">
        <v>14505</v>
      </c>
      <c r="AY28" s="26">
        <v>5603</v>
      </c>
      <c r="AZ28" s="5">
        <v>5603</v>
      </c>
      <c r="BA28" s="129">
        <v>5603</v>
      </c>
      <c r="BB28" s="129">
        <v>3818</v>
      </c>
      <c r="BC28" s="129">
        <v>3818</v>
      </c>
      <c r="BD28" s="129">
        <v>3818</v>
      </c>
      <c r="BE28" s="5">
        <v>3818</v>
      </c>
      <c r="BF28" s="5">
        <v>6866</v>
      </c>
    </row>
    <row r="29" spans="1:58" x14ac:dyDescent="0.25">
      <c r="A29" s="20"/>
      <c r="B29" s="4" t="s">
        <v>104</v>
      </c>
      <c r="C29" s="9">
        <v>6541</v>
      </c>
      <c r="D29" s="9">
        <v>1618</v>
      </c>
      <c r="E29" s="9">
        <v>7193</v>
      </c>
      <c r="F29" s="9">
        <v>7827</v>
      </c>
      <c r="G29" s="9">
        <v>8054</v>
      </c>
      <c r="H29" s="9">
        <v>8632</v>
      </c>
      <c r="I29" s="9">
        <v>9382</v>
      </c>
      <c r="J29" s="9">
        <v>12279</v>
      </c>
      <c r="K29" s="9">
        <v>13150</v>
      </c>
      <c r="L29" s="9">
        <v>21104</v>
      </c>
      <c r="M29" s="9">
        <v>21730</v>
      </c>
      <c r="N29" s="9">
        <v>19801</v>
      </c>
      <c r="O29" s="9">
        <v>27188</v>
      </c>
      <c r="P29" s="9">
        <v>27598</v>
      </c>
      <c r="Q29" s="9">
        <v>27825</v>
      </c>
      <c r="R29" s="9"/>
      <c r="S29" s="9"/>
      <c r="T29" s="9"/>
      <c r="U29" s="9">
        <v>28494</v>
      </c>
      <c r="V29" s="9">
        <v>28771</v>
      </c>
      <c r="W29" s="9">
        <v>29751</v>
      </c>
      <c r="X29" s="9">
        <v>30785</v>
      </c>
      <c r="Y29" s="8">
        <v>29286</v>
      </c>
      <c r="Z29" s="8">
        <v>29614</v>
      </c>
      <c r="AA29" s="8">
        <v>29273</v>
      </c>
      <c r="AB29" s="8">
        <v>33993</v>
      </c>
      <c r="AC29" s="8">
        <v>31206</v>
      </c>
      <c r="AD29" s="8">
        <v>31443</v>
      </c>
      <c r="AE29" s="8">
        <v>31298</v>
      </c>
      <c r="AF29" s="8">
        <v>34627</v>
      </c>
      <c r="AG29" s="8">
        <v>37254</v>
      </c>
      <c r="AH29" s="8">
        <v>37101</v>
      </c>
      <c r="AI29" s="8">
        <v>38048</v>
      </c>
      <c r="AJ29" s="8">
        <v>37606</v>
      </c>
      <c r="AK29" s="8">
        <v>38282</v>
      </c>
      <c r="AL29" s="8">
        <v>36547</v>
      </c>
      <c r="AM29" s="8">
        <v>39735</v>
      </c>
      <c r="AN29" s="8">
        <v>39360</v>
      </c>
      <c r="AO29" s="8">
        <v>38616</v>
      </c>
      <c r="AP29" s="8">
        <v>38302</v>
      </c>
      <c r="AQ29" s="8">
        <v>38738</v>
      </c>
      <c r="AR29" s="8">
        <v>37854</v>
      </c>
      <c r="AS29" s="8">
        <v>36435</v>
      </c>
      <c r="AT29" s="8">
        <v>32794</v>
      </c>
      <c r="AU29" s="8">
        <v>32420</v>
      </c>
      <c r="AV29" s="8">
        <v>21967</v>
      </c>
      <c r="AW29" s="5">
        <v>21166</v>
      </c>
      <c r="AX29" s="8">
        <v>21241</v>
      </c>
      <c r="AY29" s="26">
        <v>19060</v>
      </c>
      <c r="AZ29" s="5">
        <v>18905</v>
      </c>
      <c r="BA29" s="129">
        <v>41204</v>
      </c>
      <c r="BB29" s="129">
        <v>20691</v>
      </c>
      <c r="BC29" s="129">
        <v>20506</v>
      </c>
      <c r="BD29" s="129">
        <v>19597</v>
      </c>
      <c r="BE29" s="5">
        <v>19365</v>
      </c>
      <c r="BF29" s="5">
        <v>19373</v>
      </c>
    </row>
    <row r="30" spans="1:58" x14ac:dyDescent="0.25">
      <c r="A30" s="20"/>
      <c r="B30" s="4" t="s">
        <v>92</v>
      </c>
      <c r="C30" s="9">
        <v>1522</v>
      </c>
      <c r="D30" s="9">
        <v>1339</v>
      </c>
      <c r="E30" s="9">
        <v>1133</v>
      </c>
      <c r="F30" s="9">
        <v>247</v>
      </c>
      <c r="G30" s="9">
        <v>202</v>
      </c>
      <c r="H30" s="9">
        <v>202</v>
      </c>
      <c r="I30" s="9">
        <v>203</v>
      </c>
      <c r="J30" s="9">
        <v>3555</v>
      </c>
      <c r="K30" s="9">
        <v>3500</v>
      </c>
      <c r="L30" s="9">
        <v>3500</v>
      </c>
      <c r="M30" s="9">
        <v>3499</v>
      </c>
      <c r="N30" s="9">
        <v>5237</v>
      </c>
      <c r="O30" s="9">
        <v>5237</v>
      </c>
      <c r="P30" s="9">
        <v>5237</v>
      </c>
      <c r="Q30" s="9">
        <v>5237</v>
      </c>
      <c r="R30" s="9"/>
      <c r="S30" s="9"/>
      <c r="T30" s="9"/>
      <c r="U30" s="9">
        <v>5237</v>
      </c>
      <c r="V30" s="9">
        <v>5237</v>
      </c>
      <c r="W30" s="9">
        <v>5237</v>
      </c>
      <c r="X30" s="9">
        <v>8325</v>
      </c>
      <c r="Y30" s="8">
        <v>13397</v>
      </c>
      <c r="Z30" s="8">
        <v>14570</v>
      </c>
      <c r="AA30" s="8">
        <v>16703</v>
      </c>
      <c r="AB30" s="8">
        <v>17805</v>
      </c>
      <c r="AC30" s="8">
        <v>18686</v>
      </c>
      <c r="AD30" s="8">
        <v>19427</v>
      </c>
      <c r="AE30" s="8">
        <v>20342</v>
      </c>
      <c r="AF30" s="8">
        <v>20704</v>
      </c>
      <c r="AG30" s="8">
        <v>21279</v>
      </c>
      <c r="AH30" s="8">
        <v>21585</v>
      </c>
      <c r="AI30" s="8">
        <v>22301</v>
      </c>
      <c r="AJ30" s="8">
        <v>22539</v>
      </c>
      <c r="AK30" s="8">
        <v>22513</v>
      </c>
      <c r="AL30" s="8">
        <v>23080</v>
      </c>
      <c r="AM30" s="8">
        <v>23499</v>
      </c>
      <c r="AN30" s="8">
        <v>21444</v>
      </c>
      <c r="AO30" s="8">
        <v>21374</v>
      </c>
      <c r="AP30" s="8">
        <v>21441</v>
      </c>
      <c r="AQ30" s="8">
        <v>21344</v>
      </c>
      <c r="AR30" s="8">
        <v>21547</v>
      </c>
      <c r="AS30" s="8">
        <v>21473</v>
      </c>
      <c r="AT30" s="8">
        <v>21344</v>
      </c>
      <c r="AU30" s="8">
        <v>21348</v>
      </c>
      <c r="AV30" s="8">
        <v>21887</v>
      </c>
      <c r="AW30" s="5">
        <v>21883</v>
      </c>
      <c r="AX30" s="8">
        <v>21883</v>
      </c>
      <c r="AY30" s="26">
        <v>68438</v>
      </c>
      <c r="AZ30" s="5">
        <v>71422</v>
      </c>
      <c r="BA30" s="129">
        <v>81624</v>
      </c>
      <c r="BB30" s="129">
        <v>82145</v>
      </c>
      <c r="BC30" s="129">
        <v>68443</v>
      </c>
      <c r="BD30" s="129">
        <v>76702</v>
      </c>
      <c r="BE30" s="5">
        <v>83892</v>
      </c>
      <c r="BF30" s="5">
        <v>85996</v>
      </c>
    </row>
    <row r="31" spans="1:58" x14ac:dyDescent="0.25">
      <c r="A31" s="20"/>
      <c r="B31" s="4" t="s">
        <v>105</v>
      </c>
      <c r="C31" s="9">
        <v>16474</v>
      </c>
      <c r="D31" s="9">
        <v>11713</v>
      </c>
      <c r="E31" s="9">
        <v>11386</v>
      </c>
      <c r="F31" s="9">
        <v>7244</v>
      </c>
      <c r="G31" s="9">
        <v>13117</v>
      </c>
      <c r="H31" s="9">
        <v>16764</v>
      </c>
      <c r="I31" s="9">
        <v>16893</v>
      </c>
      <c r="J31" s="9">
        <v>13185</v>
      </c>
      <c r="K31" s="9">
        <v>15034</v>
      </c>
      <c r="L31" s="9">
        <v>15087</v>
      </c>
      <c r="M31" s="9">
        <v>14113</v>
      </c>
      <c r="N31" s="9">
        <v>14690</v>
      </c>
      <c r="O31" s="9">
        <v>18576</v>
      </c>
      <c r="P31" s="9">
        <v>19066</v>
      </c>
      <c r="Q31" s="9">
        <v>22219</v>
      </c>
      <c r="R31" s="9"/>
      <c r="S31" s="9"/>
      <c r="T31" s="9"/>
      <c r="U31" s="9">
        <v>26476</v>
      </c>
      <c r="V31" s="9">
        <v>26173</v>
      </c>
      <c r="W31" s="9">
        <v>30653</v>
      </c>
      <c r="X31" s="9">
        <v>25410</v>
      </c>
      <c r="Y31" s="8">
        <v>24902</v>
      </c>
      <c r="Z31" s="8">
        <v>24090</v>
      </c>
      <c r="AA31" s="8">
        <v>24178</v>
      </c>
      <c r="AB31" s="8">
        <v>28130</v>
      </c>
      <c r="AC31" s="8">
        <v>34767</v>
      </c>
      <c r="AD31" s="8">
        <v>35472</v>
      </c>
      <c r="AE31" s="8">
        <v>49082</v>
      </c>
      <c r="AF31" s="8">
        <v>53743</v>
      </c>
      <c r="AG31" s="8">
        <v>66581</v>
      </c>
      <c r="AH31" s="8">
        <v>74328</v>
      </c>
      <c r="AI31" s="8">
        <v>78275</v>
      </c>
      <c r="AJ31" s="8">
        <v>76389</v>
      </c>
      <c r="AK31" s="8">
        <v>61275</v>
      </c>
      <c r="AL31" s="8">
        <v>58746</v>
      </c>
      <c r="AM31" s="8">
        <v>64155</v>
      </c>
      <c r="AN31" s="8">
        <v>66440</v>
      </c>
      <c r="AO31" s="8">
        <v>68489</v>
      </c>
      <c r="AP31" s="8">
        <v>70981</v>
      </c>
      <c r="AQ31" s="8">
        <v>71247</v>
      </c>
      <c r="AR31" s="8">
        <v>81145</v>
      </c>
      <c r="AS31" s="8">
        <v>88480</v>
      </c>
      <c r="AT31" s="8">
        <v>105410</v>
      </c>
      <c r="AU31" s="8">
        <v>114331</v>
      </c>
      <c r="AV31" s="8">
        <v>116577</v>
      </c>
      <c r="AW31" s="5">
        <v>104465</v>
      </c>
      <c r="AX31" s="8">
        <v>115369</v>
      </c>
      <c r="AY31" s="26">
        <v>115959</v>
      </c>
      <c r="AZ31" s="5">
        <v>114827</v>
      </c>
      <c r="BA31" s="129">
        <v>115533</v>
      </c>
      <c r="BB31" s="129">
        <v>122020</v>
      </c>
      <c r="BC31" s="129">
        <v>123791</v>
      </c>
      <c r="BD31" s="129">
        <v>138489</v>
      </c>
      <c r="BE31" s="5">
        <v>103855</v>
      </c>
      <c r="BF31" s="5">
        <v>98178</v>
      </c>
    </row>
    <row r="32" spans="1:58" x14ac:dyDescent="0.25">
      <c r="A32" s="20"/>
      <c r="B32" s="4" t="s">
        <v>95</v>
      </c>
      <c r="C32" s="9">
        <v>1243</v>
      </c>
      <c r="D32" s="9">
        <v>405</v>
      </c>
      <c r="E32" s="9">
        <v>341</v>
      </c>
      <c r="F32" s="9">
        <v>135</v>
      </c>
      <c r="G32" s="9">
        <v>140</v>
      </c>
      <c r="H32" s="9">
        <v>137</v>
      </c>
      <c r="I32" s="9">
        <v>151</v>
      </c>
      <c r="J32" s="9">
        <v>147</v>
      </c>
      <c r="K32" s="9">
        <v>150</v>
      </c>
      <c r="L32" s="9">
        <v>232</v>
      </c>
      <c r="M32" s="9">
        <v>252</v>
      </c>
      <c r="N32" s="9">
        <v>4932</v>
      </c>
      <c r="O32" s="9">
        <v>3051</v>
      </c>
      <c r="P32" s="9">
        <v>2663</v>
      </c>
      <c r="Q32" s="9">
        <v>2642</v>
      </c>
      <c r="R32" s="9"/>
      <c r="S32" s="9"/>
      <c r="T32" s="9"/>
      <c r="U32" s="9">
        <v>2536</v>
      </c>
      <c r="V32" s="9">
        <v>3192</v>
      </c>
      <c r="W32" s="9">
        <v>3137</v>
      </c>
      <c r="X32" s="9">
        <v>3345</v>
      </c>
      <c r="Y32" s="8">
        <v>2455</v>
      </c>
      <c r="Z32" s="8">
        <v>2836</v>
      </c>
      <c r="AA32" s="8">
        <v>2080</v>
      </c>
      <c r="AB32" s="8">
        <v>2439</v>
      </c>
      <c r="AC32" s="8">
        <v>2063</v>
      </c>
      <c r="AD32" s="8">
        <v>2613</v>
      </c>
      <c r="AE32" s="8">
        <v>4332</v>
      </c>
      <c r="AF32" s="8">
        <v>4815</v>
      </c>
      <c r="AG32" s="8">
        <v>5501</v>
      </c>
      <c r="AH32" s="8">
        <v>5315</v>
      </c>
      <c r="AI32" s="8">
        <v>10056</v>
      </c>
      <c r="AJ32" s="8">
        <v>15302</v>
      </c>
      <c r="AK32" s="8">
        <v>38427</v>
      </c>
      <c r="AL32" s="8">
        <v>38582</v>
      </c>
      <c r="AM32" s="8">
        <v>43969</v>
      </c>
      <c r="AN32" s="8">
        <v>44275</v>
      </c>
      <c r="AO32" s="8">
        <v>2749</v>
      </c>
      <c r="AP32" s="8">
        <v>2450</v>
      </c>
      <c r="AQ32" s="8">
        <v>2949</v>
      </c>
      <c r="AR32" s="8">
        <v>4739</v>
      </c>
      <c r="AS32" s="8">
        <v>2616</v>
      </c>
      <c r="AT32" s="8">
        <v>3413</v>
      </c>
      <c r="AU32" s="8">
        <v>3636</v>
      </c>
      <c r="AV32" s="8">
        <v>3221</v>
      </c>
      <c r="AW32" s="5">
        <v>3932</v>
      </c>
      <c r="AX32" s="8">
        <v>2888</v>
      </c>
      <c r="AY32" s="26">
        <v>3053</v>
      </c>
      <c r="AZ32" s="5">
        <v>2847</v>
      </c>
      <c r="BA32" s="129">
        <v>4477</v>
      </c>
      <c r="BB32" s="129">
        <v>3369</v>
      </c>
      <c r="BC32" s="129">
        <v>2244</v>
      </c>
      <c r="BD32" s="129">
        <v>2075</v>
      </c>
      <c r="BE32" s="5">
        <v>7271</v>
      </c>
      <c r="BF32" s="5">
        <v>11546</v>
      </c>
    </row>
    <row r="33" spans="1:58" x14ac:dyDescent="0.25">
      <c r="A33" s="20"/>
      <c r="B33" s="4" t="s">
        <v>89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8">
        <v>469</v>
      </c>
      <c r="AF33" s="8">
        <v>400</v>
      </c>
      <c r="AG33" s="8">
        <v>323</v>
      </c>
      <c r="AH33" s="9">
        <v>241</v>
      </c>
      <c r="AI33" s="9">
        <v>158</v>
      </c>
      <c r="AJ33" s="9">
        <v>0</v>
      </c>
      <c r="AK33" s="8">
        <v>739</v>
      </c>
      <c r="AL33" s="8">
        <v>909</v>
      </c>
      <c r="AM33" s="8">
        <v>1116</v>
      </c>
      <c r="AN33" s="8">
        <v>1492</v>
      </c>
      <c r="AO33" s="8">
        <v>1830</v>
      </c>
      <c r="AP33" s="8">
        <v>2294</v>
      </c>
      <c r="AQ33" s="8">
        <v>2377</v>
      </c>
      <c r="AR33" s="8">
        <v>2665</v>
      </c>
      <c r="AS33" s="8">
        <v>3115</v>
      </c>
      <c r="AT33" s="8">
        <v>3598</v>
      </c>
      <c r="AU33" s="8">
        <v>3743</v>
      </c>
      <c r="AV33" s="8">
        <v>4669</v>
      </c>
      <c r="AW33" s="5">
        <v>5622</v>
      </c>
      <c r="AX33" s="8">
        <v>7301</v>
      </c>
      <c r="AY33" s="26">
        <v>7763</v>
      </c>
      <c r="AZ33" s="5">
        <v>8329</v>
      </c>
      <c r="BA33" s="129">
        <v>8573</v>
      </c>
      <c r="BB33" s="129">
        <v>9882</v>
      </c>
      <c r="BC33" s="129">
        <v>10206</v>
      </c>
      <c r="BD33" s="129">
        <v>11089</v>
      </c>
      <c r="BE33" s="5">
        <v>11940</v>
      </c>
      <c r="BF33" s="5">
        <v>13668</v>
      </c>
    </row>
    <row r="34" spans="1:58" x14ac:dyDescent="0.25">
      <c r="A34" s="20"/>
      <c r="B34" s="4" t="s">
        <v>106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>
        <v>23178</v>
      </c>
      <c r="AJ34" s="9">
        <v>22437</v>
      </c>
      <c r="AK34" s="8">
        <v>0</v>
      </c>
      <c r="AL34" s="9">
        <v>0</v>
      </c>
      <c r="AM34" s="9">
        <v>0</v>
      </c>
      <c r="AN34" s="9">
        <v>0</v>
      </c>
      <c r="AO34" s="9">
        <v>0</v>
      </c>
      <c r="AP34" s="8">
        <v>0</v>
      </c>
      <c r="AQ34" s="9">
        <v>0</v>
      </c>
      <c r="AR34" s="9">
        <v>0</v>
      </c>
      <c r="AS34" s="9">
        <v>1972</v>
      </c>
      <c r="AT34" s="9">
        <v>2589</v>
      </c>
      <c r="AU34" s="9">
        <v>3712</v>
      </c>
      <c r="AV34" s="9">
        <v>3840</v>
      </c>
      <c r="AW34" s="5">
        <v>3656</v>
      </c>
      <c r="AX34" s="9">
        <v>3947</v>
      </c>
      <c r="AY34" s="26">
        <v>3442.1499999999996</v>
      </c>
      <c r="AZ34" s="5">
        <v>3009</v>
      </c>
      <c r="BA34" s="129">
        <v>1722</v>
      </c>
      <c r="BB34" s="129">
        <v>3296</v>
      </c>
      <c r="BC34" s="129">
        <v>3575</v>
      </c>
      <c r="BD34" s="129">
        <v>3606</v>
      </c>
      <c r="BE34" s="5">
        <v>2138</v>
      </c>
      <c r="BF34" s="5">
        <v>2133</v>
      </c>
    </row>
    <row r="35" spans="1:58" x14ac:dyDescent="0.25">
      <c r="A35" s="20"/>
      <c r="B35" s="4" t="s">
        <v>98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4828</v>
      </c>
      <c r="Q35" s="9">
        <v>0</v>
      </c>
      <c r="R35" s="9"/>
      <c r="S35" s="9"/>
      <c r="T35" s="9"/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8">
        <v>0</v>
      </c>
      <c r="AL35" s="9">
        <v>0</v>
      </c>
      <c r="AM35" s="9">
        <v>0</v>
      </c>
      <c r="AN35" s="9">
        <v>0</v>
      </c>
      <c r="AO35" s="9">
        <v>0</v>
      </c>
      <c r="AP35" s="8">
        <v>0</v>
      </c>
      <c r="AQ35" s="9">
        <v>0</v>
      </c>
      <c r="AR35" s="9">
        <v>0</v>
      </c>
      <c r="AS35" s="9">
        <v>0</v>
      </c>
      <c r="AT35" s="9">
        <v>0</v>
      </c>
      <c r="AU35" s="9"/>
      <c r="AV35" s="9">
        <v>0</v>
      </c>
      <c r="AW35" s="5">
        <v>0</v>
      </c>
      <c r="AX35" s="9">
        <v>0</v>
      </c>
      <c r="AY35" s="26">
        <v>0</v>
      </c>
      <c r="AZ35" s="5"/>
      <c r="BA35" s="129"/>
      <c r="BB35" s="129"/>
      <c r="BC35" s="129"/>
      <c r="BD35" s="128"/>
    </row>
    <row r="36" spans="1:58" x14ac:dyDescent="0.25">
      <c r="A36" s="20"/>
      <c r="B36" s="4" t="s">
        <v>99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100263</v>
      </c>
      <c r="O36" s="9">
        <v>101882</v>
      </c>
      <c r="P36" s="9">
        <v>101801</v>
      </c>
      <c r="Q36" s="9">
        <v>0</v>
      </c>
      <c r="R36" s="9"/>
      <c r="S36" s="9"/>
      <c r="T36" s="9"/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8">
        <v>0</v>
      </c>
      <c r="AL36" s="9">
        <v>0</v>
      </c>
      <c r="AM36" s="9">
        <v>0</v>
      </c>
      <c r="AN36" s="9">
        <v>0</v>
      </c>
      <c r="AO36" s="9">
        <v>0</v>
      </c>
      <c r="AP36" s="8">
        <v>0</v>
      </c>
      <c r="AQ36" s="9">
        <v>0</v>
      </c>
      <c r="AR36" s="9">
        <v>0</v>
      </c>
      <c r="AS36" s="9">
        <v>0</v>
      </c>
      <c r="AT36" s="9">
        <v>0</v>
      </c>
      <c r="AU36" s="9"/>
      <c r="AV36" s="9">
        <v>0</v>
      </c>
      <c r="AW36" s="5">
        <v>0</v>
      </c>
      <c r="AX36" s="9">
        <v>0</v>
      </c>
      <c r="AY36" s="26">
        <v>0</v>
      </c>
      <c r="AZ36" s="5">
        <v>139016</v>
      </c>
      <c r="BA36" s="129">
        <v>123891</v>
      </c>
      <c r="BB36" s="129">
        <v>127262</v>
      </c>
      <c r="BC36" s="129">
        <v>235943</v>
      </c>
      <c r="BD36" s="129">
        <v>191320</v>
      </c>
      <c r="BE36" s="5">
        <v>128423</v>
      </c>
      <c r="BF36" s="5">
        <v>128417</v>
      </c>
    </row>
    <row r="37" spans="1:58" x14ac:dyDescent="0.25">
      <c r="A37" s="20"/>
      <c r="B37" s="4"/>
      <c r="C37" s="10">
        <f t="shared" ref="C37:AJ37" si="3">SUM(C28:C36)</f>
        <v>25780</v>
      </c>
      <c r="D37" s="10">
        <f t="shared" si="3"/>
        <v>15075</v>
      </c>
      <c r="E37" s="10">
        <f t="shared" si="3"/>
        <v>20053</v>
      </c>
      <c r="F37" s="10">
        <f t="shared" si="3"/>
        <v>15453</v>
      </c>
      <c r="G37" s="10">
        <f t="shared" si="3"/>
        <v>21513</v>
      </c>
      <c r="H37" s="10">
        <f t="shared" si="3"/>
        <v>25735</v>
      </c>
      <c r="I37" s="10">
        <f t="shared" si="3"/>
        <v>26629</v>
      </c>
      <c r="J37" s="10">
        <f t="shared" si="3"/>
        <v>29166</v>
      </c>
      <c r="K37" s="10">
        <f t="shared" si="3"/>
        <v>31834</v>
      </c>
      <c r="L37" s="10">
        <f t="shared" si="3"/>
        <v>39923</v>
      </c>
      <c r="M37" s="10">
        <f t="shared" si="3"/>
        <v>39594</v>
      </c>
      <c r="N37" s="10">
        <f t="shared" si="3"/>
        <v>144923</v>
      </c>
      <c r="O37" s="10">
        <f t="shared" si="3"/>
        <v>155934</v>
      </c>
      <c r="P37" s="10">
        <f t="shared" si="3"/>
        <v>161193</v>
      </c>
      <c r="Q37" s="10">
        <f t="shared" si="3"/>
        <v>57923</v>
      </c>
      <c r="R37" s="10">
        <f t="shared" si="3"/>
        <v>0</v>
      </c>
      <c r="S37" s="10">
        <f t="shared" si="3"/>
        <v>0</v>
      </c>
      <c r="T37" s="10">
        <f t="shared" si="3"/>
        <v>0</v>
      </c>
      <c r="U37" s="10">
        <f t="shared" si="3"/>
        <v>62743</v>
      </c>
      <c r="V37" s="10">
        <f t="shared" si="3"/>
        <v>63373</v>
      </c>
      <c r="W37" s="10">
        <f t="shared" si="3"/>
        <v>68778</v>
      </c>
      <c r="X37" s="10">
        <f t="shared" si="3"/>
        <v>67865</v>
      </c>
      <c r="Y37" s="10">
        <f t="shared" si="3"/>
        <v>74140</v>
      </c>
      <c r="Z37" s="10">
        <f t="shared" si="3"/>
        <v>77735</v>
      </c>
      <c r="AA37" s="10">
        <f t="shared" si="3"/>
        <v>84329</v>
      </c>
      <c r="AB37" s="10">
        <f t="shared" si="3"/>
        <v>94361</v>
      </c>
      <c r="AC37" s="10">
        <f t="shared" si="3"/>
        <v>99932</v>
      </c>
      <c r="AD37" s="10">
        <f t="shared" si="3"/>
        <v>105327</v>
      </c>
      <c r="AE37" s="10">
        <f t="shared" si="3"/>
        <v>121194</v>
      </c>
      <c r="AF37" s="10">
        <f t="shared" si="3"/>
        <v>129326</v>
      </c>
      <c r="AG37" s="10">
        <f t="shared" si="3"/>
        <v>143693</v>
      </c>
      <c r="AH37" s="10">
        <f t="shared" si="3"/>
        <v>157578</v>
      </c>
      <c r="AI37" s="10">
        <f t="shared" si="3"/>
        <v>191664</v>
      </c>
      <c r="AJ37" s="10">
        <f t="shared" si="3"/>
        <v>193105</v>
      </c>
      <c r="AK37" s="10">
        <f t="shared" ref="AK37:AR37" si="4">SUM(AK28:AK36)</f>
        <v>179337</v>
      </c>
      <c r="AL37" s="10">
        <f t="shared" si="4"/>
        <v>175337</v>
      </c>
      <c r="AM37" s="10">
        <f t="shared" si="4"/>
        <v>189244</v>
      </c>
      <c r="AN37" s="10">
        <f t="shared" si="4"/>
        <v>189279</v>
      </c>
      <c r="AO37" s="10">
        <f t="shared" si="4"/>
        <v>148614</v>
      </c>
      <c r="AP37" s="10">
        <f t="shared" si="4"/>
        <v>148645</v>
      </c>
      <c r="AQ37" s="10">
        <f t="shared" si="4"/>
        <v>149310</v>
      </c>
      <c r="AR37" s="10">
        <f t="shared" si="4"/>
        <v>160093</v>
      </c>
      <c r="AS37" s="10">
        <f>SUM(AS28:AS36)</f>
        <v>165685</v>
      </c>
      <c r="AT37" s="10">
        <f>SUM(AT28:AT36)</f>
        <v>178943</v>
      </c>
      <c r="AU37" s="10">
        <v>188985</v>
      </c>
      <c r="AV37" s="10">
        <v>179495</v>
      </c>
      <c r="AW37" s="10">
        <f>SUM(AW28:AW36)</f>
        <v>184387</v>
      </c>
      <c r="AX37" s="10">
        <f>SUM(AX28:AX36)</f>
        <v>187134</v>
      </c>
      <c r="AY37" s="10">
        <f>SUM(AY28:AY36)</f>
        <v>223318.15</v>
      </c>
      <c r="AZ37" s="10">
        <v>363958</v>
      </c>
      <c r="BA37" s="132">
        <v>382627</v>
      </c>
      <c r="BB37" s="132">
        <v>372483</v>
      </c>
      <c r="BC37" s="132">
        <v>468526</v>
      </c>
      <c r="BD37" s="132">
        <v>446696</v>
      </c>
      <c r="BE37" s="10">
        <f>SUM(BE28:BE36)</f>
        <v>360702</v>
      </c>
      <c r="BF37" s="10">
        <v>366177</v>
      </c>
    </row>
    <row r="38" spans="1:58" x14ac:dyDescent="0.25">
      <c r="A38" s="20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"/>
      <c r="S38" s="4"/>
      <c r="T38" s="4"/>
      <c r="U38" s="6"/>
      <c r="V38" s="6"/>
      <c r="W38" s="6"/>
      <c r="X38" s="6"/>
      <c r="Y38" s="6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Z38" s="5"/>
      <c r="BA38" s="129"/>
      <c r="BB38" s="129"/>
      <c r="BC38" s="129"/>
      <c r="BD38" s="128"/>
    </row>
    <row r="39" spans="1:58" x14ac:dyDescent="0.25">
      <c r="A39" s="20"/>
      <c r="B39" s="4" t="s">
        <v>107</v>
      </c>
      <c r="C39" s="9">
        <v>0</v>
      </c>
      <c r="D39" s="9">
        <v>148655</v>
      </c>
      <c r="E39" s="9">
        <v>1734</v>
      </c>
      <c r="F39" s="9">
        <v>2282</v>
      </c>
      <c r="G39" s="9">
        <v>3000</v>
      </c>
      <c r="H39" s="9">
        <v>2945</v>
      </c>
      <c r="I39" s="9">
        <v>3757</v>
      </c>
      <c r="J39" s="9">
        <v>3429</v>
      </c>
      <c r="K39" s="9">
        <v>3401</v>
      </c>
      <c r="L39" s="9">
        <v>3764</v>
      </c>
      <c r="M39" s="9">
        <v>4756</v>
      </c>
      <c r="N39" s="9">
        <v>24199</v>
      </c>
      <c r="O39" s="9">
        <v>23747</v>
      </c>
      <c r="P39" s="9">
        <v>23929</v>
      </c>
      <c r="Q39" s="9">
        <v>26207</v>
      </c>
      <c r="R39" s="9"/>
      <c r="S39" s="9"/>
      <c r="T39" s="9"/>
      <c r="U39" s="9">
        <v>24048</v>
      </c>
      <c r="V39" s="9">
        <v>25381</v>
      </c>
      <c r="W39" s="9">
        <v>22406</v>
      </c>
      <c r="X39" s="9">
        <v>16289</v>
      </c>
      <c r="Y39" s="9">
        <v>22502</v>
      </c>
      <c r="Z39" s="9">
        <v>21683</v>
      </c>
      <c r="AA39" s="9">
        <v>22414</v>
      </c>
      <c r="AB39" s="9">
        <v>21672</v>
      </c>
      <c r="AC39" s="9">
        <v>26284</v>
      </c>
      <c r="AD39" s="8">
        <v>26102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8">
        <v>5807</v>
      </c>
      <c r="AK39" s="8">
        <v>39006</v>
      </c>
      <c r="AL39" s="8">
        <v>38776</v>
      </c>
      <c r="AM39" s="8">
        <v>41721</v>
      </c>
      <c r="AN39" s="8">
        <v>42321</v>
      </c>
      <c r="AO39" s="8">
        <v>42809</v>
      </c>
      <c r="AP39" s="8">
        <v>42015</v>
      </c>
      <c r="AQ39" s="8">
        <v>39898</v>
      </c>
      <c r="AR39" s="8">
        <v>41772</v>
      </c>
      <c r="AS39" s="8">
        <v>44595</v>
      </c>
      <c r="AT39" s="8">
        <v>56223</v>
      </c>
      <c r="AU39" s="8">
        <v>59188</v>
      </c>
      <c r="AV39" s="8">
        <v>63748</v>
      </c>
      <c r="AW39" s="5">
        <v>62871</v>
      </c>
      <c r="AX39" s="8">
        <v>66112</v>
      </c>
      <c r="AY39" s="26">
        <v>58077</v>
      </c>
      <c r="AZ39" s="5">
        <v>61065</v>
      </c>
      <c r="BA39" s="129">
        <v>62369</v>
      </c>
      <c r="BB39" s="129">
        <v>53671</v>
      </c>
      <c r="BC39" s="129">
        <v>53299</v>
      </c>
      <c r="BD39" s="129">
        <v>51162</v>
      </c>
      <c r="BE39" s="5">
        <v>62122</v>
      </c>
      <c r="BF39" s="5">
        <v>55617</v>
      </c>
    </row>
    <row r="40" spans="1:58" x14ac:dyDescent="0.25">
      <c r="B40" s="4" t="s">
        <v>108</v>
      </c>
      <c r="C40" s="9">
        <v>243162</v>
      </c>
      <c r="D40" s="9">
        <v>241574</v>
      </c>
      <c r="E40" s="9">
        <v>233520</v>
      </c>
      <c r="F40" s="9">
        <v>232029</v>
      </c>
      <c r="G40" s="9">
        <v>231396</v>
      </c>
      <c r="H40" s="9">
        <v>230707</v>
      </c>
      <c r="I40" s="9">
        <v>239147</v>
      </c>
      <c r="J40" s="9">
        <v>246750</v>
      </c>
      <c r="K40" s="9">
        <v>252389</v>
      </c>
      <c r="L40" s="9">
        <v>254937</v>
      </c>
      <c r="M40" s="9">
        <v>248641</v>
      </c>
      <c r="N40" s="9">
        <v>335576</v>
      </c>
      <c r="O40" s="9">
        <v>334385</v>
      </c>
      <c r="P40" s="9">
        <v>338148</v>
      </c>
      <c r="Q40" s="9">
        <v>334394</v>
      </c>
      <c r="R40" s="9"/>
      <c r="S40" s="9"/>
      <c r="T40" s="9"/>
      <c r="U40" s="9">
        <v>337013</v>
      </c>
      <c r="V40" s="9">
        <v>360199</v>
      </c>
      <c r="W40" s="9">
        <v>364955</v>
      </c>
      <c r="X40" s="9">
        <v>384261</v>
      </c>
      <c r="Y40" s="9">
        <v>367129</v>
      </c>
      <c r="Z40" s="9">
        <v>403006</v>
      </c>
      <c r="AA40" s="9">
        <v>401541</v>
      </c>
      <c r="AB40" s="9">
        <v>435281</v>
      </c>
      <c r="AC40" s="9">
        <v>428564</v>
      </c>
      <c r="AD40" s="8">
        <v>418557</v>
      </c>
      <c r="AE40" s="8">
        <v>407916</v>
      </c>
      <c r="AF40" s="8">
        <v>411067</v>
      </c>
      <c r="AG40" s="8">
        <v>400460</v>
      </c>
      <c r="AH40" s="8">
        <v>384002</v>
      </c>
      <c r="AI40" s="8">
        <v>379637</v>
      </c>
      <c r="AJ40" s="8">
        <v>360759</v>
      </c>
      <c r="AK40" s="8">
        <v>364250</v>
      </c>
      <c r="AL40" s="8">
        <v>357408</v>
      </c>
      <c r="AM40" s="8">
        <v>367120</v>
      </c>
      <c r="AN40" s="8">
        <v>367778</v>
      </c>
      <c r="AO40" s="8">
        <v>365507</v>
      </c>
      <c r="AP40" s="8">
        <v>473382</v>
      </c>
      <c r="AQ40" s="8">
        <v>470828</v>
      </c>
      <c r="AR40" s="8">
        <v>488935</v>
      </c>
      <c r="AS40" s="8">
        <v>453837</v>
      </c>
      <c r="AT40" s="8">
        <v>503042</v>
      </c>
      <c r="AU40" s="8">
        <v>507731</v>
      </c>
      <c r="AV40" s="8">
        <v>485768</v>
      </c>
      <c r="AW40" s="5">
        <v>446945</v>
      </c>
      <c r="AX40" s="8">
        <v>462539</v>
      </c>
      <c r="AY40" s="26">
        <v>405483</v>
      </c>
      <c r="AZ40" s="5">
        <v>424994</v>
      </c>
      <c r="BA40" s="129">
        <v>431254</v>
      </c>
      <c r="BB40" s="129">
        <v>402841</v>
      </c>
      <c r="BC40" s="129">
        <v>265581</v>
      </c>
      <c r="BD40" s="129">
        <v>265828</v>
      </c>
      <c r="BE40" s="5">
        <v>262562</v>
      </c>
      <c r="BF40" s="5">
        <v>255152</v>
      </c>
    </row>
    <row r="41" spans="1:58" x14ac:dyDescent="0.25">
      <c r="A41" s="20"/>
      <c r="B41" s="4" t="s">
        <v>109</v>
      </c>
      <c r="C41" s="9">
        <v>157487</v>
      </c>
      <c r="D41" s="9">
        <v>8292</v>
      </c>
      <c r="E41" s="9">
        <v>170537</v>
      </c>
      <c r="F41" s="9">
        <v>169953</v>
      </c>
      <c r="G41" s="9">
        <v>169161</v>
      </c>
      <c r="H41" s="9">
        <v>168425</v>
      </c>
      <c r="I41" s="9">
        <v>169535</v>
      </c>
      <c r="J41" s="9">
        <v>168963</v>
      </c>
      <c r="K41" s="9">
        <v>169786</v>
      </c>
      <c r="L41" s="9">
        <v>170335</v>
      </c>
      <c r="M41" s="9">
        <v>171150</v>
      </c>
      <c r="N41" s="9">
        <v>172034</v>
      </c>
      <c r="O41" s="9">
        <v>170953</v>
      </c>
      <c r="P41" s="9">
        <v>176640</v>
      </c>
      <c r="Q41" s="9">
        <v>191919</v>
      </c>
      <c r="R41" s="9"/>
      <c r="S41" s="9"/>
      <c r="T41" s="9"/>
      <c r="U41" s="9">
        <v>195150</v>
      </c>
      <c r="V41" s="9">
        <v>192860</v>
      </c>
      <c r="W41" s="9">
        <v>193060</v>
      </c>
      <c r="X41" s="9">
        <v>195968</v>
      </c>
      <c r="Y41" s="9">
        <v>217709</v>
      </c>
      <c r="Z41" s="9">
        <v>235712</v>
      </c>
      <c r="AA41" s="9">
        <v>358468.8052</v>
      </c>
      <c r="AB41" s="9">
        <v>428093</v>
      </c>
      <c r="AC41" s="9">
        <v>729499</v>
      </c>
      <c r="AD41" s="8">
        <v>676308</v>
      </c>
      <c r="AE41" s="8">
        <v>619637</v>
      </c>
      <c r="AF41" s="8">
        <v>626021</v>
      </c>
      <c r="AG41" s="8">
        <v>627978</v>
      </c>
      <c r="AH41" s="8">
        <v>609247</v>
      </c>
      <c r="AI41" s="8">
        <v>626341</v>
      </c>
      <c r="AJ41" s="8">
        <v>631464</v>
      </c>
      <c r="AK41" s="8">
        <v>617654</v>
      </c>
      <c r="AL41" s="8">
        <v>615815</v>
      </c>
      <c r="AM41" s="8">
        <v>682744</v>
      </c>
      <c r="AN41" s="8">
        <v>701893</v>
      </c>
      <c r="AO41" s="8">
        <v>727924</v>
      </c>
      <c r="AP41" s="8">
        <v>723953</v>
      </c>
      <c r="AQ41" s="8">
        <v>715095</v>
      </c>
      <c r="AR41" s="8">
        <v>758969</v>
      </c>
      <c r="AS41" s="8">
        <v>772189</v>
      </c>
      <c r="AT41" s="8">
        <v>914839</v>
      </c>
      <c r="AU41" s="8">
        <v>868109</v>
      </c>
      <c r="AV41" s="8">
        <v>911361</v>
      </c>
      <c r="AW41" s="5">
        <v>870110</v>
      </c>
      <c r="AX41" s="8">
        <v>935162</v>
      </c>
      <c r="AY41" s="26">
        <v>848831.85</v>
      </c>
      <c r="AZ41" s="5">
        <v>891261</v>
      </c>
      <c r="BA41" s="129">
        <v>894848</v>
      </c>
      <c r="BB41" s="129">
        <v>787752</v>
      </c>
      <c r="BC41" s="129">
        <v>778744</v>
      </c>
      <c r="BD41" s="129">
        <v>717579</v>
      </c>
      <c r="BE41" s="5">
        <v>666246</v>
      </c>
      <c r="BF41" s="5">
        <v>647489</v>
      </c>
    </row>
    <row r="42" spans="1:58" x14ac:dyDescent="0.25">
      <c r="A42" s="20"/>
      <c r="B42" s="4"/>
      <c r="C42" s="10">
        <f>SUM(C39:C41)</f>
        <v>400649</v>
      </c>
      <c r="D42" s="10">
        <f>SUM(D39:D41)</f>
        <v>398521</v>
      </c>
      <c r="E42" s="10">
        <f>SUM(E39:E41)</f>
        <v>405791</v>
      </c>
      <c r="F42" s="10">
        <f>SUM(F39:F41)</f>
        <v>404264</v>
      </c>
      <c r="G42" s="10">
        <f t="shared" ref="G42:P42" si="5">SUM(G39:G41)</f>
        <v>403557</v>
      </c>
      <c r="H42" s="10">
        <f t="shared" si="5"/>
        <v>402077</v>
      </c>
      <c r="I42" s="10">
        <f t="shared" si="5"/>
        <v>412439</v>
      </c>
      <c r="J42" s="10">
        <f t="shared" si="5"/>
        <v>419142</v>
      </c>
      <c r="K42" s="10">
        <f t="shared" si="5"/>
        <v>425576</v>
      </c>
      <c r="L42" s="10">
        <f t="shared" si="5"/>
        <v>429036</v>
      </c>
      <c r="M42" s="10">
        <f>SUM(M39:M41)</f>
        <v>424547</v>
      </c>
      <c r="N42" s="10">
        <f t="shared" si="5"/>
        <v>531809</v>
      </c>
      <c r="O42" s="10">
        <f t="shared" si="5"/>
        <v>529085</v>
      </c>
      <c r="P42" s="10">
        <f t="shared" si="5"/>
        <v>538717</v>
      </c>
      <c r="Q42" s="10">
        <f>SUM(Q39:Q41)</f>
        <v>552520</v>
      </c>
      <c r="R42" s="9"/>
      <c r="S42" s="9"/>
      <c r="T42" s="9"/>
      <c r="U42" s="10">
        <f t="shared" ref="U42:AP42" si="6">SUM(U39:U41)</f>
        <v>556211</v>
      </c>
      <c r="V42" s="10">
        <f t="shared" si="6"/>
        <v>578440</v>
      </c>
      <c r="W42" s="10">
        <f t="shared" si="6"/>
        <v>580421</v>
      </c>
      <c r="X42" s="10">
        <f t="shared" si="6"/>
        <v>596518</v>
      </c>
      <c r="Y42" s="10">
        <f t="shared" si="6"/>
        <v>607340</v>
      </c>
      <c r="Z42" s="10">
        <f t="shared" si="6"/>
        <v>660401</v>
      </c>
      <c r="AA42" s="10">
        <f t="shared" si="6"/>
        <v>782423.80520000006</v>
      </c>
      <c r="AB42" s="10">
        <f t="shared" si="6"/>
        <v>885046</v>
      </c>
      <c r="AC42" s="10">
        <f t="shared" si="6"/>
        <v>1184347</v>
      </c>
      <c r="AD42" s="10">
        <f t="shared" si="6"/>
        <v>1120967</v>
      </c>
      <c r="AE42" s="10">
        <f t="shared" si="6"/>
        <v>1027553</v>
      </c>
      <c r="AF42" s="10">
        <f t="shared" si="6"/>
        <v>1037088</v>
      </c>
      <c r="AG42" s="10">
        <f t="shared" si="6"/>
        <v>1028438</v>
      </c>
      <c r="AH42" s="10">
        <f t="shared" si="6"/>
        <v>993249</v>
      </c>
      <c r="AI42" s="10">
        <f t="shared" si="6"/>
        <v>1005978</v>
      </c>
      <c r="AJ42" s="10">
        <f t="shared" si="6"/>
        <v>998030</v>
      </c>
      <c r="AK42" s="10">
        <f t="shared" si="6"/>
        <v>1020910</v>
      </c>
      <c r="AL42" s="10">
        <f t="shared" si="6"/>
        <v>1011999</v>
      </c>
      <c r="AM42" s="10">
        <f t="shared" si="6"/>
        <v>1091585</v>
      </c>
      <c r="AN42" s="10">
        <f t="shared" si="6"/>
        <v>1111992</v>
      </c>
      <c r="AO42" s="10">
        <f t="shared" si="6"/>
        <v>1136240</v>
      </c>
      <c r="AP42" s="67">
        <f t="shared" si="6"/>
        <v>1239350</v>
      </c>
      <c r="AQ42" s="67">
        <f>SUM(AQ39:AQ41)</f>
        <v>1225821</v>
      </c>
      <c r="AR42" s="67">
        <f>SUM(AR39:AR41)</f>
        <v>1289676</v>
      </c>
      <c r="AS42" s="67">
        <f>SUM(AS39:AS41)</f>
        <v>1270621</v>
      </c>
      <c r="AT42" s="67">
        <f>SUM(AT39:AT41)</f>
        <v>1474104</v>
      </c>
      <c r="AU42" s="67">
        <v>1435028</v>
      </c>
      <c r="AV42" s="67">
        <v>1460877</v>
      </c>
      <c r="AW42" s="67">
        <f>SUM(AW39:AW41)</f>
        <v>1379926</v>
      </c>
      <c r="AX42" s="67">
        <f>SUM(AX39:AX41)</f>
        <v>1463813</v>
      </c>
      <c r="AY42" s="10">
        <f>SUM(AY39:AY41)</f>
        <v>1312391.8500000001</v>
      </c>
      <c r="AZ42" s="10">
        <v>1377320</v>
      </c>
      <c r="BA42" s="132">
        <v>1388471</v>
      </c>
      <c r="BB42" s="132">
        <v>1244264</v>
      </c>
      <c r="BC42" s="132">
        <v>1097624</v>
      </c>
      <c r="BD42" s="132">
        <v>1034569</v>
      </c>
      <c r="BE42" s="10">
        <f>SUM(BE39:BE41)</f>
        <v>990930</v>
      </c>
      <c r="BF42" s="10">
        <v>958258</v>
      </c>
    </row>
    <row r="43" spans="1:58" x14ac:dyDescent="0.25">
      <c r="A43" s="20"/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4"/>
      <c r="S43" s="4"/>
      <c r="T43" s="4"/>
      <c r="U43" s="8"/>
      <c r="V43" s="8"/>
      <c r="W43" s="8"/>
      <c r="X43" s="8"/>
      <c r="Y43" s="8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Z43" s="5"/>
      <c r="BA43" s="129"/>
      <c r="BB43" s="129"/>
      <c r="BC43" s="129"/>
      <c r="BD43" s="128"/>
    </row>
    <row r="44" spans="1:58" x14ac:dyDescent="0.25">
      <c r="A44" s="20"/>
      <c r="B44" s="11" t="s">
        <v>110</v>
      </c>
      <c r="C44" s="12">
        <f t="shared" ref="C44:Q44" si="7">C42+C37+C22</f>
        <v>745543</v>
      </c>
      <c r="D44" s="12">
        <f t="shared" si="7"/>
        <v>735997</v>
      </c>
      <c r="E44" s="12">
        <f t="shared" si="7"/>
        <v>771491</v>
      </c>
      <c r="F44" s="12">
        <f t="shared" si="7"/>
        <v>801104</v>
      </c>
      <c r="G44" s="12">
        <f t="shared" si="7"/>
        <v>825937</v>
      </c>
      <c r="H44" s="12">
        <f t="shared" si="7"/>
        <v>807020</v>
      </c>
      <c r="I44" s="12">
        <f t="shared" si="7"/>
        <v>832998</v>
      </c>
      <c r="J44" s="12">
        <f t="shared" si="7"/>
        <v>915601</v>
      </c>
      <c r="K44" s="12">
        <f t="shared" si="7"/>
        <v>937133</v>
      </c>
      <c r="L44" s="12">
        <f t="shared" si="7"/>
        <v>883708</v>
      </c>
      <c r="M44" s="12">
        <f t="shared" si="7"/>
        <v>883966</v>
      </c>
      <c r="N44" s="12">
        <f t="shared" si="7"/>
        <v>1095868</v>
      </c>
      <c r="O44" s="12">
        <f t="shared" si="7"/>
        <v>1123303</v>
      </c>
      <c r="P44" s="12">
        <f t="shared" si="7"/>
        <v>1229857</v>
      </c>
      <c r="Q44" s="12">
        <f t="shared" si="7"/>
        <v>1263552</v>
      </c>
      <c r="R44" s="12"/>
      <c r="S44" s="12"/>
      <c r="T44" s="12"/>
      <c r="U44" s="12">
        <f t="shared" ref="U44:AH44" si="8">U42+U37+U22</f>
        <v>1172956</v>
      </c>
      <c r="V44" s="12">
        <f t="shared" si="8"/>
        <v>1193613</v>
      </c>
      <c r="W44" s="12">
        <f t="shared" si="8"/>
        <v>1213631</v>
      </c>
      <c r="X44" s="12">
        <f t="shared" si="8"/>
        <v>1284565</v>
      </c>
      <c r="Y44" s="12">
        <f t="shared" si="8"/>
        <v>1296214</v>
      </c>
      <c r="Z44" s="12">
        <f t="shared" si="8"/>
        <v>1432230</v>
      </c>
      <c r="AA44" s="12">
        <f t="shared" si="8"/>
        <v>1584048.8052000001</v>
      </c>
      <c r="AB44" s="12">
        <f t="shared" si="8"/>
        <v>2190423</v>
      </c>
      <c r="AC44" s="12">
        <f t="shared" si="8"/>
        <v>2156239</v>
      </c>
      <c r="AD44" s="12">
        <f t="shared" si="8"/>
        <v>2053616</v>
      </c>
      <c r="AE44" s="12">
        <f t="shared" si="8"/>
        <v>1878155</v>
      </c>
      <c r="AF44" s="12">
        <f t="shared" si="8"/>
        <v>2161365</v>
      </c>
      <c r="AG44" s="12">
        <f t="shared" si="8"/>
        <v>2074697</v>
      </c>
      <c r="AH44" s="12">
        <f t="shared" si="8"/>
        <v>2018552</v>
      </c>
      <c r="AI44" s="12">
        <f t="shared" ref="AI44:AO44" si="9">AI42+AI37+AI22+AI25</f>
        <v>2091920</v>
      </c>
      <c r="AJ44" s="12">
        <f t="shared" si="9"/>
        <v>2075912</v>
      </c>
      <c r="AK44" s="12">
        <f t="shared" si="9"/>
        <v>2059765</v>
      </c>
      <c r="AL44" s="12">
        <f t="shared" si="9"/>
        <v>2053485</v>
      </c>
      <c r="AM44" s="12">
        <f t="shared" si="9"/>
        <v>2422281</v>
      </c>
      <c r="AN44" s="12">
        <f t="shared" si="9"/>
        <v>2301208</v>
      </c>
      <c r="AO44" s="12">
        <f t="shared" si="9"/>
        <v>2247239</v>
      </c>
      <c r="AP44" s="12">
        <f>AP42+AP37+AP22+AP25</f>
        <v>2368989</v>
      </c>
      <c r="AQ44" s="12">
        <f>AQ42+AQ37+AQ22+AQ25</f>
        <v>2425497</v>
      </c>
      <c r="AR44" s="12">
        <f>AR42+AR37+AR22+AR25</f>
        <v>2610684</v>
      </c>
      <c r="AS44" s="12">
        <f>AS42+AS37+AS22+AS25</f>
        <v>2518442</v>
      </c>
      <c r="AT44" s="12">
        <f>AT42+AT37+AT22+AT25</f>
        <v>2834472</v>
      </c>
      <c r="AU44" s="12">
        <v>3021778</v>
      </c>
      <c r="AV44" s="12">
        <v>3096698</v>
      </c>
      <c r="AW44" s="12">
        <f>AW42+AW37+AW22+AW25</f>
        <v>2869132</v>
      </c>
      <c r="AX44" s="12">
        <f>AX42+AX37+AX22+AX25</f>
        <v>3168877</v>
      </c>
      <c r="AY44" s="12">
        <f>AY42+AY37+AY22+AY25</f>
        <v>2895945</v>
      </c>
      <c r="AZ44" s="12">
        <v>3048767</v>
      </c>
      <c r="BA44" s="133">
        <v>3097783</v>
      </c>
      <c r="BB44" s="133">
        <v>2959343</v>
      </c>
      <c r="BC44" s="133">
        <v>2984995</v>
      </c>
      <c r="BD44" s="133">
        <v>3111942</v>
      </c>
      <c r="BE44" s="12">
        <f>BE42+BE37+BE22+BE25</f>
        <v>2663351</v>
      </c>
      <c r="BF44" s="12">
        <v>2718049</v>
      </c>
    </row>
    <row r="45" spans="1:58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Z45" s="5"/>
      <c r="BA45" s="129"/>
      <c r="BB45" s="129"/>
      <c r="BC45" s="129"/>
      <c r="BD45" s="128"/>
    </row>
    <row r="46" spans="1:58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Z46" s="5"/>
      <c r="BA46" s="129"/>
      <c r="BB46" s="129"/>
      <c r="BC46" s="129"/>
      <c r="BD46" s="128"/>
    </row>
    <row r="47" spans="1:58" ht="18" customHeight="1" x14ac:dyDescent="0.25">
      <c r="A47" s="20"/>
      <c r="B47" s="23" t="s">
        <v>111</v>
      </c>
      <c r="C47" s="24" t="s">
        <v>37</v>
      </c>
      <c r="D47" s="24" t="s">
        <v>38</v>
      </c>
      <c r="E47" s="24" t="s">
        <v>39</v>
      </c>
      <c r="F47" s="24" t="s">
        <v>40</v>
      </c>
      <c r="G47" s="24" t="s">
        <v>41</v>
      </c>
      <c r="H47" s="24" t="s">
        <v>42</v>
      </c>
      <c r="I47" s="24" t="s">
        <v>43</v>
      </c>
      <c r="J47" s="24" t="s">
        <v>44</v>
      </c>
      <c r="K47" s="24" t="s">
        <v>45</v>
      </c>
      <c r="L47" s="24" t="s">
        <v>46</v>
      </c>
      <c r="M47" s="24" t="s">
        <v>47</v>
      </c>
      <c r="N47" s="24" t="s">
        <v>48</v>
      </c>
      <c r="O47" s="24" t="s">
        <v>49</v>
      </c>
      <c r="P47" s="24" t="s">
        <v>50</v>
      </c>
      <c r="Q47" s="24" t="s">
        <v>51</v>
      </c>
      <c r="R47" s="24"/>
      <c r="S47" s="24"/>
      <c r="T47" s="24"/>
      <c r="U47" s="24" t="s">
        <v>52</v>
      </c>
      <c r="V47" s="24" t="s">
        <v>53</v>
      </c>
      <c r="W47" s="24" t="s">
        <v>54</v>
      </c>
      <c r="X47" s="24" t="s">
        <v>55</v>
      </c>
      <c r="Y47" s="24" t="s">
        <v>56</v>
      </c>
      <c r="Z47" s="24" t="s">
        <v>57</v>
      </c>
      <c r="AA47" s="24" t="s">
        <v>58</v>
      </c>
      <c r="AB47" s="24" t="s">
        <v>59</v>
      </c>
      <c r="AC47" s="24" t="s">
        <v>60</v>
      </c>
      <c r="AD47" s="24" t="s">
        <v>61</v>
      </c>
      <c r="AE47" s="24" t="s">
        <v>16</v>
      </c>
      <c r="AF47" s="24" t="s">
        <v>17</v>
      </c>
      <c r="AG47" s="24" t="s">
        <v>64</v>
      </c>
      <c r="AH47" s="24" t="s">
        <v>65</v>
      </c>
      <c r="AI47" s="24" t="s">
        <v>66</v>
      </c>
      <c r="AJ47" s="24" t="s">
        <v>67</v>
      </c>
      <c r="AK47" s="24" t="s">
        <v>112</v>
      </c>
      <c r="AL47" s="24" t="s">
        <v>69</v>
      </c>
      <c r="AM47" s="24" t="str">
        <f>AM7</f>
        <v>2Q18</v>
      </c>
      <c r="AN47" s="24" t="str">
        <f>AN7</f>
        <v>3Q18</v>
      </c>
      <c r="AO47" s="24" t="str">
        <f>AO7</f>
        <v>4Q18</v>
      </c>
      <c r="AP47" s="24" t="s">
        <v>20</v>
      </c>
      <c r="AQ47" s="24" t="s">
        <v>74</v>
      </c>
      <c r="AR47" s="24" t="s">
        <v>21</v>
      </c>
      <c r="AS47" s="24" t="s">
        <v>22</v>
      </c>
      <c r="AT47" s="24" t="s">
        <v>23</v>
      </c>
      <c r="AU47" s="24" t="s">
        <v>78</v>
      </c>
      <c r="AV47" s="24" t="s">
        <v>79</v>
      </c>
      <c r="AW47" s="24" t="s">
        <v>24</v>
      </c>
      <c r="AX47" s="24" t="s">
        <v>25</v>
      </c>
      <c r="AY47" s="24" t="s">
        <v>82</v>
      </c>
      <c r="AZ47" s="24" t="s">
        <v>83</v>
      </c>
      <c r="BA47" s="24" t="s">
        <v>84</v>
      </c>
      <c r="BB47" s="24" t="s">
        <v>85</v>
      </c>
      <c r="BC47" s="24" t="s">
        <v>86</v>
      </c>
      <c r="BD47" s="24" t="s">
        <v>392</v>
      </c>
      <c r="BE47" s="24" t="s">
        <v>395</v>
      </c>
      <c r="BF47" s="24" t="s">
        <v>396</v>
      </c>
    </row>
    <row r="48" spans="1:58" x14ac:dyDescent="0.25">
      <c r="A48" s="20"/>
      <c r="B48" s="13" t="s">
        <v>113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Z48" s="5"/>
      <c r="BA48" s="129"/>
      <c r="BB48" s="129"/>
      <c r="BC48" s="129"/>
      <c r="BD48" s="128"/>
    </row>
    <row r="49" spans="1:58" x14ac:dyDescent="0.25">
      <c r="A49" s="20"/>
      <c r="B49" s="21" t="s">
        <v>114</v>
      </c>
      <c r="C49" s="15">
        <v>34404</v>
      </c>
      <c r="D49" s="15">
        <v>40457</v>
      </c>
      <c r="E49" s="15">
        <v>39558</v>
      </c>
      <c r="F49" s="15">
        <v>39296</v>
      </c>
      <c r="G49" s="15">
        <v>43405</v>
      </c>
      <c r="H49" s="15">
        <v>40229</v>
      </c>
      <c r="I49" s="15">
        <v>50288</v>
      </c>
      <c r="J49" s="15">
        <v>62951</v>
      </c>
      <c r="K49" s="15">
        <v>60613</v>
      </c>
      <c r="L49" s="15">
        <v>67601</v>
      </c>
      <c r="M49" s="15">
        <v>63914</v>
      </c>
      <c r="N49" s="15">
        <v>55681</v>
      </c>
      <c r="O49" s="15">
        <v>53406</v>
      </c>
      <c r="P49" s="15">
        <v>54237</v>
      </c>
      <c r="Q49" s="15">
        <v>59832</v>
      </c>
      <c r="R49" s="15"/>
      <c r="S49" s="15"/>
      <c r="T49" s="15"/>
      <c r="U49" s="15">
        <v>64028</v>
      </c>
      <c r="V49" s="15">
        <v>68719</v>
      </c>
      <c r="W49" s="15">
        <v>62446</v>
      </c>
      <c r="X49" s="15">
        <v>76022</v>
      </c>
      <c r="Y49" s="15">
        <v>61992</v>
      </c>
      <c r="Z49" s="15">
        <v>83014</v>
      </c>
      <c r="AA49" s="15">
        <v>80547</v>
      </c>
      <c r="AB49" s="15">
        <v>92353</v>
      </c>
      <c r="AC49" s="15">
        <v>132174</v>
      </c>
      <c r="AD49" s="15">
        <v>99721</v>
      </c>
      <c r="AE49" s="15">
        <v>119290</v>
      </c>
      <c r="AF49" s="15">
        <v>116479</v>
      </c>
      <c r="AG49" s="15">
        <v>106027</v>
      </c>
      <c r="AH49" s="15">
        <v>87143</v>
      </c>
      <c r="AI49" s="15">
        <v>95427</v>
      </c>
      <c r="AJ49" s="15">
        <v>103345</v>
      </c>
      <c r="AK49" s="15">
        <v>99705</v>
      </c>
      <c r="AL49" s="15">
        <v>85043</v>
      </c>
      <c r="AM49" s="15">
        <v>115559</v>
      </c>
      <c r="AN49" s="15">
        <v>115287</v>
      </c>
      <c r="AO49" s="15">
        <v>108852</v>
      </c>
      <c r="AP49" s="15">
        <v>135396</v>
      </c>
      <c r="AQ49" s="15">
        <v>161054</v>
      </c>
      <c r="AR49" s="15">
        <v>185761</v>
      </c>
      <c r="AS49" s="15">
        <v>181080</v>
      </c>
      <c r="AT49" s="15">
        <v>170057</v>
      </c>
      <c r="AU49" s="15">
        <v>177546</v>
      </c>
      <c r="AV49" s="15">
        <v>180772</v>
      </c>
      <c r="AW49" s="5">
        <v>188062</v>
      </c>
      <c r="AX49" s="15">
        <v>177209</v>
      </c>
      <c r="AY49" s="15">
        <v>190791</v>
      </c>
      <c r="AZ49" s="5">
        <v>170778</v>
      </c>
      <c r="BA49" s="129">
        <v>203061</v>
      </c>
      <c r="BB49" s="129">
        <v>186234</v>
      </c>
      <c r="BC49" s="129">
        <v>161658</v>
      </c>
      <c r="BD49" s="129">
        <v>156516</v>
      </c>
      <c r="BE49" s="5">
        <v>180597</v>
      </c>
      <c r="BF49" s="5">
        <v>172922</v>
      </c>
    </row>
    <row r="50" spans="1:58" x14ac:dyDescent="0.25">
      <c r="A50" s="20"/>
      <c r="B50" s="14" t="s">
        <v>115</v>
      </c>
      <c r="C50" s="15">
        <v>8620</v>
      </c>
      <c r="D50" s="15">
        <v>41072</v>
      </c>
      <c r="E50" s="15">
        <v>46521</v>
      </c>
      <c r="F50" s="15">
        <v>76686</v>
      </c>
      <c r="G50" s="15">
        <v>82261</v>
      </c>
      <c r="H50" s="15">
        <v>75517</v>
      </c>
      <c r="I50" s="15">
        <v>80973</v>
      </c>
      <c r="J50" s="15">
        <v>77674</v>
      </c>
      <c r="K50" s="15">
        <v>83496</v>
      </c>
      <c r="L50" s="15">
        <v>76872</v>
      </c>
      <c r="M50" s="15">
        <v>79297</v>
      </c>
      <c r="N50" s="15">
        <v>138967</v>
      </c>
      <c r="O50" s="15">
        <v>143897</v>
      </c>
      <c r="P50" s="15">
        <v>105188</v>
      </c>
      <c r="Q50" s="15">
        <v>114374</v>
      </c>
      <c r="R50" s="15"/>
      <c r="S50" s="15"/>
      <c r="T50" s="15"/>
      <c r="U50" s="15">
        <v>18928</v>
      </c>
      <c r="V50" s="15">
        <v>32689</v>
      </c>
      <c r="W50" s="15">
        <v>87732</v>
      </c>
      <c r="X50" s="15">
        <v>124309</v>
      </c>
      <c r="Y50" s="15">
        <v>121565</v>
      </c>
      <c r="Z50" s="15">
        <v>139394</v>
      </c>
      <c r="AA50" s="15">
        <v>137934</v>
      </c>
      <c r="AB50" s="15">
        <v>168818</v>
      </c>
      <c r="AC50" s="15">
        <v>168175</v>
      </c>
      <c r="AD50" s="15">
        <v>172663</v>
      </c>
      <c r="AE50" s="15">
        <v>318608</v>
      </c>
      <c r="AF50" s="15">
        <v>344108</v>
      </c>
      <c r="AG50" s="15">
        <v>326049</v>
      </c>
      <c r="AH50" s="15">
        <v>320301</v>
      </c>
      <c r="AI50" s="15">
        <v>198963</v>
      </c>
      <c r="AJ50" s="15">
        <v>212564</v>
      </c>
      <c r="AK50" s="15">
        <v>255885</v>
      </c>
      <c r="AL50" s="15">
        <v>262633</v>
      </c>
      <c r="AM50" s="15">
        <v>378390</v>
      </c>
      <c r="AN50" s="15">
        <v>194462</v>
      </c>
      <c r="AO50" s="15">
        <v>213403</v>
      </c>
      <c r="AP50" s="15">
        <v>244164</v>
      </c>
      <c r="AQ50" s="15">
        <v>253290</v>
      </c>
      <c r="AR50" s="15">
        <v>273693</v>
      </c>
      <c r="AS50" s="15">
        <v>275552</v>
      </c>
      <c r="AT50" s="15">
        <v>366253</v>
      </c>
      <c r="AU50" s="15">
        <v>625722</v>
      </c>
      <c r="AV50" s="15">
        <v>663112</v>
      </c>
      <c r="AW50" s="5">
        <v>756600</v>
      </c>
      <c r="AX50" s="15">
        <v>833230</v>
      </c>
      <c r="AY50" s="15">
        <v>394519</v>
      </c>
      <c r="AZ50" s="5">
        <v>491444</v>
      </c>
      <c r="BA50" s="129">
        <v>446267</v>
      </c>
      <c r="BB50" s="129">
        <v>513570</v>
      </c>
      <c r="BC50" s="129">
        <v>312601</v>
      </c>
      <c r="BD50" s="129">
        <v>354148</v>
      </c>
      <c r="BE50" s="5">
        <v>281801</v>
      </c>
      <c r="BF50" s="5">
        <v>344013</v>
      </c>
    </row>
    <row r="51" spans="1:58" x14ac:dyDescent="0.25">
      <c r="A51" s="20"/>
      <c r="B51" s="21" t="s">
        <v>116</v>
      </c>
      <c r="C51" s="15">
        <v>23089</v>
      </c>
      <c r="D51" s="15">
        <v>27253</v>
      </c>
      <c r="E51" s="15">
        <v>33893</v>
      </c>
      <c r="F51" s="15">
        <v>32076</v>
      </c>
      <c r="G51" s="15">
        <v>27002</v>
      </c>
      <c r="H51" s="15">
        <v>33281</v>
      </c>
      <c r="I51" s="15">
        <v>41369</v>
      </c>
      <c r="J51" s="15">
        <v>38949</v>
      </c>
      <c r="K51" s="15">
        <v>31557</v>
      </c>
      <c r="L51" s="15">
        <v>41202</v>
      </c>
      <c r="M51" s="15">
        <v>49652</v>
      </c>
      <c r="N51" s="15">
        <v>47260</v>
      </c>
      <c r="O51" s="15">
        <v>47523</v>
      </c>
      <c r="P51" s="15">
        <v>49488</v>
      </c>
      <c r="Q51" s="15">
        <v>53763</v>
      </c>
      <c r="R51" s="15"/>
      <c r="S51" s="15"/>
      <c r="T51" s="15"/>
      <c r="U51" s="15">
        <v>48179</v>
      </c>
      <c r="V51" s="15">
        <v>46280</v>
      </c>
      <c r="W51" s="15">
        <v>53704</v>
      </c>
      <c r="X51" s="15">
        <v>63386</v>
      </c>
      <c r="Y51" s="15">
        <v>62786</v>
      </c>
      <c r="Z51" s="15">
        <v>63380</v>
      </c>
      <c r="AA51" s="15">
        <v>71239</v>
      </c>
      <c r="AB51" s="15">
        <v>92351</v>
      </c>
      <c r="AC51" s="15">
        <v>78070</v>
      </c>
      <c r="AD51" s="15">
        <v>87301</v>
      </c>
      <c r="AE51" s="15">
        <v>75468</v>
      </c>
      <c r="AF51" s="15">
        <v>84119</v>
      </c>
      <c r="AG51" s="15">
        <v>68002</v>
      </c>
      <c r="AH51" s="15">
        <v>65340</v>
      </c>
      <c r="AI51" s="15">
        <v>66036</v>
      </c>
      <c r="AJ51" s="15">
        <v>72715</v>
      </c>
      <c r="AK51" s="15">
        <v>63915</v>
      </c>
      <c r="AL51" s="15">
        <v>64551</v>
      </c>
      <c r="AM51" s="15">
        <v>61959</v>
      </c>
      <c r="AN51" s="15">
        <v>69537</v>
      </c>
      <c r="AO51" s="15">
        <v>61396</v>
      </c>
      <c r="AP51" s="15">
        <v>53125</v>
      </c>
      <c r="AQ51" s="15">
        <v>57699</v>
      </c>
      <c r="AR51" s="15">
        <v>70792</v>
      </c>
      <c r="AS51" s="15">
        <v>67015</v>
      </c>
      <c r="AT51" s="15">
        <v>70563</v>
      </c>
      <c r="AU51" s="15">
        <v>73404</v>
      </c>
      <c r="AV51" s="15">
        <v>78622</v>
      </c>
      <c r="AW51" s="5">
        <v>52448</v>
      </c>
      <c r="AX51" s="15">
        <v>61182</v>
      </c>
      <c r="AY51" s="15">
        <v>72600</v>
      </c>
      <c r="AZ51" s="5">
        <v>86002</v>
      </c>
      <c r="BA51" s="129">
        <v>92804</v>
      </c>
      <c r="BB51" s="129">
        <v>78708</v>
      </c>
      <c r="BC51" s="129">
        <v>75771</v>
      </c>
      <c r="BD51" s="129">
        <v>102541</v>
      </c>
      <c r="BE51" s="5">
        <v>96814</v>
      </c>
      <c r="BF51" s="5">
        <v>90635</v>
      </c>
    </row>
    <row r="52" spans="1:58" x14ac:dyDescent="0.25">
      <c r="A52" s="20"/>
      <c r="B52" s="21" t="s">
        <v>117</v>
      </c>
      <c r="C52" s="15">
        <v>32991</v>
      </c>
      <c r="D52" s="15">
        <v>12823</v>
      </c>
      <c r="E52" s="15">
        <v>13674</v>
      </c>
      <c r="F52" s="15">
        <v>27878</v>
      </c>
      <c r="G52" s="15">
        <v>31546</v>
      </c>
      <c r="H52" s="15">
        <v>37788</v>
      </c>
      <c r="I52" s="15">
        <v>30758</v>
      </c>
      <c r="J52" s="15">
        <v>28235</v>
      </c>
      <c r="K52" s="15">
        <v>33897</v>
      </c>
      <c r="L52" s="15">
        <v>32519</v>
      </c>
      <c r="M52" s="15">
        <v>16671</v>
      </c>
      <c r="N52" s="15">
        <v>12556</v>
      </c>
      <c r="O52" s="15">
        <v>14720</v>
      </c>
      <c r="P52" s="15">
        <v>14400</v>
      </c>
      <c r="Q52" s="15">
        <v>17040</v>
      </c>
      <c r="R52" s="15"/>
      <c r="S52" s="15"/>
      <c r="T52" s="15"/>
      <c r="U52" s="15">
        <v>17073</v>
      </c>
      <c r="V52" s="15">
        <v>21688</v>
      </c>
      <c r="W52" s="15">
        <v>18349</v>
      </c>
      <c r="X52" s="15">
        <v>23825</v>
      </c>
      <c r="Y52" s="15">
        <v>21242</v>
      </c>
      <c r="Z52" s="15">
        <v>24422</v>
      </c>
      <c r="AA52" s="15">
        <v>18835</v>
      </c>
      <c r="AB52" s="15">
        <v>24805</v>
      </c>
      <c r="AC52" s="15">
        <v>18811</v>
      </c>
      <c r="AD52" s="15">
        <v>19123</v>
      </c>
      <c r="AE52" s="15">
        <v>24480</v>
      </c>
      <c r="AF52" s="15">
        <v>19859</v>
      </c>
      <c r="AG52" s="15">
        <v>11694</v>
      </c>
      <c r="AH52" s="15">
        <v>15568</v>
      </c>
      <c r="AI52" s="15">
        <v>17410</v>
      </c>
      <c r="AJ52" s="15">
        <v>14212</v>
      </c>
      <c r="AK52" s="15">
        <v>11252</v>
      </c>
      <c r="AL52" s="15">
        <v>14425</v>
      </c>
      <c r="AM52" s="15">
        <v>12948</v>
      </c>
      <c r="AN52" s="15">
        <v>17832</v>
      </c>
      <c r="AO52" s="15">
        <v>18661</v>
      </c>
      <c r="AP52" s="15">
        <v>17831</v>
      </c>
      <c r="AQ52" s="15">
        <v>19040</v>
      </c>
      <c r="AR52" s="15">
        <v>22232</v>
      </c>
      <c r="AS52" s="15">
        <v>22255</v>
      </c>
      <c r="AT52" s="15">
        <v>27410</v>
      </c>
      <c r="AU52" s="15">
        <v>36838</v>
      </c>
      <c r="AV52" s="15">
        <v>44991</v>
      </c>
      <c r="AW52" s="5">
        <v>39936</v>
      </c>
      <c r="AX52" s="15">
        <v>38992</v>
      </c>
      <c r="AY52" s="15">
        <v>30455</v>
      </c>
      <c r="AZ52" s="5">
        <v>37965</v>
      </c>
      <c r="BA52" s="129">
        <v>29335</v>
      </c>
      <c r="BB52" s="129">
        <v>35975</v>
      </c>
      <c r="BC52" s="129">
        <v>41356</v>
      </c>
      <c r="BD52" s="129">
        <v>45743</v>
      </c>
      <c r="BE52" s="5">
        <v>55749</v>
      </c>
      <c r="BF52" s="5">
        <v>54989</v>
      </c>
    </row>
    <row r="53" spans="1:58" x14ac:dyDescent="0.25">
      <c r="A53" s="20"/>
      <c r="B53" s="21" t="s">
        <v>118</v>
      </c>
      <c r="C53" s="15">
        <v>7535</v>
      </c>
      <c r="D53" s="15">
        <v>7215</v>
      </c>
      <c r="E53" s="15">
        <v>7000</v>
      </c>
      <c r="F53" s="15">
        <v>9230</v>
      </c>
      <c r="G53" s="15">
        <v>2261</v>
      </c>
      <c r="H53" s="15">
        <v>11912</v>
      </c>
      <c r="I53" s="15">
        <v>11452</v>
      </c>
      <c r="J53" s="15">
        <v>10798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/>
      <c r="S53" s="15"/>
      <c r="T53" s="15"/>
      <c r="U53" s="15">
        <v>10563</v>
      </c>
      <c r="V53" s="15">
        <v>0</v>
      </c>
      <c r="W53" s="15">
        <v>9465</v>
      </c>
      <c r="X53" s="15">
        <v>0</v>
      </c>
      <c r="Y53" s="15">
        <v>15731</v>
      </c>
      <c r="Z53" s="15">
        <v>1</v>
      </c>
      <c r="AA53" s="15">
        <v>12998</v>
      </c>
      <c r="AB53" s="15">
        <v>0</v>
      </c>
      <c r="AC53" s="15">
        <v>13021</v>
      </c>
      <c r="AD53" s="15">
        <v>6</v>
      </c>
      <c r="AE53" s="15">
        <v>8</v>
      </c>
      <c r="AF53" s="15">
        <v>10</v>
      </c>
      <c r="AG53" s="15">
        <v>13188</v>
      </c>
      <c r="AH53" s="15">
        <v>7</v>
      </c>
      <c r="AI53" s="15">
        <v>8</v>
      </c>
      <c r="AJ53" s="15">
        <v>8</v>
      </c>
      <c r="AK53" s="15">
        <v>8</v>
      </c>
      <c r="AL53" s="15">
        <v>8</v>
      </c>
      <c r="AM53" s="15">
        <v>9</v>
      </c>
      <c r="AN53" s="15">
        <v>16575</v>
      </c>
      <c r="AO53" s="15">
        <v>37448</v>
      </c>
      <c r="AP53" s="15">
        <v>10</v>
      </c>
      <c r="AQ53" s="15">
        <v>10</v>
      </c>
      <c r="AR53" s="15">
        <v>10</v>
      </c>
      <c r="AS53" s="15">
        <v>44351</v>
      </c>
      <c r="AT53" s="15">
        <v>22181</v>
      </c>
      <c r="AU53" s="15">
        <v>22181</v>
      </c>
      <c r="AV53" s="15">
        <v>22181</v>
      </c>
      <c r="AW53" s="5">
        <v>0</v>
      </c>
      <c r="AX53" s="15">
        <v>0</v>
      </c>
      <c r="AY53" s="15">
        <v>0</v>
      </c>
      <c r="AZ53" s="5"/>
      <c r="BA53" s="129">
        <v>23156</v>
      </c>
      <c r="BB53" s="129">
        <v>12</v>
      </c>
      <c r="BC53" s="129">
        <v>12</v>
      </c>
      <c r="BD53" s="129">
        <v>12</v>
      </c>
      <c r="BE53" s="5">
        <v>21012</v>
      </c>
      <c r="BF53" s="5">
        <v>12</v>
      </c>
    </row>
    <row r="54" spans="1:58" x14ac:dyDescent="0.25">
      <c r="A54" s="20"/>
      <c r="B54" s="21" t="s">
        <v>119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/>
      <c r="S54" s="15"/>
      <c r="T54" s="15"/>
      <c r="U54" s="15">
        <v>6826</v>
      </c>
      <c r="V54" s="15">
        <v>6594</v>
      </c>
      <c r="W54" s="15">
        <v>6419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22" t="s">
        <v>18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5">
        <v>0</v>
      </c>
      <c r="AX54" s="15">
        <v>0</v>
      </c>
      <c r="AY54" s="15">
        <v>0</v>
      </c>
      <c r="AZ54" s="5"/>
      <c r="BA54" s="129"/>
      <c r="BB54" s="129"/>
      <c r="BC54" s="129"/>
      <c r="BD54" s="128"/>
    </row>
    <row r="55" spans="1:58" x14ac:dyDescent="0.25">
      <c r="B55" s="21" t="s">
        <v>120</v>
      </c>
      <c r="C55" s="15">
        <v>1615</v>
      </c>
      <c r="D55" s="15">
        <v>1570</v>
      </c>
      <c r="E55" s="15">
        <v>1524</v>
      </c>
      <c r="F55" s="15">
        <v>699</v>
      </c>
      <c r="G55" s="15">
        <v>674</v>
      </c>
      <c r="H55" s="15">
        <v>646</v>
      </c>
      <c r="I55" s="15">
        <v>636</v>
      </c>
      <c r="J55" s="15">
        <v>579</v>
      </c>
      <c r="K55" s="15">
        <v>467</v>
      </c>
      <c r="L55" s="15">
        <v>347</v>
      </c>
      <c r="M55" s="15">
        <v>220</v>
      </c>
      <c r="N55" s="15">
        <v>467</v>
      </c>
      <c r="O55" s="15">
        <v>82</v>
      </c>
      <c r="P55" s="15">
        <v>0</v>
      </c>
      <c r="Q55" s="15">
        <v>0</v>
      </c>
      <c r="R55" s="15"/>
      <c r="S55" s="15"/>
      <c r="T55" s="15"/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5">
        <v>0</v>
      </c>
      <c r="AX55" s="15">
        <v>0</v>
      </c>
      <c r="AY55" s="15">
        <v>0</v>
      </c>
      <c r="AZ55" s="5"/>
      <c r="BA55" s="129"/>
      <c r="BB55" s="129"/>
      <c r="BC55" s="129"/>
      <c r="BD55" s="128"/>
    </row>
    <row r="56" spans="1:58" x14ac:dyDescent="0.25">
      <c r="A56" s="20"/>
      <c r="B56" s="21" t="s">
        <v>121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3</v>
      </c>
      <c r="O56" s="15">
        <v>73</v>
      </c>
      <c r="P56" s="15">
        <v>0</v>
      </c>
      <c r="Q56" s="15">
        <v>0</v>
      </c>
      <c r="R56" s="15"/>
      <c r="S56" s="15"/>
      <c r="T56" s="15"/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5">
        <v>0</v>
      </c>
      <c r="AX56" s="15">
        <v>0</v>
      </c>
      <c r="AY56" s="15">
        <v>0</v>
      </c>
      <c r="AZ56" s="5"/>
      <c r="BA56" s="129"/>
      <c r="BB56" s="129"/>
      <c r="BC56" s="129"/>
      <c r="BD56" s="128"/>
    </row>
    <row r="57" spans="1:58" x14ac:dyDescent="0.25">
      <c r="A57" s="20"/>
      <c r="B57" s="21" t="s">
        <v>122</v>
      </c>
      <c r="C57" s="15">
        <v>3309</v>
      </c>
      <c r="D57" s="15">
        <v>4458</v>
      </c>
      <c r="E57" s="15">
        <v>6244</v>
      </c>
      <c r="F57" s="15">
        <v>2412</v>
      </c>
      <c r="G57" s="15">
        <v>2847</v>
      </c>
      <c r="H57" s="15">
        <v>3029</v>
      </c>
      <c r="I57" s="15">
        <v>5575</v>
      </c>
      <c r="J57" s="15">
        <v>3758</v>
      </c>
      <c r="K57" s="15">
        <v>4309</v>
      </c>
      <c r="L57" s="15">
        <v>7563</v>
      </c>
      <c r="M57" s="15">
        <v>6524</v>
      </c>
      <c r="N57" s="15">
        <v>16403</v>
      </c>
      <c r="O57" s="15">
        <v>16006</v>
      </c>
      <c r="P57" s="15">
        <v>18977</v>
      </c>
      <c r="Q57" s="15">
        <v>22373</v>
      </c>
      <c r="R57" s="15"/>
      <c r="S57" s="15"/>
      <c r="T57" s="15"/>
      <c r="U57" s="15">
        <v>25628</v>
      </c>
      <c r="V57" s="15">
        <v>23052</v>
      </c>
      <c r="W57" s="15">
        <v>18796</v>
      </c>
      <c r="X57" s="15">
        <v>18108</v>
      </c>
      <c r="Y57" s="15">
        <v>16522</v>
      </c>
      <c r="Z57" s="15">
        <v>14546</v>
      </c>
      <c r="AA57" s="15">
        <v>23283.805200000003</v>
      </c>
      <c r="AB57" s="15">
        <v>18787</v>
      </c>
      <c r="AC57" s="15">
        <v>27213</v>
      </c>
      <c r="AD57" s="15">
        <v>29837</v>
      </c>
      <c r="AE57" s="15">
        <v>17403</v>
      </c>
      <c r="AF57" s="15">
        <v>14349</v>
      </c>
      <c r="AG57" s="15">
        <v>19123</v>
      </c>
      <c r="AH57" s="15">
        <v>17935</v>
      </c>
      <c r="AI57" s="15">
        <v>18022</v>
      </c>
      <c r="AJ57" s="15">
        <v>14973</v>
      </c>
      <c r="AK57" s="15">
        <v>17353</v>
      </c>
      <c r="AL57" s="15">
        <v>16857</v>
      </c>
      <c r="AM57" s="15">
        <v>30575</v>
      </c>
      <c r="AN57" s="15">
        <v>31570</v>
      </c>
      <c r="AO57" s="15">
        <v>26006</v>
      </c>
      <c r="AP57" s="15">
        <v>33772</v>
      </c>
      <c r="AQ57" s="15">
        <v>29481</v>
      </c>
      <c r="AR57" s="15">
        <v>22888</v>
      </c>
      <c r="AS57" s="15">
        <v>41583</v>
      </c>
      <c r="AT57" s="15">
        <v>50984</v>
      </c>
      <c r="AU57" s="15">
        <v>50060</v>
      </c>
      <c r="AV57" s="15">
        <v>55506</v>
      </c>
      <c r="AW57" s="5">
        <v>53838</v>
      </c>
      <c r="AX57" s="15">
        <v>52504</v>
      </c>
      <c r="AY57" s="15">
        <v>55013</v>
      </c>
      <c r="AZ57" s="5">
        <v>46459.999999999993</v>
      </c>
      <c r="BA57" s="129">
        <v>59685</v>
      </c>
      <c r="BB57" s="129">
        <v>90151</v>
      </c>
      <c r="BC57" s="129">
        <v>73323</v>
      </c>
      <c r="BD57" s="129">
        <v>70570</v>
      </c>
      <c r="BE57" s="5">
        <v>66243</v>
      </c>
      <c r="BF57" s="5">
        <v>73940</v>
      </c>
    </row>
    <row r="58" spans="1:58" x14ac:dyDescent="0.25">
      <c r="A58" s="20"/>
      <c r="B58" s="21" t="s">
        <v>123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5"/>
      <c r="AX58" s="15"/>
      <c r="AY58" s="15"/>
      <c r="AZ58" s="5"/>
      <c r="BA58" s="129"/>
      <c r="BB58" s="129"/>
      <c r="BC58" s="129">
        <v>162233</v>
      </c>
      <c r="BD58" s="129">
        <v>161999</v>
      </c>
      <c r="BE58" s="5"/>
      <c r="BF58" s="5"/>
    </row>
    <row r="59" spans="1:58" x14ac:dyDescent="0.25">
      <c r="A59" s="20"/>
      <c r="B59" s="4" t="s">
        <v>124</v>
      </c>
      <c r="C59" s="10">
        <f t="shared" ref="C59:Q59" si="10">SUM(C49:C57)</f>
        <v>111563</v>
      </c>
      <c r="D59" s="10">
        <f t="shared" si="10"/>
        <v>134848</v>
      </c>
      <c r="E59" s="10">
        <f t="shared" si="10"/>
        <v>148414</v>
      </c>
      <c r="F59" s="10">
        <f t="shared" si="10"/>
        <v>188277</v>
      </c>
      <c r="G59" s="10">
        <f t="shared" si="10"/>
        <v>189996</v>
      </c>
      <c r="H59" s="10">
        <f t="shared" si="10"/>
        <v>202402</v>
      </c>
      <c r="I59" s="10">
        <f t="shared" si="10"/>
        <v>221051</v>
      </c>
      <c r="J59" s="10">
        <f t="shared" si="10"/>
        <v>222944</v>
      </c>
      <c r="K59" s="10">
        <f t="shared" si="10"/>
        <v>214339</v>
      </c>
      <c r="L59" s="10">
        <f t="shared" si="10"/>
        <v>226104</v>
      </c>
      <c r="M59" s="10">
        <f t="shared" si="10"/>
        <v>216278</v>
      </c>
      <c r="N59" s="10">
        <f t="shared" si="10"/>
        <v>271337</v>
      </c>
      <c r="O59" s="10">
        <f t="shared" si="10"/>
        <v>275707</v>
      </c>
      <c r="P59" s="10">
        <f t="shared" si="10"/>
        <v>242290</v>
      </c>
      <c r="Q59" s="10">
        <f t="shared" si="10"/>
        <v>267382</v>
      </c>
      <c r="R59" s="9"/>
      <c r="S59" s="9"/>
      <c r="T59" s="9"/>
      <c r="U59" s="10">
        <f t="shared" ref="U59:AP59" si="11">SUM(U49:U57)</f>
        <v>191225</v>
      </c>
      <c r="V59" s="10">
        <f t="shared" si="11"/>
        <v>199022</v>
      </c>
      <c r="W59" s="10">
        <f t="shared" si="11"/>
        <v>256911</v>
      </c>
      <c r="X59" s="10">
        <f t="shared" si="11"/>
        <v>305650</v>
      </c>
      <c r="Y59" s="10">
        <f t="shared" si="11"/>
        <v>299838</v>
      </c>
      <c r="Z59" s="10">
        <f t="shared" si="11"/>
        <v>324757</v>
      </c>
      <c r="AA59" s="10">
        <f t="shared" si="11"/>
        <v>344836.8052</v>
      </c>
      <c r="AB59" s="10">
        <f t="shared" si="11"/>
        <v>397114</v>
      </c>
      <c r="AC59" s="10">
        <f t="shared" si="11"/>
        <v>437464</v>
      </c>
      <c r="AD59" s="10">
        <f t="shared" si="11"/>
        <v>408651</v>
      </c>
      <c r="AE59" s="10">
        <f t="shared" si="11"/>
        <v>555257</v>
      </c>
      <c r="AF59" s="10">
        <f t="shared" si="11"/>
        <v>578924</v>
      </c>
      <c r="AG59" s="10">
        <f t="shared" si="11"/>
        <v>544083</v>
      </c>
      <c r="AH59" s="10">
        <f t="shared" si="11"/>
        <v>506294</v>
      </c>
      <c r="AI59" s="10">
        <f t="shared" si="11"/>
        <v>395866</v>
      </c>
      <c r="AJ59" s="10">
        <f t="shared" si="11"/>
        <v>417817</v>
      </c>
      <c r="AK59" s="10">
        <f t="shared" si="11"/>
        <v>448118</v>
      </c>
      <c r="AL59" s="10">
        <f t="shared" si="11"/>
        <v>443517</v>
      </c>
      <c r="AM59" s="10">
        <f t="shared" si="11"/>
        <v>599440</v>
      </c>
      <c r="AN59" s="10">
        <f t="shared" si="11"/>
        <v>445263</v>
      </c>
      <c r="AO59" s="10">
        <f t="shared" si="11"/>
        <v>465766</v>
      </c>
      <c r="AP59" s="10">
        <f t="shared" si="11"/>
        <v>484298</v>
      </c>
      <c r="AQ59" s="10">
        <f>SUM(AQ49:AQ57)</f>
        <v>520574</v>
      </c>
      <c r="AR59" s="10">
        <f>SUM(AR49:AR57)</f>
        <v>575376</v>
      </c>
      <c r="AS59" s="10">
        <f>SUM(AS49:AS57)</f>
        <v>631836</v>
      </c>
      <c r="AT59" s="10">
        <f>SUM(AT49:AT57)</f>
        <v>707448</v>
      </c>
      <c r="AU59" s="10">
        <v>985751</v>
      </c>
      <c r="AV59" s="10">
        <v>1045184</v>
      </c>
      <c r="AW59" s="10">
        <f>SUM(AW49:AW57)</f>
        <v>1090884</v>
      </c>
      <c r="AX59" s="10">
        <f>SUM(AX49:AX57)</f>
        <v>1163117</v>
      </c>
      <c r="AY59" s="10">
        <f>SUM(AY49:AY57)</f>
        <v>743378</v>
      </c>
      <c r="AZ59" s="10">
        <v>832649</v>
      </c>
      <c r="BA59" s="132">
        <v>854308</v>
      </c>
      <c r="BB59" s="132">
        <v>904650</v>
      </c>
      <c r="BC59" s="132">
        <v>826954</v>
      </c>
      <c r="BD59" s="132">
        <v>891529</v>
      </c>
      <c r="BE59" s="10">
        <f>SUM(BE49:BE58)</f>
        <v>702216</v>
      </c>
      <c r="BF59" s="10">
        <v>736511</v>
      </c>
    </row>
    <row r="60" spans="1:58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Z60" s="5"/>
      <c r="BA60" s="129"/>
      <c r="BB60" s="129"/>
      <c r="BC60" s="129"/>
      <c r="BD60" s="128"/>
    </row>
    <row r="61" spans="1:58" x14ac:dyDescent="0.25">
      <c r="A61" s="20"/>
      <c r="B61" s="13" t="s">
        <v>125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Z61" s="5"/>
      <c r="BA61" s="129"/>
      <c r="BB61" s="129"/>
      <c r="BC61" s="129"/>
      <c r="BD61" s="128"/>
    </row>
    <row r="62" spans="1:58" x14ac:dyDescent="0.25">
      <c r="A62" s="20"/>
      <c r="B62" s="21" t="s">
        <v>114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2453</v>
      </c>
      <c r="K62" s="15">
        <v>1152</v>
      </c>
      <c r="L62" s="15">
        <v>416</v>
      </c>
      <c r="M62" s="15">
        <v>571</v>
      </c>
      <c r="N62" s="15">
        <v>147</v>
      </c>
      <c r="O62" s="15">
        <v>142</v>
      </c>
      <c r="P62" s="15">
        <v>158</v>
      </c>
      <c r="Q62" s="15">
        <v>1708</v>
      </c>
      <c r="R62" s="15"/>
      <c r="S62" s="15"/>
      <c r="T62" s="15"/>
      <c r="U62" s="15">
        <v>1621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5">
        <v>0</v>
      </c>
      <c r="AX62" s="15">
        <v>0</v>
      </c>
      <c r="AY62" s="15">
        <v>0</v>
      </c>
      <c r="AZ62" s="5"/>
      <c r="BA62" s="129"/>
      <c r="BB62" s="129"/>
      <c r="BC62" s="129">
        <v>0</v>
      </c>
      <c r="BD62" s="128"/>
    </row>
    <row r="63" spans="1:58" x14ac:dyDescent="0.25">
      <c r="A63" s="20"/>
      <c r="B63" s="14" t="s">
        <v>115</v>
      </c>
      <c r="C63" s="15">
        <v>180111</v>
      </c>
      <c r="D63" s="15">
        <v>144111</v>
      </c>
      <c r="E63" s="15">
        <v>144000</v>
      </c>
      <c r="F63" s="15">
        <v>108000</v>
      </c>
      <c r="G63" s="15">
        <v>108000</v>
      </c>
      <c r="H63" s="15">
        <v>72000</v>
      </c>
      <c r="I63" s="15">
        <v>72000</v>
      </c>
      <c r="J63" s="15">
        <v>136000</v>
      </c>
      <c r="K63" s="15">
        <v>136000</v>
      </c>
      <c r="L63" s="15">
        <v>100000</v>
      </c>
      <c r="M63" s="15">
        <v>100000</v>
      </c>
      <c r="N63" s="15">
        <v>263799</v>
      </c>
      <c r="O63" s="15">
        <v>272320</v>
      </c>
      <c r="P63" s="15">
        <v>401029</v>
      </c>
      <c r="Q63" s="15">
        <v>401529</v>
      </c>
      <c r="R63" s="15"/>
      <c r="S63" s="15"/>
      <c r="T63" s="15"/>
      <c r="U63" s="15">
        <v>393164</v>
      </c>
      <c r="V63" s="15">
        <v>397997</v>
      </c>
      <c r="W63" s="15">
        <v>356791</v>
      </c>
      <c r="X63" s="15">
        <v>343883</v>
      </c>
      <c r="Y63" s="15">
        <v>357584</v>
      </c>
      <c r="Z63" s="19">
        <v>414856</v>
      </c>
      <c r="AA63" s="19">
        <v>544863</v>
      </c>
      <c r="AB63" s="15">
        <v>630684</v>
      </c>
      <c r="AC63" s="15">
        <v>583248</v>
      </c>
      <c r="AD63" s="15">
        <v>545430</v>
      </c>
      <c r="AE63" s="15">
        <v>301662</v>
      </c>
      <c r="AF63" s="15">
        <v>512259</v>
      </c>
      <c r="AG63" s="15">
        <v>475421</v>
      </c>
      <c r="AH63" s="15">
        <v>455084</v>
      </c>
      <c r="AI63" s="15">
        <v>627791</v>
      </c>
      <c r="AJ63" s="15">
        <v>603300</v>
      </c>
      <c r="AK63" s="15">
        <v>549599</v>
      </c>
      <c r="AL63" s="15">
        <v>542592</v>
      </c>
      <c r="AM63" s="15">
        <v>680106</v>
      </c>
      <c r="AN63" s="15">
        <v>680034</v>
      </c>
      <c r="AO63" s="15">
        <v>617438</v>
      </c>
      <c r="AP63" s="15">
        <v>709707</v>
      </c>
      <c r="AQ63" s="15">
        <v>720911</v>
      </c>
      <c r="AR63" s="15">
        <v>750433</v>
      </c>
      <c r="AS63" s="15">
        <v>669698</v>
      </c>
      <c r="AT63" s="15">
        <v>756509</v>
      </c>
      <c r="AU63" s="15">
        <v>746477</v>
      </c>
      <c r="AV63" s="15">
        <v>719037</v>
      </c>
      <c r="AW63" s="5">
        <v>551485</v>
      </c>
      <c r="AX63" s="15">
        <v>621746</v>
      </c>
      <c r="AY63" s="15">
        <v>851992</v>
      </c>
      <c r="AZ63" s="5">
        <v>801761</v>
      </c>
      <c r="BA63" s="129">
        <v>820355</v>
      </c>
      <c r="BB63" s="129">
        <v>733746</v>
      </c>
      <c r="BC63" s="129">
        <v>763086</v>
      </c>
      <c r="BD63" s="129">
        <v>751932</v>
      </c>
      <c r="BE63" s="5">
        <v>585354</v>
      </c>
      <c r="BF63" s="5">
        <v>558369</v>
      </c>
    </row>
    <row r="64" spans="1:58" x14ac:dyDescent="0.25">
      <c r="A64" s="20"/>
      <c r="B64" s="14" t="s">
        <v>120</v>
      </c>
      <c r="C64" s="15">
        <v>7885</v>
      </c>
      <c r="D64" s="15">
        <v>7607</v>
      </c>
      <c r="E64" s="15">
        <v>7323</v>
      </c>
      <c r="F64" s="15">
        <v>3247</v>
      </c>
      <c r="G64" s="15">
        <v>2873</v>
      </c>
      <c r="H64" s="15">
        <v>2494</v>
      </c>
      <c r="I64" s="15">
        <v>2109</v>
      </c>
      <c r="J64" s="15">
        <v>1643</v>
      </c>
      <c r="K64" s="15">
        <v>1330</v>
      </c>
      <c r="L64" s="15">
        <v>1015</v>
      </c>
      <c r="M64" s="15">
        <v>699</v>
      </c>
      <c r="N64" s="15">
        <v>0</v>
      </c>
      <c r="O64" s="15">
        <v>0</v>
      </c>
      <c r="P64" s="15">
        <v>0</v>
      </c>
      <c r="Q64" s="15">
        <v>0</v>
      </c>
      <c r="R64" s="15"/>
      <c r="S64" s="15"/>
      <c r="T64" s="15"/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/>
      <c r="AT64" s="15">
        <v>0</v>
      </c>
      <c r="AU64" s="15">
        <v>0</v>
      </c>
      <c r="AV64" s="15">
        <v>0</v>
      </c>
      <c r="AW64" s="5">
        <v>0</v>
      </c>
      <c r="AX64" s="15">
        <v>0</v>
      </c>
      <c r="AY64" s="15">
        <v>0</v>
      </c>
      <c r="AZ64" s="5"/>
      <c r="BA64" s="129"/>
      <c r="BB64" s="129"/>
      <c r="BC64" s="129">
        <v>1492</v>
      </c>
      <c r="BD64" s="129">
        <v>1492</v>
      </c>
      <c r="BE64" s="5">
        <v>1491</v>
      </c>
      <c r="BF64" s="5">
        <v>1491</v>
      </c>
    </row>
    <row r="65" spans="1:58" x14ac:dyDescent="0.25">
      <c r="A65" s="20"/>
      <c r="B65" s="21" t="s">
        <v>126</v>
      </c>
      <c r="C65" s="15">
        <v>27445</v>
      </c>
      <c r="D65" s="15">
        <v>21884</v>
      </c>
      <c r="E65" s="15">
        <v>26950</v>
      </c>
      <c r="F65" s="15">
        <v>26275</v>
      </c>
      <c r="G65" s="15">
        <v>24118</v>
      </c>
      <c r="H65" s="15">
        <v>23562</v>
      </c>
      <c r="I65" s="15">
        <v>23613</v>
      </c>
      <c r="J65" s="15">
        <v>22293</v>
      </c>
      <c r="K65" s="15">
        <v>20901</v>
      </c>
      <c r="L65" s="15">
        <v>21587</v>
      </c>
      <c r="M65" s="15">
        <v>20315</v>
      </c>
      <c r="N65" s="15">
        <v>12628</v>
      </c>
      <c r="O65" s="15">
        <v>12091</v>
      </c>
      <c r="P65" s="15">
        <v>14300</v>
      </c>
      <c r="Q65" s="15">
        <v>14708</v>
      </c>
      <c r="R65" s="15"/>
      <c r="S65" s="15"/>
      <c r="T65" s="15"/>
      <c r="U65" s="15">
        <v>12682</v>
      </c>
      <c r="V65" s="15">
        <v>12825</v>
      </c>
      <c r="W65" s="15">
        <v>12273</v>
      </c>
      <c r="X65" s="15">
        <v>12702</v>
      </c>
      <c r="Y65" s="15">
        <v>19272</v>
      </c>
      <c r="Z65" s="15">
        <v>20382</v>
      </c>
      <c r="AA65" s="15">
        <v>18582</v>
      </c>
      <c r="AB65" s="15">
        <v>23426</v>
      </c>
      <c r="AC65" s="15">
        <v>22955</v>
      </c>
      <c r="AD65" s="15">
        <v>18537</v>
      </c>
      <c r="AE65" s="15">
        <v>19419</v>
      </c>
      <c r="AF65" s="15">
        <v>20451</v>
      </c>
      <c r="AG65" s="15">
        <v>19789</v>
      </c>
      <c r="AH65" s="15">
        <v>19350</v>
      </c>
      <c r="AI65" s="15">
        <v>17764</v>
      </c>
      <c r="AJ65" s="15">
        <v>19899</v>
      </c>
      <c r="AK65" s="15">
        <v>17407</v>
      </c>
      <c r="AL65" s="15">
        <v>15368</v>
      </c>
      <c r="AM65" s="15">
        <v>15206</v>
      </c>
      <c r="AN65" s="15">
        <v>13873</v>
      </c>
      <c r="AO65" s="15">
        <v>15016</v>
      </c>
      <c r="AP65" s="15">
        <v>14365</v>
      </c>
      <c r="AQ65" s="15">
        <v>19047</v>
      </c>
      <c r="AR65" s="15">
        <v>15063</v>
      </c>
      <c r="AS65" s="15">
        <v>15243</v>
      </c>
      <c r="AT65" s="15">
        <v>16085</v>
      </c>
      <c r="AU65" s="15">
        <v>16011</v>
      </c>
      <c r="AV65" s="15">
        <v>17142</v>
      </c>
      <c r="AW65" s="5">
        <v>18625</v>
      </c>
      <c r="AX65" s="15">
        <v>18688</v>
      </c>
      <c r="AY65" s="15">
        <v>42206</v>
      </c>
      <c r="AZ65" s="5">
        <v>45589</v>
      </c>
      <c r="BA65" s="129">
        <v>45548</v>
      </c>
      <c r="BB65" s="129">
        <v>46458</v>
      </c>
      <c r="BC65" s="129">
        <v>51952</v>
      </c>
      <c r="BD65" s="129">
        <v>54355</v>
      </c>
      <c r="BE65" s="5">
        <v>66130</v>
      </c>
      <c r="BF65" s="5">
        <v>72093</v>
      </c>
    </row>
    <row r="66" spans="1:58" x14ac:dyDescent="0.25">
      <c r="A66" s="20"/>
      <c r="B66" s="21" t="s">
        <v>105</v>
      </c>
      <c r="C66" s="15">
        <v>9775</v>
      </c>
      <c r="D66" s="15">
        <v>11731</v>
      </c>
      <c r="E66" s="15">
        <v>13686</v>
      </c>
      <c r="F66" s="15">
        <v>9820</v>
      </c>
      <c r="G66" s="15">
        <v>17596</v>
      </c>
      <c r="H66" s="15">
        <v>19551</v>
      </c>
      <c r="I66" s="15">
        <v>21506</v>
      </c>
      <c r="J66" s="15">
        <v>19963</v>
      </c>
      <c r="K66" s="15">
        <v>26815</v>
      </c>
      <c r="L66" s="15">
        <v>24150</v>
      </c>
      <c r="M66" s="15">
        <v>26204</v>
      </c>
      <c r="N66" s="15">
        <v>29823</v>
      </c>
      <c r="O66" s="15">
        <v>31829</v>
      </c>
      <c r="P66" s="15">
        <v>32617</v>
      </c>
      <c r="Q66" s="15">
        <v>25982</v>
      </c>
      <c r="R66" s="15"/>
      <c r="S66" s="15"/>
      <c r="T66" s="15"/>
      <c r="U66" s="15">
        <v>26757</v>
      </c>
      <c r="V66" s="15">
        <v>26861</v>
      </c>
      <c r="W66" s="15">
        <v>27479</v>
      </c>
      <c r="X66" s="15">
        <v>27877</v>
      </c>
      <c r="Y66" s="15">
        <v>24897</v>
      </c>
      <c r="Z66" s="15">
        <v>27049</v>
      </c>
      <c r="AA66" s="15">
        <v>27731</v>
      </c>
      <c r="AB66" s="15">
        <v>27279</v>
      </c>
      <c r="AC66" s="15">
        <v>26490</v>
      </c>
      <c r="AD66" s="15">
        <v>27404</v>
      </c>
      <c r="AE66" s="15">
        <v>27541</v>
      </c>
      <c r="AF66" s="15">
        <v>33996</v>
      </c>
      <c r="AG66" s="15">
        <v>32980</v>
      </c>
      <c r="AH66" s="15">
        <v>32883</v>
      </c>
      <c r="AI66" s="15">
        <v>32905</v>
      </c>
      <c r="AJ66" s="15">
        <v>36133</v>
      </c>
      <c r="AK66" s="15">
        <v>36805</v>
      </c>
      <c r="AL66" s="15">
        <v>36552</v>
      </c>
      <c r="AM66" s="15">
        <v>36189</v>
      </c>
      <c r="AN66" s="15">
        <v>37096</v>
      </c>
      <c r="AO66" s="15">
        <v>36279</v>
      </c>
      <c r="AP66" s="15">
        <v>38742</v>
      </c>
      <c r="AQ66" s="15">
        <v>37896</v>
      </c>
      <c r="AR66" s="15">
        <v>37672</v>
      </c>
      <c r="AS66" s="15">
        <v>38080</v>
      </c>
      <c r="AT66" s="15">
        <v>38696</v>
      </c>
      <c r="AU66" s="15">
        <v>39025</v>
      </c>
      <c r="AV66" s="15">
        <v>38726</v>
      </c>
      <c r="AW66" s="5">
        <v>44847</v>
      </c>
      <c r="AX66" s="15">
        <v>45135</v>
      </c>
      <c r="AY66" s="15">
        <v>48149</v>
      </c>
      <c r="AZ66" s="5">
        <v>42555</v>
      </c>
      <c r="BA66" s="129">
        <v>38337</v>
      </c>
      <c r="BB66" s="129">
        <v>38896</v>
      </c>
      <c r="BC66" s="129">
        <v>42725</v>
      </c>
      <c r="BD66" s="129">
        <v>45493</v>
      </c>
      <c r="BE66" s="5">
        <v>9585</v>
      </c>
      <c r="BF66" s="5">
        <v>8587</v>
      </c>
    </row>
    <row r="67" spans="1:58" x14ac:dyDescent="0.25">
      <c r="A67" s="20"/>
      <c r="B67" s="21" t="s">
        <v>119</v>
      </c>
      <c r="C67" s="15">
        <v>4000</v>
      </c>
      <c r="D67" s="15">
        <v>1524</v>
      </c>
      <c r="E67" s="15">
        <v>1406</v>
      </c>
      <c r="F67" s="15">
        <v>4000</v>
      </c>
      <c r="G67" s="15">
        <v>4000</v>
      </c>
      <c r="H67" s="15">
        <v>4000</v>
      </c>
      <c r="I67" s="15">
        <v>4000</v>
      </c>
      <c r="J67" s="15">
        <v>4000</v>
      </c>
      <c r="K67" s="15">
        <v>4000</v>
      </c>
      <c r="L67" s="15">
        <v>4000</v>
      </c>
      <c r="M67" s="15">
        <v>4000</v>
      </c>
      <c r="N67" s="15">
        <v>4000</v>
      </c>
      <c r="O67" s="15">
        <v>4000</v>
      </c>
      <c r="P67" s="15">
        <v>4000</v>
      </c>
      <c r="Q67" s="15">
        <v>8652</v>
      </c>
      <c r="R67" s="15"/>
      <c r="S67" s="15"/>
      <c r="T67" s="15"/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5">
        <v>0</v>
      </c>
      <c r="AX67" s="15">
        <v>0</v>
      </c>
      <c r="AY67" s="15">
        <v>0</v>
      </c>
      <c r="AZ67" s="5"/>
      <c r="BA67" s="129"/>
      <c r="BB67" s="129"/>
      <c r="BC67" s="129"/>
      <c r="BD67" s="129"/>
      <c r="BE67" s="5"/>
      <c r="BF67" s="5"/>
    </row>
    <row r="68" spans="1:58" x14ac:dyDescent="0.25">
      <c r="A68" s="20"/>
      <c r="B68" s="21" t="s">
        <v>121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593</v>
      </c>
      <c r="O68" s="15">
        <v>3840</v>
      </c>
      <c r="P68" s="15">
        <v>0</v>
      </c>
      <c r="Q68" s="15">
        <v>0</v>
      </c>
      <c r="R68" s="15"/>
      <c r="S68" s="15"/>
      <c r="T68" s="15"/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5">
        <v>0</v>
      </c>
      <c r="AX68" s="15">
        <v>0</v>
      </c>
      <c r="AY68" s="15">
        <v>0</v>
      </c>
      <c r="AZ68" s="5"/>
      <c r="BA68" s="129"/>
      <c r="BB68" s="129"/>
      <c r="BC68" s="129"/>
      <c r="BD68" s="128"/>
    </row>
    <row r="69" spans="1:58" x14ac:dyDescent="0.25">
      <c r="A69" s="20"/>
      <c r="B69" s="21" t="s">
        <v>122</v>
      </c>
      <c r="C69" s="15">
        <v>3692</v>
      </c>
      <c r="D69" s="15">
        <v>4000</v>
      </c>
      <c r="E69" s="15">
        <v>4000</v>
      </c>
      <c r="F69" s="15">
        <v>6435</v>
      </c>
      <c r="G69" s="15">
        <v>5839</v>
      </c>
      <c r="H69" s="15">
        <v>3763</v>
      </c>
      <c r="I69" s="15">
        <v>2970</v>
      </c>
      <c r="J69" s="15">
        <v>2995</v>
      </c>
      <c r="K69" s="15">
        <v>2693</v>
      </c>
      <c r="L69" s="15">
        <v>2545</v>
      </c>
      <c r="M69" s="15">
        <v>1394</v>
      </c>
      <c r="N69" s="15">
        <v>1092</v>
      </c>
      <c r="O69" s="15">
        <v>91</v>
      </c>
      <c r="P69" s="15">
        <v>59</v>
      </c>
      <c r="Q69" s="15">
        <v>921</v>
      </c>
      <c r="R69" s="15"/>
      <c r="S69" s="15"/>
      <c r="T69" s="15"/>
      <c r="U69" s="15">
        <v>4037</v>
      </c>
      <c r="V69" s="15">
        <v>2673</v>
      </c>
      <c r="W69" s="15">
        <v>3462</v>
      </c>
      <c r="X69" s="15">
        <v>3906</v>
      </c>
      <c r="Y69" s="15">
        <v>4062</v>
      </c>
      <c r="Z69" s="15">
        <v>4406</v>
      </c>
      <c r="AA69" s="15">
        <v>4528</v>
      </c>
      <c r="AB69" s="15">
        <v>5243</v>
      </c>
      <c r="AC69" s="15">
        <v>7856</v>
      </c>
      <c r="AD69" s="15">
        <v>8214</v>
      </c>
      <c r="AE69" s="15">
        <v>11644</v>
      </c>
      <c r="AF69" s="15">
        <v>9771</v>
      </c>
      <c r="AG69" s="15">
        <v>10274</v>
      </c>
      <c r="AH69" s="15">
        <v>20690</v>
      </c>
      <c r="AI69" s="15">
        <v>20155</v>
      </c>
      <c r="AJ69" s="15">
        <v>14587</v>
      </c>
      <c r="AK69" s="15">
        <v>17141</v>
      </c>
      <c r="AL69" s="15">
        <v>17498</v>
      </c>
      <c r="AM69" s="15">
        <v>18860</v>
      </c>
      <c r="AN69" s="15">
        <v>24224</v>
      </c>
      <c r="AO69" s="15">
        <v>24297</v>
      </c>
      <c r="AP69" s="15">
        <v>20075</v>
      </c>
      <c r="AQ69" s="15">
        <v>23141</v>
      </c>
      <c r="AR69" s="15">
        <v>51577</v>
      </c>
      <c r="AS69" s="15">
        <v>46478</v>
      </c>
      <c r="AT69" s="15">
        <v>56740</v>
      </c>
      <c r="AU69" s="15">
        <v>63122</v>
      </c>
      <c r="AV69" s="15">
        <v>80864</v>
      </c>
      <c r="AW69" s="5">
        <v>50635</v>
      </c>
      <c r="AX69" s="15">
        <v>59665</v>
      </c>
      <c r="AY69" s="15">
        <v>38434.000000000007</v>
      </c>
      <c r="AZ69" s="5">
        <v>41865.999999999993</v>
      </c>
      <c r="BA69" s="129">
        <v>32709</v>
      </c>
      <c r="BB69" s="129">
        <v>43995</v>
      </c>
      <c r="BC69" s="129">
        <v>45643</v>
      </c>
      <c r="BD69" s="129">
        <v>45434</v>
      </c>
      <c r="BE69" s="5">
        <v>25900</v>
      </c>
      <c r="BF69" s="5">
        <v>24907</v>
      </c>
    </row>
    <row r="70" spans="1:58" x14ac:dyDescent="0.25">
      <c r="A70" s="20"/>
      <c r="B70" s="21" t="s">
        <v>123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5"/>
      <c r="AX70" s="15"/>
      <c r="AY70" s="15"/>
      <c r="AZ70" s="5"/>
      <c r="BA70" s="129"/>
      <c r="BB70" s="129"/>
      <c r="BC70" s="129">
        <v>0</v>
      </c>
      <c r="BD70" s="128"/>
    </row>
    <row r="71" spans="1:58" x14ac:dyDescent="0.25">
      <c r="A71" s="20"/>
      <c r="B71" s="4"/>
      <c r="C71" s="10">
        <f t="shared" ref="C71:Q71" si="12">SUM(C62:C69)</f>
        <v>232908</v>
      </c>
      <c r="D71" s="10">
        <f t="shared" si="12"/>
        <v>190857</v>
      </c>
      <c r="E71" s="10">
        <f t="shared" si="12"/>
        <v>197365</v>
      </c>
      <c r="F71" s="10">
        <f t="shared" si="12"/>
        <v>157777</v>
      </c>
      <c r="G71" s="10">
        <f t="shared" si="12"/>
        <v>162426</v>
      </c>
      <c r="H71" s="10">
        <f t="shared" si="12"/>
        <v>125370</v>
      </c>
      <c r="I71" s="10">
        <f t="shared" si="12"/>
        <v>126198</v>
      </c>
      <c r="J71" s="10">
        <f t="shared" si="12"/>
        <v>189347</v>
      </c>
      <c r="K71" s="10">
        <f t="shared" si="12"/>
        <v>192891</v>
      </c>
      <c r="L71" s="10">
        <f t="shared" si="12"/>
        <v>153713</v>
      </c>
      <c r="M71" s="10">
        <f t="shared" si="12"/>
        <v>153183</v>
      </c>
      <c r="N71" s="10">
        <f t="shared" si="12"/>
        <v>312082</v>
      </c>
      <c r="O71" s="10">
        <f t="shared" si="12"/>
        <v>324313</v>
      </c>
      <c r="P71" s="10">
        <f t="shared" si="12"/>
        <v>452163</v>
      </c>
      <c r="Q71" s="10">
        <f t="shared" si="12"/>
        <v>453500</v>
      </c>
      <c r="R71" s="9"/>
      <c r="S71" s="9"/>
      <c r="T71" s="9"/>
      <c r="U71" s="10">
        <f t="shared" ref="U71:AP71" si="13">SUM(U62:U69)</f>
        <v>438261</v>
      </c>
      <c r="V71" s="10">
        <f t="shared" si="13"/>
        <v>440356</v>
      </c>
      <c r="W71" s="10">
        <f t="shared" si="13"/>
        <v>400005</v>
      </c>
      <c r="X71" s="10">
        <f t="shared" si="13"/>
        <v>388368</v>
      </c>
      <c r="Y71" s="10">
        <f t="shared" si="13"/>
        <v>405815</v>
      </c>
      <c r="Z71" s="10">
        <f t="shared" si="13"/>
        <v>466693</v>
      </c>
      <c r="AA71" s="10">
        <f t="shared" si="13"/>
        <v>595704</v>
      </c>
      <c r="AB71" s="10">
        <f t="shared" si="13"/>
        <v>686632</v>
      </c>
      <c r="AC71" s="10">
        <f t="shared" si="13"/>
        <v>640549</v>
      </c>
      <c r="AD71" s="10">
        <f t="shared" si="13"/>
        <v>599585</v>
      </c>
      <c r="AE71" s="10">
        <f t="shared" si="13"/>
        <v>360266</v>
      </c>
      <c r="AF71" s="10">
        <f t="shared" si="13"/>
        <v>576477</v>
      </c>
      <c r="AG71" s="10">
        <f t="shared" si="13"/>
        <v>538464</v>
      </c>
      <c r="AH71" s="10">
        <f t="shared" si="13"/>
        <v>528007</v>
      </c>
      <c r="AI71" s="10">
        <f t="shared" si="13"/>
        <v>698615</v>
      </c>
      <c r="AJ71" s="10">
        <f t="shared" si="13"/>
        <v>673919</v>
      </c>
      <c r="AK71" s="10">
        <f t="shared" si="13"/>
        <v>620952</v>
      </c>
      <c r="AL71" s="10">
        <f t="shared" si="13"/>
        <v>612010</v>
      </c>
      <c r="AM71" s="10">
        <f t="shared" si="13"/>
        <v>750361</v>
      </c>
      <c r="AN71" s="10">
        <f t="shared" si="13"/>
        <v>755227</v>
      </c>
      <c r="AO71" s="10">
        <f t="shared" si="13"/>
        <v>693030</v>
      </c>
      <c r="AP71" s="10">
        <f t="shared" si="13"/>
        <v>782889</v>
      </c>
      <c r="AQ71" s="10">
        <f>SUM(AQ62:AQ69)</f>
        <v>800995</v>
      </c>
      <c r="AR71" s="10">
        <f>SUM(AR62:AR69)</f>
        <v>854745</v>
      </c>
      <c r="AS71" s="10">
        <f>SUM(AS62:AS69)</f>
        <v>769499</v>
      </c>
      <c r="AT71" s="10">
        <f>SUM(AT62:AT69)</f>
        <v>868030</v>
      </c>
      <c r="AU71" s="10">
        <v>864635</v>
      </c>
      <c r="AV71" s="10">
        <v>855769</v>
      </c>
      <c r="AW71" s="10">
        <f>SUM(AW62:AW69)</f>
        <v>665592</v>
      </c>
      <c r="AX71" s="10">
        <f>SUM(AX62:AX69)</f>
        <v>745234</v>
      </c>
      <c r="AY71" s="10">
        <f>SUM(AY62:AY69)</f>
        <v>980781</v>
      </c>
      <c r="AZ71" s="10">
        <v>931771</v>
      </c>
      <c r="BA71" s="132">
        <v>936949</v>
      </c>
      <c r="BB71" s="132">
        <v>863095</v>
      </c>
      <c r="BC71" s="132">
        <v>904898</v>
      </c>
      <c r="BD71" s="132">
        <v>898706</v>
      </c>
      <c r="BE71" s="10">
        <f>SUM(BE62:BE70)</f>
        <v>688460</v>
      </c>
      <c r="BF71" s="10">
        <v>665447</v>
      </c>
    </row>
    <row r="72" spans="1:58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Z72" s="5"/>
      <c r="BA72" s="129"/>
      <c r="BB72" s="129"/>
      <c r="BC72" s="129"/>
      <c r="BD72" s="128"/>
    </row>
    <row r="73" spans="1:58" x14ac:dyDescent="0.25">
      <c r="A73" s="20"/>
      <c r="B73" s="13" t="s">
        <v>127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19"/>
      <c r="O73" s="19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Z73" s="5"/>
      <c r="BA73" s="129"/>
      <c r="BB73" s="129"/>
      <c r="BC73" s="129"/>
      <c r="BD73" s="129"/>
      <c r="BE73" s="5"/>
      <c r="BF73" s="5"/>
    </row>
    <row r="74" spans="1:58" x14ac:dyDescent="0.25">
      <c r="A74" s="20"/>
      <c r="B74" s="21" t="s">
        <v>128</v>
      </c>
      <c r="C74" s="15">
        <v>260000</v>
      </c>
      <c r="D74" s="15">
        <v>260000</v>
      </c>
      <c r="E74" s="15">
        <v>260000</v>
      </c>
      <c r="F74" s="15">
        <v>260000</v>
      </c>
      <c r="G74" s="15">
        <v>260000</v>
      </c>
      <c r="H74" s="15">
        <v>360000</v>
      </c>
      <c r="I74" s="15">
        <v>360000</v>
      </c>
      <c r="J74" s="15">
        <v>360000</v>
      </c>
      <c r="K74" s="15">
        <v>360000</v>
      </c>
      <c r="L74" s="15">
        <v>360000</v>
      </c>
      <c r="M74" s="15">
        <v>360000</v>
      </c>
      <c r="N74" s="15">
        <v>360000</v>
      </c>
      <c r="O74" s="15">
        <v>360000</v>
      </c>
      <c r="P74" s="15">
        <v>360000</v>
      </c>
      <c r="Q74" s="15">
        <v>360000</v>
      </c>
      <c r="R74" s="15"/>
      <c r="S74" s="15"/>
      <c r="T74" s="15"/>
      <c r="U74" s="15">
        <v>360000</v>
      </c>
      <c r="V74" s="15">
        <v>360000</v>
      </c>
      <c r="W74" s="15">
        <v>360000</v>
      </c>
      <c r="X74" s="15">
        <v>360000</v>
      </c>
      <c r="Y74" s="15">
        <v>360000</v>
      </c>
      <c r="Z74" s="15">
        <v>360000</v>
      </c>
      <c r="AA74" s="15">
        <v>360000</v>
      </c>
      <c r="AB74" s="15">
        <v>740820</v>
      </c>
      <c r="AC74" s="15">
        <v>740820</v>
      </c>
      <c r="AD74" s="15">
        <v>740820</v>
      </c>
      <c r="AE74" s="15">
        <v>740820</v>
      </c>
      <c r="AF74" s="15">
        <v>740820</v>
      </c>
      <c r="AG74" s="15">
        <v>740820</v>
      </c>
      <c r="AH74" s="15">
        <v>740820</v>
      </c>
      <c r="AI74" s="15">
        <v>904508</v>
      </c>
      <c r="AJ74" s="15">
        <v>904508</v>
      </c>
      <c r="AK74" s="15">
        <v>904508</v>
      </c>
      <c r="AL74" s="15">
        <v>904508</v>
      </c>
      <c r="AM74" s="15">
        <v>904508</v>
      </c>
      <c r="AN74" s="15">
        <v>904508</v>
      </c>
      <c r="AO74" s="15">
        <v>904508</v>
      </c>
      <c r="AP74" s="15">
        <v>904508</v>
      </c>
      <c r="AQ74" s="15">
        <v>904508</v>
      </c>
      <c r="AR74" s="15">
        <v>904508</v>
      </c>
      <c r="AS74" s="15">
        <v>904508</v>
      </c>
      <c r="AT74" s="15">
        <v>904508</v>
      </c>
      <c r="AU74" s="15">
        <v>904508</v>
      </c>
      <c r="AV74" s="15">
        <v>904508</v>
      </c>
      <c r="AW74" s="5">
        <v>904508</v>
      </c>
      <c r="AX74" s="15">
        <v>1003513</v>
      </c>
      <c r="AY74" s="15">
        <v>1003513</v>
      </c>
      <c r="AZ74" s="5">
        <v>1003527</v>
      </c>
      <c r="BA74" s="129">
        <v>1003527</v>
      </c>
      <c r="BB74" s="129">
        <v>1007849</v>
      </c>
      <c r="BC74" s="129">
        <v>1007849</v>
      </c>
      <c r="BD74" s="129">
        <v>1022370</v>
      </c>
      <c r="BE74" s="5">
        <v>1022370</v>
      </c>
      <c r="BF74" s="5">
        <v>1022370</v>
      </c>
    </row>
    <row r="75" spans="1:58" x14ac:dyDescent="0.25">
      <c r="A75" s="20"/>
      <c r="B75" s="21" t="s">
        <v>129</v>
      </c>
      <c r="C75" s="15">
        <v>-3301</v>
      </c>
      <c r="D75" s="15">
        <v>-7031</v>
      </c>
      <c r="E75" s="15">
        <v>-8365</v>
      </c>
      <c r="F75" s="15">
        <v>-1199</v>
      </c>
      <c r="G75" s="15">
        <v>-4543</v>
      </c>
      <c r="H75" s="15">
        <v>-8036</v>
      </c>
      <c r="I75" s="15">
        <v>-25092</v>
      </c>
      <c r="J75" s="15">
        <v>-7485</v>
      </c>
      <c r="K75" s="15">
        <v>-3968</v>
      </c>
      <c r="L75" s="15">
        <v>-3787</v>
      </c>
      <c r="M75" s="15">
        <v>-4346</v>
      </c>
      <c r="N75" s="15">
        <v>-4346</v>
      </c>
      <c r="O75" s="15">
        <v>-4346</v>
      </c>
      <c r="P75" s="15">
        <v>-2991</v>
      </c>
      <c r="Q75" s="15">
        <v>-2991</v>
      </c>
      <c r="R75" s="15"/>
      <c r="S75" s="15"/>
      <c r="T75" s="15"/>
      <c r="U75" s="15">
        <v>-2991</v>
      </c>
      <c r="V75" s="15">
        <v>-2991</v>
      </c>
      <c r="W75" s="15">
        <v>-2682</v>
      </c>
      <c r="X75" s="15">
        <v>-2682</v>
      </c>
      <c r="Y75" s="15">
        <v>-2682</v>
      </c>
      <c r="Z75" s="15">
        <v>-2057</v>
      </c>
      <c r="AA75" s="15">
        <v>-2057</v>
      </c>
      <c r="AB75" s="16">
        <v>-1831</v>
      </c>
      <c r="AC75" s="16">
        <f>-1718+3083</f>
        <v>1365</v>
      </c>
      <c r="AD75" s="16">
        <v>1365</v>
      </c>
      <c r="AE75" s="16">
        <v>1987</v>
      </c>
      <c r="AF75" s="16">
        <f>8098-AF76</f>
        <v>1987</v>
      </c>
      <c r="AG75" s="17">
        <v>0</v>
      </c>
      <c r="AH75" s="17">
        <v>0</v>
      </c>
      <c r="AI75" s="17">
        <v>-11746</v>
      </c>
      <c r="AJ75" s="17">
        <v>-13073</v>
      </c>
      <c r="AK75" s="17">
        <v>-13073</v>
      </c>
      <c r="AL75" s="17">
        <v>-14949</v>
      </c>
      <c r="AM75" s="17">
        <v>-14949</v>
      </c>
      <c r="AN75" s="17">
        <v>-15061</v>
      </c>
      <c r="AO75" s="17">
        <v>-14889</v>
      </c>
      <c r="AP75" s="17">
        <v>-14889</v>
      </c>
      <c r="AQ75" s="17">
        <v>-14889</v>
      </c>
      <c r="AR75" s="17">
        <v>-16076</v>
      </c>
      <c r="AS75" s="17">
        <v>-16076</v>
      </c>
      <c r="AT75" s="17">
        <v>-19689</v>
      </c>
      <c r="AU75" s="17">
        <v>-19591</v>
      </c>
      <c r="AV75" s="17">
        <v>-19591</v>
      </c>
      <c r="AW75" s="5">
        <v>-24906</v>
      </c>
      <c r="AX75" s="5">
        <v>-24906</v>
      </c>
      <c r="AY75" s="17">
        <v>0</v>
      </c>
      <c r="AZ75" s="5"/>
      <c r="BA75" s="129"/>
      <c r="BB75" s="129"/>
      <c r="BC75" s="129">
        <v>-42309</v>
      </c>
      <c r="BD75" s="129">
        <v>-42282</v>
      </c>
      <c r="BE75" s="5">
        <v>-25666</v>
      </c>
      <c r="BF75" s="5">
        <v>-25579</v>
      </c>
    </row>
    <row r="76" spans="1:58" x14ac:dyDescent="0.25">
      <c r="A76" s="20"/>
      <c r="B76" s="21" t="s">
        <v>130</v>
      </c>
      <c r="C76" s="15">
        <v>6089</v>
      </c>
      <c r="D76" s="15">
        <v>6111</v>
      </c>
      <c r="E76" s="15">
        <v>6111</v>
      </c>
      <c r="F76" s="15">
        <v>6111</v>
      </c>
      <c r="G76" s="15">
        <v>6111</v>
      </c>
      <c r="H76" s="15">
        <v>6111</v>
      </c>
      <c r="I76" s="15">
        <v>6111</v>
      </c>
      <c r="J76" s="15">
        <v>6111</v>
      </c>
      <c r="K76" s="15">
        <v>6111</v>
      </c>
      <c r="L76" s="15">
        <v>6111</v>
      </c>
      <c r="M76" s="15">
        <v>6670</v>
      </c>
      <c r="N76" s="15">
        <v>6670</v>
      </c>
      <c r="O76" s="15">
        <v>6670</v>
      </c>
      <c r="P76" s="15">
        <v>7902</v>
      </c>
      <c r="Q76" s="15">
        <v>7902</v>
      </c>
      <c r="R76" s="15"/>
      <c r="S76" s="15"/>
      <c r="T76" s="15"/>
      <c r="U76" s="15">
        <v>7902</v>
      </c>
      <c r="V76" s="15">
        <v>7902</v>
      </c>
      <c r="W76" s="15">
        <v>8164</v>
      </c>
      <c r="X76" s="15">
        <v>8164</v>
      </c>
      <c r="Y76" s="15">
        <v>8164</v>
      </c>
      <c r="Z76" s="15">
        <v>8932</v>
      </c>
      <c r="AA76" s="15">
        <v>8932</v>
      </c>
      <c r="AB76" s="16">
        <v>9232</v>
      </c>
      <c r="AC76" s="16">
        <v>6111</v>
      </c>
      <c r="AD76" s="15">
        <v>6111</v>
      </c>
      <c r="AE76" s="15">
        <v>6111</v>
      </c>
      <c r="AF76" s="15">
        <v>6111</v>
      </c>
      <c r="AG76" s="9">
        <v>9443</v>
      </c>
      <c r="AH76" s="9">
        <v>9443</v>
      </c>
      <c r="AI76" s="9">
        <v>9443</v>
      </c>
      <c r="AJ76" s="9">
        <v>10120</v>
      </c>
      <c r="AK76" s="9">
        <v>10799</v>
      </c>
      <c r="AL76" s="9">
        <v>11477</v>
      </c>
      <c r="AM76" s="9">
        <v>12156</v>
      </c>
      <c r="AN76" s="9">
        <v>9833</v>
      </c>
      <c r="AO76" s="9">
        <v>10400</v>
      </c>
      <c r="AP76" s="9">
        <v>11324</v>
      </c>
      <c r="AQ76" s="9">
        <v>12615</v>
      </c>
      <c r="AR76" s="9">
        <v>12615</v>
      </c>
      <c r="AS76" s="9">
        <v>12615</v>
      </c>
      <c r="AT76" s="9">
        <v>12615</v>
      </c>
      <c r="AU76" s="9">
        <v>12517</v>
      </c>
      <c r="AV76" s="9">
        <v>12517</v>
      </c>
      <c r="AW76" s="5">
        <v>12615</v>
      </c>
      <c r="AX76" s="17">
        <v>0</v>
      </c>
      <c r="AY76" s="5">
        <v>-9017</v>
      </c>
      <c r="AZ76" s="5">
        <v>-4753.9999999999982</v>
      </c>
      <c r="BA76" s="129">
        <v>-10837</v>
      </c>
      <c r="BB76" s="129">
        <v>-18113</v>
      </c>
      <c r="BC76" s="129">
        <v>22452</v>
      </c>
      <c r="BD76" s="129">
        <v>22877</v>
      </c>
      <c r="BE76" s="5">
        <v>24640</v>
      </c>
      <c r="BF76" s="5">
        <v>25058</v>
      </c>
    </row>
    <row r="77" spans="1:58" x14ac:dyDescent="0.25">
      <c r="A77" s="20"/>
      <c r="B77" s="21" t="s">
        <v>131</v>
      </c>
      <c r="C77" s="15">
        <v>122849</v>
      </c>
      <c r="D77" s="15">
        <v>122848</v>
      </c>
      <c r="E77" s="15">
        <v>122848</v>
      </c>
      <c r="F77" s="15">
        <v>184946</v>
      </c>
      <c r="G77" s="15">
        <v>184946</v>
      </c>
      <c r="H77" s="15">
        <v>84946</v>
      </c>
      <c r="I77" s="15">
        <v>84946</v>
      </c>
      <c r="J77" s="15">
        <v>79277</v>
      </c>
      <c r="K77" s="15">
        <v>79277</v>
      </c>
      <c r="L77" s="15">
        <v>79277</v>
      </c>
      <c r="M77" s="15">
        <v>79277</v>
      </c>
      <c r="N77" s="15">
        <v>130611</v>
      </c>
      <c r="O77" s="15">
        <v>130611</v>
      </c>
      <c r="P77" s="15">
        <v>130611</v>
      </c>
      <c r="Q77" s="15">
        <v>130611</v>
      </c>
      <c r="R77" s="15"/>
      <c r="S77" s="15"/>
      <c r="T77" s="15"/>
      <c r="U77" s="15">
        <v>157568</v>
      </c>
      <c r="V77" s="15">
        <v>157568</v>
      </c>
      <c r="W77" s="15">
        <v>157568</v>
      </c>
      <c r="X77" s="15">
        <v>157568</v>
      </c>
      <c r="Y77" s="15">
        <v>201197</v>
      </c>
      <c r="Z77" s="15">
        <v>201197</v>
      </c>
      <c r="AA77" s="15">
        <v>201197</v>
      </c>
      <c r="AB77" s="15">
        <v>201197</v>
      </c>
      <c r="AC77" s="15">
        <v>266417</v>
      </c>
      <c r="AD77" s="15">
        <v>266417</v>
      </c>
      <c r="AE77" s="15">
        <v>266417</v>
      </c>
      <c r="AF77" s="15">
        <v>266417</v>
      </c>
      <c r="AG77" s="9">
        <v>307685</v>
      </c>
      <c r="AH77" s="15">
        <v>303961</v>
      </c>
      <c r="AI77" s="15">
        <v>134500</v>
      </c>
      <c r="AJ77" s="15">
        <v>134500</v>
      </c>
      <c r="AK77" s="15">
        <v>137507</v>
      </c>
      <c r="AL77" s="15">
        <v>127176</v>
      </c>
      <c r="AM77" s="15">
        <v>127176</v>
      </c>
      <c r="AN77" s="15">
        <v>136355</v>
      </c>
      <c r="AO77" s="15">
        <v>180697</v>
      </c>
      <c r="AP77" s="15">
        <v>182536</v>
      </c>
      <c r="AQ77" s="15">
        <v>184691</v>
      </c>
      <c r="AR77" s="15">
        <v>186753</v>
      </c>
      <c r="AS77" s="15">
        <v>193777</v>
      </c>
      <c r="AT77" s="15">
        <v>195241</v>
      </c>
      <c r="AU77" s="15">
        <v>196557</v>
      </c>
      <c r="AV77" s="15">
        <v>197642</v>
      </c>
      <c r="AW77" s="5">
        <v>199614</v>
      </c>
      <c r="AX77" s="17">
        <v>14388</v>
      </c>
      <c r="AY77" s="17">
        <v>5070</v>
      </c>
      <c r="AZ77" s="5">
        <v>6892</v>
      </c>
      <c r="BA77" s="129">
        <v>45774</v>
      </c>
      <c r="BB77" s="129">
        <v>48477</v>
      </c>
      <c r="BC77" s="129">
        <v>51638</v>
      </c>
      <c r="BD77" s="129">
        <v>56033</v>
      </c>
      <c r="BE77" s="5">
        <v>38713</v>
      </c>
      <c r="BF77" s="5">
        <v>41164</v>
      </c>
    </row>
    <row r="78" spans="1:58" x14ac:dyDescent="0.25">
      <c r="A78" s="20"/>
      <c r="B78" s="21" t="s">
        <v>132</v>
      </c>
      <c r="C78" s="15">
        <v>-1607</v>
      </c>
      <c r="D78" s="15">
        <v>-2547</v>
      </c>
      <c r="E78" s="15">
        <v>-2345</v>
      </c>
      <c r="F78" s="15">
        <v>-3279</v>
      </c>
      <c r="G78" s="15">
        <v>-2713</v>
      </c>
      <c r="H78" s="15">
        <v>-3615</v>
      </c>
      <c r="I78" s="15">
        <v>530</v>
      </c>
      <c r="J78" s="15">
        <v>-504</v>
      </c>
      <c r="K78" s="15">
        <v>-717</v>
      </c>
      <c r="L78" s="15">
        <v>-1287</v>
      </c>
      <c r="M78" s="15">
        <v>-647</v>
      </c>
      <c r="N78" s="15">
        <v>1028</v>
      </c>
      <c r="O78" s="15">
        <v>-2066</v>
      </c>
      <c r="P78" s="15">
        <v>5602</v>
      </c>
      <c r="Q78" s="15">
        <v>9243</v>
      </c>
      <c r="R78" s="15"/>
      <c r="S78" s="15"/>
      <c r="T78" s="15"/>
      <c r="U78" s="15">
        <v>13039</v>
      </c>
      <c r="V78" s="15">
        <v>6263</v>
      </c>
      <c r="W78" s="15">
        <v>3299</v>
      </c>
      <c r="X78" s="15">
        <v>7455</v>
      </c>
      <c r="Y78" s="15">
        <v>13644</v>
      </c>
      <c r="Z78" s="15">
        <v>26827</v>
      </c>
      <c r="AA78" s="15">
        <v>24488</v>
      </c>
      <c r="AB78" s="15">
        <v>65578</v>
      </c>
      <c r="AC78" s="15">
        <v>34949</v>
      </c>
      <c r="AD78" s="15">
        <v>-9606</v>
      </c>
      <c r="AE78" s="15">
        <v>-73521</v>
      </c>
      <c r="AF78" s="15">
        <v>-65658</v>
      </c>
      <c r="AG78" s="9">
        <v>-77227</v>
      </c>
      <c r="AH78" s="15">
        <v>-89137</v>
      </c>
      <c r="AI78" s="15">
        <v>-62402</v>
      </c>
      <c r="AJ78" s="15">
        <v>-89792</v>
      </c>
      <c r="AK78" s="15">
        <v>-71317</v>
      </c>
      <c r="AL78" s="15">
        <v>-72828</v>
      </c>
      <c r="AM78" s="15">
        <v>-3569</v>
      </c>
      <c r="AN78" s="15">
        <v>10213</v>
      </c>
      <c r="AO78" s="15">
        <v>-8808</v>
      </c>
      <c r="AP78" s="15">
        <v>-10740</v>
      </c>
      <c r="AQ78" s="15">
        <v>-18787</v>
      </c>
      <c r="AR78" s="15">
        <v>21309</v>
      </c>
      <c r="AS78" s="15">
        <v>4041</v>
      </c>
      <c r="AT78" s="15">
        <v>146680</v>
      </c>
      <c r="AU78" s="15">
        <v>203104</v>
      </c>
      <c r="AV78" s="15">
        <v>225035</v>
      </c>
      <c r="AW78" s="5">
        <v>173502</v>
      </c>
      <c r="AX78" s="15">
        <v>223165</v>
      </c>
      <c r="AY78" s="15">
        <v>150276</v>
      </c>
      <c r="AZ78" s="5">
        <v>202483</v>
      </c>
      <c r="BA78" s="129">
        <v>220340</v>
      </c>
      <c r="BB78" s="129">
        <v>124545</v>
      </c>
      <c r="BC78" s="129">
        <v>187446</v>
      </c>
      <c r="BD78" s="129">
        <v>214751</v>
      </c>
      <c r="BE78" s="5">
        <v>175310</v>
      </c>
      <c r="BF78" s="5">
        <v>156501</v>
      </c>
    </row>
    <row r="79" spans="1:58" x14ac:dyDescent="0.25">
      <c r="A79" s="20"/>
      <c r="B79" s="21" t="s">
        <v>133</v>
      </c>
      <c r="C79" s="15">
        <v>0</v>
      </c>
      <c r="D79" s="15">
        <v>0</v>
      </c>
      <c r="E79" s="15">
        <v>0</v>
      </c>
      <c r="F79" s="15">
        <v>8471</v>
      </c>
      <c r="G79" s="15">
        <v>8471</v>
      </c>
      <c r="H79" s="15">
        <v>0</v>
      </c>
      <c r="I79" s="15">
        <v>0</v>
      </c>
      <c r="J79" s="15">
        <v>65911</v>
      </c>
      <c r="K79" s="15">
        <v>65911</v>
      </c>
      <c r="L79" s="15">
        <v>12771</v>
      </c>
      <c r="M79" s="15">
        <v>0</v>
      </c>
      <c r="N79" s="15">
        <v>18486</v>
      </c>
      <c r="O79" s="15">
        <v>18486</v>
      </c>
      <c r="P79" s="15">
        <v>0</v>
      </c>
      <c r="Q79" s="15">
        <v>0</v>
      </c>
      <c r="R79" s="15"/>
      <c r="S79" s="15"/>
      <c r="T79" s="15"/>
      <c r="U79" s="15">
        <v>7952</v>
      </c>
      <c r="V79" s="15">
        <v>7952</v>
      </c>
      <c r="W79" s="15">
        <v>0</v>
      </c>
      <c r="X79" s="15">
        <v>0</v>
      </c>
      <c r="Y79" s="15">
        <v>10238</v>
      </c>
      <c r="Z79" s="15">
        <v>10238</v>
      </c>
      <c r="AA79" s="15">
        <v>0</v>
      </c>
      <c r="AB79" s="15">
        <v>0</v>
      </c>
      <c r="AC79" s="15">
        <v>16094</v>
      </c>
      <c r="AD79" s="15">
        <v>16094</v>
      </c>
      <c r="AE79" s="15">
        <v>0</v>
      </c>
      <c r="AF79" s="15">
        <v>0</v>
      </c>
      <c r="AG79" s="9">
        <v>0</v>
      </c>
      <c r="AH79" s="15">
        <v>0</v>
      </c>
      <c r="AI79" s="15">
        <v>0</v>
      </c>
      <c r="AJ79" s="15">
        <v>0</v>
      </c>
      <c r="AK79" s="15">
        <v>10577</v>
      </c>
      <c r="AL79" s="15">
        <v>10577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/>
      <c r="AV79" s="15">
        <v>0</v>
      </c>
      <c r="AW79" s="5">
        <v>0</v>
      </c>
      <c r="AX79" s="15">
        <v>0</v>
      </c>
      <c r="AY79" s="15">
        <v>0</v>
      </c>
      <c r="AZ79" s="5"/>
      <c r="BA79" s="129"/>
      <c r="BB79" s="129"/>
      <c r="BC79" s="129"/>
      <c r="BD79" s="129"/>
      <c r="BE79" s="5"/>
      <c r="BF79" s="5"/>
    </row>
    <row r="80" spans="1:58" x14ac:dyDescent="0.25">
      <c r="A80" s="20"/>
      <c r="B80" s="21" t="s">
        <v>134</v>
      </c>
      <c r="C80" s="15">
        <v>17042</v>
      </c>
      <c r="D80" s="15">
        <v>30911</v>
      </c>
      <c r="E80" s="15">
        <v>47463</v>
      </c>
      <c r="F80" s="15">
        <v>0</v>
      </c>
      <c r="G80" s="15">
        <v>21243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34280</v>
      </c>
      <c r="Q80" s="15">
        <v>37905</v>
      </c>
      <c r="R80" s="15"/>
      <c r="S80" s="15"/>
      <c r="T80" s="15"/>
      <c r="U80" s="15">
        <v>0</v>
      </c>
      <c r="V80" s="15">
        <v>0</v>
      </c>
      <c r="W80" s="15">
        <v>30366</v>
      </c>
      <c r="X80" s="15">
        <v>60042</v>
      </c>
      <c r="Y80" s="15">
        <v>0</v>
      </c>
      <c r="Z80" s="15">
        <v>35643</v>
      </c>
      <c r="AA80" s="15">
        <v>50948</v>
      </c>
      <c r="AB80" s="15">
        <v>91681</v>
      </c>
      <c r="AC80" s="15">
        <v>0</v>
      </c>
      <c r="AD80" s="15">
        <v>11830</v>
      </c>
      <c r="AE80" s="15">
        <v>10423</v>
      </c>
      <c r="AF80" s="15">
        <v>45136</v>
      </c>
      <c r="AG80" s="9">
        <v>0</v>
      </c>
      <c r="AH80" s="15">
        <v>7641</v>
      </c>
      <c r="AI80" s="15">
        <v>0</v>
      </c>
      <c r="AJ80" s="15">
        <v>0</v>
      </c>
      <c r="AK80" s="15">
        <v>0</v>
      </c>
      <c r="AL80" s="15">
        <v>19722</v>
      </c>
      <c r="AM80" s="15">
        <v>33199</v>
      </c>
      <c r="AN80" s="15">
        <v>40414</v>
      </c>
      <c r="AO80" s="15">
        <v>0</v>
      </c>
      <c r="AP80" s="15">
        <v>0</v>
      </c>
      <c r="AQ80" s="15">
        <v>20033</v>
      </c>
      <c r="AR80" s="15">
        <v>51675</v>
      </c>
      <c r="AS80" s="15"/>
      <c r="AT80" s="15">
        <v>2102</v>
      </c>
      <c r="AU80" s="15">
        <v>-145956</v>
      </c>
      <c r="AV80" s="15">
        <v>-148430</v>
      </c>
      <c r="AW80" s="5">
        <v>-202455</v>
      </c>
      <c r="AX80" s="15">
        <v>-7800</v>
      </c>
      <c r="AY80" s="15">
        <v>-25403</v>
      </c>
      <c r="AZ80" s="5">
        <v>26855</v>
      </c>
      <c r="BA80" s="129">
        <v>0</v>
      </c>
      <c r="BB80" s="129">
        <v>-18083</v>
      </c>
      <c r="BC80" s="129">
        <v>-22385</v>
      </c>
      <c r="BD80" s="129">
        <v>-307</v>
      </c>
      <c r="BE80" s="5">
        <v>0</v>
      </c>
      <c r="BF80" s="5">
        <v>59457</v>
      </c>
    </row>
    <row r="81" spans="1:58" x14ac:dyDescent="0.25">
      <c r="B81" s="21" t="s">
        <v>135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39842</v>
      </c>
      <c r="I81" s="15">
        <v>59254</v>
      </c>
      <c r="J81" s="15">
        <v>0</v>
      </c>
      <c r="K81" s="15">
        <v>23289</v>
      </c>
      <c r="L81" s="15">
        <v>50806</v>
      </c>
      <c r="M81" s="15">
        <v>73551</v>
      </c>
      <c r="N81" s="15">
        <v>0</v>
      </c>
      <c r="O81" s="15">
        <v>13928</v>
      </c>
      <c r="P81" s="15">
        <v>0</v>
      </c>
      <c r="Q81" s="15">
        <v>0</v>
      </c>
      <c r="R81" s="15"/>
      <c r="S81" s="15"/>
      <c r="T81" s="15"/>
      <c r="U81" s="15">
        <v>0</v>
      </c>
      <c r="V81" s="15">
        <v>17541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9">
        <v>0</v>
      </c>
      <c r="AH81" s="15">
        <v>0</v>
      </c>
      <c r="AI81" s="15">
        <v>10805</v>
      </c>
      <c r="AJ81" s="15">
        <v>26622.999999999996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13722</v>
      </c>
      <c r="AQ81" s="15">
        <v>0</v>
      </c>
      <c r="AR81" s="15"/>
      <c r="AS81" s="15"/>
      <c r="AT81" s="15">
        <v>0</v>
      </c>
      <c r="AU81" s="15"/>
      <c r="AV81" s="15">
        <v>0</v>
      </c>
      <c r="AW81" s="5">
        <v>0</v>
      </c>
      <c r="AX81" s="15">
        <v>0</v>
      </c>
      <c r="AY81" s="15">
        <v>0</v>
      </c>
      <c r="AZ81" s="5"/>
      <c r="BA81" s="129"/>
      <c r="BB81" s="129"/>
      <c r="BC81" s="129"/>
      <c r="BD81" s="128"/>
    </row>
    <row r="82" spans="1:58" x14ac:dyDescent="0.25">
      <c r="A82" s="20"/>
      <c r="B82" s="11" t="s">
        <v>136</v>
      </c>
      <c r="C82" s="12">
        <f t="shared" ref="C82:Q82" si="14">SUM(C73:C81)</f>
        <v>401072</v>
      </c>
      <c r="D82" s="12">
        <f t="shared" si="14"/>
        <v>410292</v>
      </c>
      <c r="E82" s="12">
        <f t="shared" si="14"/>
        <v>425712</v>
      </c>
      <c r="F82" s="12">
        <f t="shared" si="14"/>
        <v>455050</v>
      </c>
      <c r="G82" s="12">
        <f t="shared" si="14"/>
        <v>473515</v>
      </c>
      <c r="H82" s="12">
        <f t="shared" si="14"/>
        <v>479248</v>
      </c>
      <c r="I82" s="12">
        <f t="shared" si="14"/>
        <v>485749</v>
      </c>
      <c r="J82" s="12">
        <f t="shared" si="14"/>
        <v>503310</v>
      </c>
      <c r="K82" s="12">
        <f t="shared" si="14"/>
        <v>529903</v>
      </c>
      <c r="L82" s="12">
        <f t="shared" si="14"/>
        <v>503891</v>
      </c>
      <c r="M82" s="12">
        <f t="shared" si="14"/>
        <v>514505</v>
      </c>
      <c r="N82" s="12">
        <f>SUM(N73:N81)</f>
        <v>512449</v>
      </c>
      <c r="O82" s="12">
        <f>SUM(O73:O81)</f>
        <v>523283</v>
      </c>
      <c r="P82" s="12">
        <f t="shared" si="14"/>
        <v>535404</v>
      </c>
      <c r="Q82" s="12">
        <f t="shared" si="14"/>
        <v>542670</v>
      </c>
      <c r="R82" s="18"/>
      <c r="S82" s="18"/>
      <c r="T82" s="18"/>
      <c r="U82" s="12">
        <f t="shared" ref="U82:AG82" si="15">SUM(U73:U81)</f>
        <v>543470</v>
      </c>
      <c r="V82" s="12">
        <f t="shared" si="15"/>
        <v>554235</v>
      </c>
      <c r="W82" s="12">
        <f t="shared" si="15"/>
        <v>556715</v>
      </c>
      <c r="X82" s="12">
        <f t="shared" si="15"/>
        <v>590547</v>
      </c>
      <c r="Y82" s="12">
        <f t="shared" si="15"/>
        <v>590561</v>
      </c>
      <c r="Z82" s="12">
        <f t="shared" si="15"/>
        <v>640780</v>
      </c>
      <c r="AA82" s="12">
        <f t="shared" si="15"/>
        <v>643508</v>
      </c>
      <c r="AB82" s="12">
        <f t="shared" si="15"/>
        <v>1106677</v>
      </c>
      <c r="AC82" s="12">
        <f t="shared" si="15"/>
        <v>1065756</v>
      </c>
      <c r="AD82" s="12">
        <f t="shared" si="15"/>
        <v>1033031</v>
      </c>
      <c r="AE82" s="12">
        <f t="shared" si="15"/>
        <v>952237</v>
      </c>
      <c r="AF82" s="12">
        <f t="shared" si="15"/>
        <v>994813</v>
      </c>
      <c r="AG82" s="12">
        <f t="shared" si="15"/>
        <v>980721</v>
      </c>
      <c r="AH82" s="12">
        <f t="shared" ref="AH82:AO82" si="16">SUM(AH73:AH81)</f>
        <v>972728</v>
      </c>
      <c r="AI82" s="12">
        <f t="shared" si="16"/>
        <v>985108</v>
      </c>
      <c r="AJ82" s="12">
        <f t="shared" si="16"/>
        <v>972886</v>
      </c>
      <c r="AK82" s="12">
        <f t="shared" si="16"/>
        <v>979001</v>
      </c>
      <c r="AL82" s="12">
        <f t="shared" si="16"/>
        <v>985683</v>
      </c>
      <c r="AM82" s="12">
        <f t="shared" si="16"/>
        <v>1058521</v>
      </c>
      <c r="AN82" s="12">
        <f t="shared" si="16"/>
        <v>1086262</v>
      </c>
      <c r="AO82" s="12">
        <f t="shared" si="16"/>
        <v>1071908</v>
      </c>
      <c r="AP82" s="12">
        <f>SUM(AP73:AP81)</f>
        <v>1086461</v>
      </c>
      <c r="AQ82" s="12">
        <f>SUM(AQ73:AQ81)</f>
        <v>1088171</v>
      </c>
      <c r="AR82" s="12">
        <f>SUM(AR73:AR81)</f>
        <v>1160784</v>
      </c>
      <c r="AS82" s="12">
        <f>SUM(AS73:AS81)</f>
        <v>1098865</v>
      </c>
      <c r="AT82" s="12">
        <f>SUM(AT73:AT81)</f>
        <v>1241457</v>
      </c>
      <c r="AU82" s="12">
        <v>1151139</v>
      </c>
      <c r="AV82" s="12">
        <v>1171681</v>
      </c>
      <c r="AW82" s="12">
        <f>SUM(AW73:AW81)</f>
        <v>1062878</v>
      </c>
      <c r="AX82" s="12">
        <f>SUM(AX73:AX81)</f>
        <v>1208360</v>
      </c>
      <c r="AY82" s="12">
        <f>SUM(AY73:AY81)</f>
        <v>1124439</v>
      </c>
      <c r="AZ82" s="12">
        <v>1235003</v>
      </c>
      <c r="BA82" s="133">
        <v>1258804</v>
      </c>
      <c r="BB82" s="133">
        <v>1144675</v>
      </c>
      <c r="BC82" s="133">
        <v>1204691</v>
      </c>
      <c r="BD82" s="133">
        <v>1273442</v>
      </c>
      <c r="BE82" s="12">
        <f>SUM(BE73:BE81)</f>
        <v>1235367</v>
      </c>
      <c r="BF82" s="12">
        <v>1278971</v>
      </c>
    </row>
    <row r="83" spans="1:58" x14ac:dyDescent="0.25">
      <c r="A83" s="20"/>
      <c r="B83" s="11" t="s">
        <v>137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12470</v>
      </c>
      <c r="AD83" s="12">
        <v>12349</v>
      </c>
      <c r="AE83" s="12">
        <v>10395</v>
      </c>
      <c r="AF83" s="12">
        <v>11151</v>
      </c>
      <c r="AG83" s="12">
        <v>11429</v>
      </c>
      <c r="AH83" s="12">
        <v>11523</v>
      </c>
      <c r="AI83" s="12">
        <v>12330.57</v>
      </c>
      <c r="AJ83" s="12">
        <v>11289.689999999999</v>
      </c>
      <c r="AK83" s="12">
        <v>11694</v>
      </c>
      <c r="AL83" s="12">
        <v>12275</v>
      </c>
      <c r="AM83" s="12">
        <v>13959</v>
      </c>
      <c r="AN83" s="12">
        <v>14456</v>
      </c>
      <c r="AO83" s="12">
        <v>16535</v>
      </c>
      <c r="AP83" s="12">
        <v>15341</v>
      </c>
      <c r="AQ83" s="12">
        <v>15757</v>
      </c>
      <c r="AR83" s="12">
        <v>19779</v>
      </c>
      <c r="AS83" s="12">
        <v>18242</v>
      </c>
      <c r="AT83" s="12">
        <v>17537</v>
      </c>
      <c r="AU83" s="12">
        <v>20253</v>
      </c>
      <c r="AV83" s="12">
        <v>24064</v>
      </c>
      <c r="AW83" s="12">
        <v>49778</v>
      </c>
      <c r="AX83" s="12">
        <v>52166</v>
      </c>
      <c r="AY83" s="12">
        <v>47347</v>
      </c>
      <c r="AZ83" s="12">
        <v>49323</v>
      </c>
      <c r="BA83" s="133">
        <v>47722</v>
      </c>
      <c r="BB83" s="133">
        <v>46923</v>
      </c>
      <c r="BC83" s="133">
        <v>48452</v>
      </c>
      <c r="BD83" s="133">
        <v>48265</v>
      </c>
      <c r="BE83" s="12">
        <v>37308</v>
      </c>
      <c r="BF83" s="12">
        <v>37120</v>
      </c>
    </row>
    <row r="84" spans="1:58" x14ac:dyDescent="0.25">
      <c r="A84" s="20"/>
      <c r="B84" s="11" t="s">
        <v>138</v>
      </c>
      <c r="C84" s="12">
        <f>SUM(C82:C83)</f>
        <v>401072</v>
      </c>
      <c r="D84" s="12">
        <f t="shared" ref="D84:AC84" si="17">SUM(D82:D83)</f>
        <v>410292</v>
      </c>
      <c r="E84" s="12">
        <f t="shared" si="17"/>
        <v>425712</v>
      </c>
      <c r="F84" s="12">
        <f t="shared" si="17"/>
        <v>455050</v>
      </c>
      <c r="G84" s="12">
        <f t="shared" si="17"/>
        <v>473515</v>
      </c>
      <c r="H84" s="12">
        <f t="shared" si="17"/>
        <v>479248</v>
      </c>
      <c r="I84" s="12">
        <f t="shared" si="17"/>
        <v>485749</v>
      </c>
      <c r="J84" s="12">
        <f t="shared" si="17"/>
        <v>503310</v>
      </c>
      <c r="K84" s="12">
        <f t="shared" si="17"/>
        <v>529903</v>
      </c>
      <c r="L84" s="12">
        <f t="shared" si="17"/>
        <v>503891</v>
      </c>
      <c r="M84" s="12">
        <f t="shared" si="17"/>
        <v>514505</v>
      </c>
      <c r="N84" s="12">
        <f t="shared" si="17"/>
        <v>512449</v>
      </c>
      <c r="O84" s="12">
        <f t="shared" si="17"/>
        <v>523283</v>
      </c>
      <c r="P84" s="12">
        <f t="shared" si="17"/>
        <v>535404</v>
      </c>
      <c r="Q84" s="12">
        <f t="shared" si="17"/>
        <v>542670</v>
      </c>
      <c r="R84" s="18">
        <f t="shared" si="17"/>
        <v>0</v>
      </c>
      <c r="S84" s="18">
        <f t="shared" si="17"/>
        <v>0</v>
      </c>
      <c r="T84" s="18">
        <f t="shared" si="17"/>
        <v>0</v>
      </c>
      <c r="U84" s="12">
        <f t="shared" si="17"/>
        <v>543470</v>
      </c>
      <c r="V84" s="12">
        <f t="shared" si="17"/>
        <v>554235</v>
      </c>
      <c r="W84" s="12">
        <f t="shared" si="17"/>
        <v>556715</v>
      </c>
      <c r="X84" s="12">
        <f t="shared" si="17"/>
        <v>590547</v>
      </c>
      <c r="Y84" s="12">
        <f t="shared" si="17"/>
        <v>590561</v>
      </c>
      <c r="Z84" s="12">
        <f t="shared" si="17"/>
        <v>640780</v>
      </c>
      <c r="AA84" s="12">
        <f t="shared" si="17"/>
        <v>643508</v>
      </c>
      <c r="AB84" s="12">
        <f t="shared" si="17"/>
        <v>1106677</v>
      </c>
      <c r="AC84" s="12">
        <f t="shared" si="17"/>
        <v>1078226</v>
      </c>
      <c r="AD84" s="12">
        <f t="shared" ref="AD84:AR84" si="18">SUM(AD82:AD83)</f>
        <v>1045380</v>
      </c>
      <c r="AE84" s="12">
        <f t="shared" si="18"/>
        <v>962632</v>
      </c>
      <c r="AF84" s="12">
        <f t="shared" si="18"/>
        <v>1005964</v>
      </c>
      <c r="AG84" s="12">
        <f t="shared" si="18"/>
        <v>992150</v>
      </c>
      <c r="AH84" s="12">
        <f t="shared" si="18"/>
        <v>984251</v>
      </c>
      <c r="AI84" s="12">
        <f t="shared" si="18"/>
        <v>997438.57</v>
      </c>
      <c r="AJ84" s="12">
        <f t="shared" si="18"/>
        <v>984175.69</v>
      </c>
      <c r="AK84" s="12">
        <f t="shared" si="18"/>
        <v>990695</v>
      </c>
      <c r="AL84" s="12">
        <f t="shared" si="18"/>
        <v>997958</v>
      </c>
      <c r="AM84" s="12">
        <f t="shared" si="18"/>
        <v>1072480</v>
      </c>
      <c r="AN84" s="12">
        <f t="shared" si="18"/>
        <v>1100718</v>
      </c>
      <c r="AO84" s="12">
        <f t="shared" si="18"/>
        <v>1088443</v>
      </c>
      <c r="AP84" s="12">
        <f t="shared" si="18"/>
        <v>1101802</v>
      </c>
      <c r="AQ84" s="12">
        <f t="shared" si="18"/>
        <v>1103928</v>
      </c>
      <c r="AR84" s="12">
        <f t="shared" si="18"/>
        <v>1180563</v>
      </c>
      <c r="AS84" s="12">
        <f>SUM(AS82:AS83)</f>
        <v>1117107</v>
      </c>
      <c r="AT84" s="12">
        <f>SUM(AT82:AT83)</f>
        <v>1258994</v>
      </c>
      <c r="AU84" s="12">
        <v>1171392</v>
      </c>
      <c r="AV84" s="12">
        <v>1195745</v>
      </c>
      <c r="AW84" s="12">
        <f>SUM(AW82:AW83)</f>
        <v>1112656</v>
      </c>
      <c r="AX84" s="12">
        <f>SUM(AX82:AX83)</f>
        <v>1260526</v>
      </c>
      <c r="AY84" s="12">
        <f>SUM(AY82:AY83)</f>
        <v>1171786</v>
      </c>
      <c r="AZ84" s="12">
        <v>1284326</v>
      </c>
      <c r="BA84" s="133">
        <v>1306526</v>
      </c>
      <c r="BB84" s="133">
        <v>1191598</v>
      </c>
      <c r="BC84" s="133">
        <v>1253143</v>
      </c>
      <c r="BD84" s="133">
        <v>1321707</v>
      </c>
      <c r="BE84" s="12">
        <f>SUM(BE82:BE83)</f>
        <v>1272675</v>
      </c>
      <c r="BF84" s="12">
        <v>1316091</v>
      </c>
    </row>
    <row r="85" spans="1:58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Z85" s="5"/>
      <c r="BA85" s="128"/>
      <c r="BB85" s="128"/>
      <c r="BC85" s="128"/>
      <c r="BD85" s="128"/>
    </row>
    <row r="86" spans="1:58" x14ac:dyDescent="0.25">
      <c r="A86" s="20"/>
      <c r="B86" s="11" t="s">
        <v>139</v>
      </c>
      <c r="C86" s="12">
        <f>C59+C71+C84</f>
        <v>745543</v>
      </c>
      <c r="D86" s="12">
        <f t="shared" ref="D86:AP86" si="19">D59+D71+D84</f>
        <v>735997</v>
      </c>
      <c r="E86" s="12">
        <f t="shared" si="19"/>
        <v>771491</v>
      </c>
      <c r="F86" s="12">
        <f t="shared" si="19"/>
        <v>801104</v>
      </c>
      <c r="G86" s="12">
        <f t="shared" si="19"/>
        <v>825937</v>
      </c>
      <c r="H86" s="12">
        <f t="shared" si="19"/>
        <v>807020</v>
      </c>
      <c r="I86" s="12">
        <f t="shared" si="19"/>
        <v>832998</v>
      </c>
      <c r="J86" s="12">
        <f t="shared" si="19"/>
        <v>915601</v>
      </c>
      <c r="K86" s="12">
        <f t="shared" si="19"/>
        <v>937133</v>
      </c>
      <c r="L86" s="12">
        <f t="shared" si="19"/>
        <v>883708</v>
      </c>
      <c r="M86" s="12">
        <f t="shared" si="19"/>
        <v>883966</v>
      </c>
      <c r="N86" s="12">
        <f t="shared" si="19"/>
        <v>1095868</v>
      </c>
      <c r="O86" s="12">
        <f t="shared" si="19"/>
        <v>1123303</v>
      </c>
      <c r="P86" s="12">
        <f t="shared" si="19"/>
        <v>1229857</v>
      </c>
      <c r="Q86" s="12">
        <f t="shared" si="19"/>
        <v>1263552</v>
      </c>
      <c r="R86" s="12">
        <f t="shared" si="19"/>
        <v>0</v>
      </c>
      <c r="S86" s="12">
        <f t="shared" si="19"/>
        <v>0</v>
      </c>
      <c r="T86" s="12">
        <f t="shared" si="19"/>
        <v>0</v>
      </c>
      <c r="U86" s="12">
        <f t="shared" si="19"/>
        <v>1172956</v>
      </c>
      <c r="V86" s="12">
        <f t="shared" si="19"/>
        <v>1193613</v>
      </c>
      <c r="W86" s="12">
        <f t="shared" si="19"/>
        <v>1213631</v>
      </c>
      <c r="X86" s="12">
        <f t="shared" si="19"/>
        <v>1284565</v>
      </c>
      <c r="Y86" s="12">
        <f t="shared" si="19"/>
        <v>1296214</v>
      </c>
      <c r="Z86" s="12">
        <f t="shared" si="19"/>
        <v>1432230</v>
      </c>
      <c r="AA86" s="12">
        <f t="shared" si="19"/>
        <v>1584048.8052000001</v>
      </c>
      <c r="AB86" s="12">
        <f t="shared" si="19"/>
        <v>2190423</v>
      </c>
      <c r="AC86" s="12">
        <f t="shared" si="19"/>
        <v>2156239</v>
      </c>
      <c r="AD86" s="12">
        <f t="shared" si="19"/>
        <v>2053616</v>
      </c>
      <c r="AE86" s="12">
        <f t="shared" si="19"/>
        <v>1878155</v>
      </c>
      <c r="AF86" s="12">
        <f t="shared" si="19"/>
        <v>2161365</v>
      </c>
      <c r="AG86" s="12">
        <f t="shared" si="19"/>
        <v>2074697</v>
      </c>
      <c r="AH86" s="12">
        <f t="shared" si="19"/>
        <v>2018552</v>
      </c>
      <c r="AI86" s="12">
        <f t="shared" si="19"/>
        <v>2091919.5699999998</v>
      </c>
      <c r="AJ86" s="12">
        <f t="shared" si="19"/>
        <v>2075911.69</v>
      </c>
      <c r="AK86" s="12">
        <f t="shared" si="19"/>
        <v>2059765</v>
      </c>
      <c r="AL86" s="12">
        <f t="shared" si="19"/>
        <v>2053485</v>
      </c>
      <c r="AM86" s="12">
        <f t="shared" si="19"/>
        <v>2422281</v>
      </c>
      <c r="AN86" s="12">
        <f t="shared" si="19"/>
        <v>2301208</v>
      </c>
      <c r="AO86" s="12">
        <f t="shared" si="19"/>
        <v>2247239</v>
      </c>
      <c r="AP86" s="12">
        <f t="shared" si="19"/>
        <v>2368989</v>
      </c>
      <c r="AQ86" s="12">
        <f>AQ59+AQ71+AQ84</f>
        <v>2425497</v>
      </c>
      <c r="AR86" s="12">
        <f>AR59+AR71+AR84</f>
        <v>2610684</v>
      </c>
      <c r="AS86" s="12">
        <f>AS59+AS71+AS84</f>
        <v>2518442</v>
      </c>
      <c r="AT86" s="12">
        <f>AT59+AT71+AT84</f>
        <v>2834472</v>
      </c>
      <c r="AU86" s="12">
        <v>3021778</v>
      </c>
      <c r="AV86" s="12">
        <v>3096698</v>
      </c>
      <c r="AW86" s="12">
        <f>AW59+AW71+AW84</f>
        <v>2869132</v>
      </c>
      <c r="AX86" s="12">
        <f>AX59+AX71+AX84</f>
        <v>3168877</v>
      </c>
      <c r="AY86" s="12">
        <f>AY59+AY71+AY84</f>
        <v>2895945</v>
      </c>
      <c r="AZ86" s="12">
        <v>3048746</v>
      </c>
      <c r="BA86" s="133">
        <v>3097783</v>
      </c>
      <c r="BB86" s="133">
        <v>2959343</v>
      </c>
      <c r="BC86" s="133">
        <v>2984995</v>
      </c>
      <c r="BD86" s="133">
        <v>3111942</v>
      </c>
      <c r="BE86" s="12">
        <f>BE59+BE71+BE84</f>
        <v>2663351</v>
      </c>
      <c r="BF86" s="12">
        <v>2718049</v>
      </c>
    </row>
    <row r="87" spans="1:58" x14ac:dyDescent="0.25">
      <c r="A87" s="20"/>
      <c r="N87" s="134"/>
      <c r="O87" s="134"/>
      <c r="P87" s="134"/>
      <c r="Q87" s="134"/>
      <c r="U87" s="134"/>
      <c r="V87" s="134"/>
    </row>
    <row r="88" spans="1:58" x14ac:dyDescent="0.25">
      <c r="A88" s="20"/>
      <c r="AC88" s="135"/>
    </row>
    <row r="89" spans="1:58" ht="15.75" customHeight="1" x14ac:dyDescent="0.25">
      <c r="A89" s="20"/>
      <c r="B89" s="173" t="s">
        <v>140</v>
      </c>
    </row>
    <row r="90" spans="1:58" x14ac:dyDescent="0.25">
      <c r="A90" s="20"/>
      <c r="B90" s="173"/>
    </row>
    <row r="91" spans="1:58" x14ac:dyDescent="0.25">
      <c r="A91" s="20"/>
      <c r="B91" s="173"/>
    </row>
    <row r="92" spans="1:58" x14ac:dyDescent="0.25">
      <c r="A92" s="20"/>
    </row>
    <row r="93" spans="1:58" x14ac:dyDescent="0.25">
      <c r="A93" s="20"/>
    </row>
    <row r="94" spans="1:58" x14ac:dyDescent="0.25">
      <c r="A94" s="20"/>
    </row>
    <row r="95" spans="1:58" x14ac:dyDescent="0.25">
      <c r="A95" s="20"/>
    </row>
    <row r="96" spans="1:58" x14ac:dyDescent="0.25">
      <c r="A96" s="20"/>
    </row>
    <row r="97" spans="1:1" x14ac:dyDescent="0.25">
      <c r="A97" s="20"/>
    </row>
    <row r="98" spans="1:1" x14ac:dyDescent="0.25">
      <c r="A98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</sheetData>
  <mergeCells count="1">
    <mergeCell ref="B89:B91"/>
  </mergeCells>
  <pageMargins left="0.511811024" right="0.511811024" top="0.78740157499999996" bottom="0.78740157499999996" header="0.31496062000000002" footer="0.31496062000000002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98"/>
  <sheetViews>
    <sheetView showGridLines="0" zoomScale="80" zoomScaleNormal="80" workbookViewId="0">
      <pane xSplit="2" ySplit="7" topLeftCell="V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outlineLevelCol="1" x14ac:dyDescent="0.25"/>
  <cols>
    <col min="1" max="1" width="1.5703125" style="1" customWidth="1"/>
    <col min="2" max="2" width="50.5703125" style="21" bestFit="1" customWidth="1"/>
    <col min="3" max="6" width="11.42578125" style="21" hidden="1" customWidth="1" outlineLevel="1"/>
    <col min="7" max="7" width="11.42578125" style="30" customWidth="1" collapsed="1"/>
    <col min="8" max="11" width="11.42578125" style="30" hidden="1" customWidth="1" outlineLevel="1"/>
    <col min="12" max="12" width="11.42578125" style="30" customWidth="1" collapsed="1"/>
    <col min="13" max="16" width="11.42578125" style="30" hidden="1" customWidth="1" outlineLevel="1"/>
    <col min="17" max="17" width="11.42578125" style="30" customWidth="1" collapsed="1"/>
    <col min="18" max="21" width="11.42578125" style="30" hidden="1" customWidth="1" outlineLevel="1"/>
    <col min="22" max="22" width="11.42578125" style="30" customWidth="1" collapsed="1"/>
    <col min="23" max="23" width="11.42578125" style="30" hidden="1" customWidth="1" outlineLevel="1"/>
    <col min="24" max="26" width="9.140625" style="30" hidden="1" customWidth="1" outlineLevel="1"/>
    <col min="27" max="27" width="11.42578125" style="30" customWidth="1" collapsed="1"/>
    <col min="28" max="31" width="9.140625" style="30" hidden="1" customWidth="1" outlineLevel="1"/>
    <col min="32" max="32" width="10.42578125" style="30" bestFit="1" customWidth="1" collapsed="1"/>
    <col min="33" max="35" width="9.140625" style="30" hidden="1" customWidth="1" outlineLevel="1"/>
    <col min="36" max="36" width="9.5703125" style="30" hidden="1" customWidth="1" outlineLevel="1"/>
    <col min="37" max="37" width="10.42578125" style="30" bestFit="1" customWidth="1" collapsed="1"/>
    <col min="38" max="41" width="9.85546875" style="30" hidden="1" customWidth="1" outlineLevel="1"/>
    <col min="42" max="42" width="10.42578125" style="30" bestFit="1" customWidth="1" collapsed="1"/>
    <col min="43" max="45" width="10.42578125" style="30" hidden="1" customWidth="1" outlineLevel="1" collapsed="1"/>
    <col min="46" max="46" width="10.140625" style="29" hidden="1" customWidth="1" outlineLevel="1"/>
    <col min="47" max="47" width="12.140625" style="29" bestFit="1" customWidth="1" collapsed="1"/>
    <col min="48" max="51" width="12.140625" style="29" hidden="1" customWidth="1" outlineLevel="1"/>
    <col min="52" max="52" width="12.140625" style="29" bestFit="1" customWidth="1" collapsed="1"/>
    <col min="53" max="56" width="11.42578125" hidden="1" customWidth="1" outlineLevel="1"/>
    <col min="57" max="57" width="11.42578125" bestFit="1" customWidth="1" collapsed="1"/>
    <col min="58" max="59" width="11.42578125" bestFit="1" customWidth="1"/>
    <col min="62" max="63" width="10.140625" bestFit="1" customWidth="1"/>
  </cols>
  <sheetData>
    <row r="1" spans="1:65" s="20" customFormat="1" ht="8.25" customHeight="1" x14ac:dyDescent="0.25">
      <c r="B1" s="3"/>
      <c r="C1" s="3"/>
      <c r="D1" s="3"/>
      <c r="E1" s="3"/>
      <c r="F1" s="3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8"/>
      <c r="AU1" s="38"/>
      <c r="AV1" s="38"/>
      <c r="AW1" s="38"/>
      <c r="AX1" s="38"/>
      <c r="AY1" s="38"/>
      <c r="AZ1" s="38"/>
    </row>
    <row r="2" spans="1:65" x14ac:dyDescent="0.25">
      <c r="A2" s="20"/>
    </row>
    <row r="3" spans="1:65" x14ac:dyDescent="0.25">
      <c r="A3" s="20"/>
    </row>
    <row r="4" spans="1:65" x14ac:dyDescent="0.25">
      <c r="A4" s="20"/>
    </row>
    <row r="5" spans="1:65" x14ac:dyDescent="0.25">
      <c r="A5" s="20"/>
    </row>
    <row r="6" spans="1:65" x14ac:dyDescent="0.25">
      <c r="A6" s="20"/>
    </row>
    <row r="7" spans="1:65" ht="16.5" customHeight="1" x14ac:dyDescent="0.25">
      <c r="A7" s="20"/>
      <c r="B7" s="37" t="s">
        <v>355</v>
      </c>
      <c r="C7" s="24" t="s">
        <v>14</v>
      </c>
      <c r="D7" s="24" t="s">
        <v>13</v>
      </c>
      <c r="E7" s="24" t="s">
        <v>12</v>
      </c>
      <c r="F7" s="24" t="s">
        <v>9</v>
      </c>
      <c r="G7" s="24">
        <v>2010</v>
      </c>
      <c r="H7" s="24" t="s">
        <v>11</v>
      </c>
      <c r="I7" s="24" t="s">
        <v>10</v>
      </c>
      <c r="J7" s="24" t="s">
        <v>8</v>
      </c>
      <c r="K7" s="24" t="s">
        <v>7</v>
      </c>
      <c r="L7" s="24">
        <v>2011</v>
      </c>
      <c r="M7" s="24" t="s">
        <v>6</v>
      </c>
      <c r="N7" s="24" t="s">
        <v>4</v>
      </c>
      <c r="O7" s="24" t="s">
        <v>2</v>
      </c>
      <c r="P7" s="24" t="s">
        <v>1</v>
      </c>
      <c r="Q7" s="24">
        <v>2012</v>
      </c>
      <c r="R7" s="24" t="s">
        <v>5</v>
      </c>
      <c r="S7" s="24" t="s">
        <v>3</v>
      </c>
      <c r="T7" s="24" t="s">
        <v>0</v>
      </c>
      <c r="U7" s="24" t="s">
        <v>15</v>
      </c>
      <c r="V7" s="24">
        <v>2013</v>
      </c>
      <c r="W7" s="24" t="s">
        <v>53</v>
      </c>
      <c r="X7" s="24" t="s">
        <v>54</v>
      </c>
      <c r="Y7" s="24" t="s">
        <v>55</v>
      </c>
      <c r="Z7" s="24" t="s">
        <v>56</v>
      </c>
      <c r="AA7" s="24">
        <v>2014</v>
      </c>
      <c r="AB7" s="24" t="s">
        <v>57</v>
      </c>
      <c r="AC7" s="24" t="s">
        <v>58</v>
      </c>
      <c r="AD7" s="24" t="s">
        <v>59</v>
      </c>
      <c r="AE7" s="24" t="s">
        <v>60</v>
      </c>
      <c r="AF7" s="24">
        <v>2015</v>
      </c>
      <c r="AG7" s="24" t="s">
        <v>61</v>
      </c>
      <c r="AH7" s="24" t="s">
        <v>62</v>
      </c>
      <c r="AI7" s="24" t="s">
        <v>63</v>
      </c>
      <c r="AJ7" s="24" t="s">
        <v>64</v>
      </c>
      <c r="AK7" s="24">
        <v>2016</v>
      </c>
      <c r="AL7" s="24" t="s">
        <v>65</v>
      </c>
      <c r="AM7" s="24" t="s">
        <v>66</v>
      </c>
      <c r="AN7" s="24" t="s">
        <v>67</v>
      </c>
      <c r="AO7" s="24" t="s">
        <v>68</v>
      </c>
      <c r="AP7" s="24">
        <v>2017</v>
      </c>
      <c r="AQ7" s="24" t="s">
        <v>69</v>
      </c>
      <c r="AR7" s="24" t="s">
        <v>70</v>
      </c>
      <c r="AS7" s="24" t="s">
        <v>71</v>
      </c>
      <c r="AT7" s="24" t="s">
        <v>72</v>
      </c>
      <c r="AU7" s="24">
        <v>2018</v>
      </c>
      <c r="AV7" s="24" t="s">
        <v>73</v>
      </c>
      <c r="AW7" s="24" t="s">
        <v>74</v>
      </c>
      <c r="AX7" s="24" t="s">
        <v>75</v>
      </c>
      <c r="AY7" s="24" t="s">
        <v>76</v>
      </c>
      <c r="AZ7" s="24" t="s">
        <v>27</v>
      </c>
      <c r="BA7" s="24" t="s">
        <v>77</v>
      </c>
      <c r="BB7" s="24" t="s">
        <v>78</v>
      </c>
      <c r="BC7" s="24" t="s">
        <v>79</v>
      </c>
      <c r="BD7" s="24" t="s">
        <v>80</v>
      </c>
      <c r="BE7" s="24" t="s">
        <v>26</v>
      </c>
      <c r="BF7" s="24" t="s">
        <v>81</v>
      </c>
      <c r="BG7" s="24" t="s">
        <v>82</v>
      </c>
      <c r="BH7" s="24" t="s">
        <v>83</v>
      </c>
      <c r="BI7" s="24" t="s">
        <v>84</v>
      </c>
      <c r="BJ7" s="24" t="s">
        <v>356</v>
      </c>
      <c r="BK7" s="24" t="s">
        <v>85</v>
      </c>
      <c r="BL7" s="24" t="s">
        <v>86</v>
      </c>
      <c r="BM7" s="24" t="s">
        <v>392</v>
      </c>
    </row>
    <row r="8" spans="1:65" x14ac:dyDescent="0.25">
      <c r="A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/>
      <c r="AU8"/>
      <c r="AV8"/>
      <c r="AW8"/>
      <c r="AX8"/>
      <c r="BA8" s="29"/>
      <c r="BB8" s="29"/>
      <c r="BC8" s="29"/>
      <c r="BD8" s="29"/>
      <c r="BE8" s="29"/>
      <c r="BF8" s="29"/>
      <c r="BG8" s="29"/>
      <c r="BI8" s="138"/>
      <c r="BJ8" s="128"/>
      <c r="BK8" s="128"/>
      <c r="BL8" s="128"/>
      <c r="BM8" s="128"/>
    </row>
    <row r="9" spans="1:65" x14ac:dyDescent="0.25">
      <c r="A9" s="20"/>
      <c r="B9" s="13" t="s">
        <v>357</v>
      </c>
      <c r="C9" s="34">
        <v>170135</v>
      </c>
      <c r="D9" s="34">
        <v>188899</v>
      </c>
      <c r="E9" s="34">
        <v>194944</v>
      </c>
      <c r="F9" s="34">
        <v>202871</v>
      </c>
      <c r="G9" s="34">
        <v>756849</v>
      </c>
      <c r="H9" s="34">
        <v>205999</v>
      </c>
      <c r="I9" s="34">
        <v>211993</v>
      </c>
      <c r="J9" s="34">
        <v>228211</v>
      </c>
      <c r="K9" s="34">
        <v>227716</v>
      </c>
      <c r="L9" s="34">
        <v>873919</v>
      </c>
      <c r="M9" s="34">
        <v>219007</v>
      </c>
      <c r="N9" s="34">
        <v>229875</v>
      </c>
      <c r="O9" s="34">
        <v>223469</v>
      </c>
      <c r="P9" s="34">
        <v>224351</v>
      </c>
      <c r="Q9" s="34">
        <v>896702</v>
      </c>
      <c r="R9" s="34">
        <v>267275</v>
      </c>
      <c r="S9" s="34">
        <v>275286</v>
      </c>
      <c r="T9" s="34">
        <v>315813</v>
      </c>
      <c r="U9" s="34">
        <v>316618</v>
      </c>
      <c r="V9" s="34">
        <v>1174992</v>
      </c>
      <c r="W9" s="34">
        <v>300145</v>
      </c>
      <c r="X9" s="34">
        <v>294512</v>
      </c>
      <c r="Y9" s="34">
        <v>342796</v>
      </c>
      <c r="Z9" s="34">
        <v>358603</v>
      </c>
      <c r="AA9" s="34">
        <v>1296056</v>
      </c>
      <c r="AB9" s="34">
        <v>361093</v>
      </c>
      <c r="AC9" s="34">
        <v>378461</v>
      </c>
      <c r="AD9" s="34">
        <v>451289</v>
      </c>
      <c r="AE9" s="34">
        <v>446564</v>
      </c>
      <c r="AF9" s="34">
        <v>1637407</v>
      </c>
      <c r="AG9" s="34">
        <v>443148</v>
      </c>
      <c r="AH9" s="34">
        <v>437802</v>
      </c>
      <c r="AI9" s="34">
        <v>425901</v>
      </c>
      <c r="AJ9" s="34">
        <v>416999</v>
      </c>
      <c r="AK9" s="34">
        <v>1723850</v>
      </c>
      <c r="AL9" s="34" t="e">
        <f>#REF!+#REF!+#REF!</f>
        <v>#REF!</v>
      </c>
      <c r="AM9" s="34" t="e">
        <f>#REF!+#REF!+#REF!</f>
        <v>#REF!</v>
      </c>
      <c r="AN9" s="34" t="e">
        <f>#REF!+#REF!+#REF!</f>
        <v>#REF!</v>
      </c>
      <c r="AO9" s="34" t="e">
        <f>#REF!+#REF!+#REF!</f>
        <v>#REF!</v>
      </c>
      <c r="AP9" s="34">
        <v>1574474</v>
      </c>
      <c r="AQ9" s="34">
        <v>386331</v>
      </c>
      <c r="AR9" s="34">
        <v>421851</v>
      </c>
      <c r="AS9" s="34">
        <v>478851</v>
      </c>
      <c r="AT9" s="34">
        <v>447279</v>
      </c>
      <c r="AU9" s="34">
        <v>1734312</v>
      </c>
      <c r="AV9" s="34">
        <v>426779</v>
      </c>
      <c r="AW9" s="33">
        <v>463343</v>
      </c>
      <c r="AX9" s="34">
        <v>569035</v>
      </c>
      <c r="AY9" s="33">
        <v>548805</v>
      </c>
      <c r="AZ9" s="33">
        <v>2007962</v>
      </c>
      <c r="BA9" s="33">
        <v>463740</v>
      </c>
      <c r="BB9" s="33">
        <v>414624</v>
      </c>
      <c r="BC9" s="33">
        <v>522060</v>
      </c>
      <c r="BD9" s="33">
        <v>538718</v>
      </c>
      <c r="BE9" s="33">
        <v>1939142</v>
      </c>
      <c r="BF9" s="33">
        <v>489706</v>
      </c>
      <c r="BG9" s="33">
        <v>541122</v>
      </c>
      <c r="BH9" s="33">
        <v>583426</v>
      </c>
      <c r="BI9" s="160">
        <v>583747</v>
      </c>
      <c r="BJ9" s="160">
        <v>2198001</v>
      </c>
      <c r="BK9" s="161">
        <v>579657</v>
      </c>
      <c r="BL9" s="161">
        <v>601599</v>
      </c>
      <c r="BM9" s="161">
        <v>667228</v>
      </c>
    </row>
    <row r="10" spans="1:65" x14ac:dyDescent="0.25">
      <c r="A10" s="20"/>
      <c r="B10" s="21" t="s">
        <v>358</v>
      </c>
      <c r="C10" s="8">
        <v>-128804</v>
      </c>
      <c r="D10" s="8">
        <v>-142920</v>
      </c>
      <c r="E10" s="8">
        <v>-144057</v>
      </c>
      <c r="F10" s="8">
        <v>-144287</v>
      </c>
      <c r="G10" s="8">
        <v>-560068</v>
      </c>
      <c r="H10" s="8">
        <v>-151598</v>
      </c>
      <c r="I10" s="8">
        <v>-154742</v>
      </c>
      <c r="J10" s="8">
        <v>-159497</v>
      </c>
      <c r="K10" s="8">
        <v>-162954</v>
      </c>
      <c r="L10" s="8">
        <v>-628791</v>
      </c>
      <c r="M10" s="8">
        <v>-154598</v>
      </c>
      <c r="N10" s="8">
        <v>-156892</v>
      </c>
      <c r="O10" s="8">
        <v>-153821</v>
      </c>
      <c r="P10" s="8">
        <v>-158980</v>
      </c>
      <c r="Q10" s="8">
        <v>-624291</v>
      </c>
      <c r="R10" s="8">
        <v>-201100</v>
      </c>
      <c r="S10" s="8">
        <v>-211133</v>
      </c>
      <c r="T10" s="8">
        <v>-229444</v>
      </c>
      <c r="U10" s="8">
        <v>-231349</v>
      </c>
      <c r="V10" s="8">
        <v>-873026</v>
      </c>
      <c r="W10" s="8">
        <v>-221985</v>
      </c>
      <c r="X10" s="8">
        <v>-215623</v>
      </c>
      <c r="Y10" s="8">
        <v>-240854</v>
      </c>
      <c r="Z10" s="8">
        <v>-260811</v>
      </c>
      <c r="AA10" s="8">
        <v>-939273</v>
      </c>
      <c r="AB10" s="8">
        <v>-264864</v>
      </c>
      <c r="AC10" s="8">
        <v>-270720</v>
      </c>
      <c r="AD10" s="8">
        <v>-334104</v>
      </c>
      <c r="AE10" s="8">
        <v>-337007</v>
      </c>
      <c r="AF10" s="8">
        <v>-1206695</v>
      </c>
      <c r="AG10" s="8">
        <v>-336584</v>
      </c>
      <c r="AH10" s="8">
        <v>-325520</v>
      </c>
      <c r="AI10" s="8">
        <v>-309984</v>
      </c>
      <c r="AJ10" s="8">
        <v>-305112</v>
      </c>
      <c r="AK10" s="8">
        <v>-1277200</v>
      </c>
      <c r="AL10" s="8">
        <v>-281395</v>
      </c>
      <c r="AM10" s="8">
        <v>-307415</v>
      </c>
      <c r="AN10" s="8">
        <v>-312167</v>
      </c>
      <c r="AO10" s="8">
        <v>-319970</v>
      </c>
      <c r="AP10" s="8">
        <v>-1220947</v>
      </c>
      <c r="AQ10" s="8">
        <v>-285795</v>
      </c>
      <c r="AR10" s="8">
        <v>-318692</v>
      </c>
      <c r="AS10" s="8">
        <v>-359242</v>
      </c>
      <c r="AT10" s="8">
        <v>-347326</v>
      </c>
      <c r="AU10" s="8">
        <v>-1311055</v>
      </c>
      <c r="AV10" s="8">
        <v>-334074</v>
      </c>
      <c r="AW10" s="35">
        <v>-369727</v>
      </c>
      <c r="AX10" s="8">
        <v>-433019</v>
      </c>
      <c r="AY10" s="35">
        <v>-429944</v>
      </c>
      <c r="AZ10" s="35">
        <v>-1566764</v>
      </c>
      <c r="BA10" s="35">
        <v>-376929</v>
      </c>
      <c r="BB10" s="35">
        <v>-372551</v>
      </c>
      <c r="BC10" s="35">
        <v>-412820</v>
      </c>
      <c r="BD10" s="35">
        <v>-434006</v>
      </c>
      <c r="BE10" s="35">
        <v>-1596306</v>
      </c>
      <c r="BF10" s="35">
        <v>-392039</v>
      </c>
      <c r="BG10" s="35">
        <v>-399429.73</v>
      </c>
      <c r="BH10" s="35">
        <v>-443691.35999999987</v>
      </c>
      <c r="BI10" s="162">
        <v>-447319.37000000011</v>
      </c>
      <c r="BJ10" s="162">
        <v>-1682479.46</v>
      </c>
      <c r="BK10" s="162">
        <v>-426086.36</v>
      </c>
      <c r="BL10" s="162">
        <v>-413573.37</v>
      </c>
      <c r="BM10" s="162">
        <v>-455699.27</v>
      </c>
    </row>
    <row r="11" spans="1:65" x14ac:dyDescent="0.25">
      <c r="A11" s="20"/>
      <c r="B11" s="13" t="s">
        <v>359</v>
      </c>
      <c r="C11" s="34">
        <v>41331</v>
      </c>
      <c r="D11" s="34">
        <v>45979</v>
      </c>
      <c r="E11" s="34">
        <v>50887</v>
      </c>
      <c r="F11" s="34">
        <v>58584</v>
      </c>
      <c r="G11" s="34">
        <v>196781</v>
      </c>
      <c r="H11" s="34">
        <v>54401</v>
      </c>
      <c r="I11" s="34">
        <v>57251</v>
      </c>
      <c r="J11" s="34">
        <v>68714</v>
      </c>
      <c r="K11" s="34">
        <v>64762</v>
      </c>
      <c r="L11" s="34">
        <v>245128</v>
      </c>
      <c r="M11" s="34">
        <v>64409</v>
      </c>
      <c r="N11" s="34">
        <v>72983</v>
      </c>
      <c r="O11" s="34">
        <v>69648</v>
      </c>
      <c r="P11" s="34">
        <v>65371</v>
      </c>
      <c r="Q11" s="34">
        <v>272411</v>
      </c>
      <c r="R11" s="34">
        <v>66175</v>
      </c>
      <c r="S11" s="34">
        <v>64153</v>
      </c>
      <c r="T11" s="34">
        <v>86369</v>
      </c>
      <c r="U11" s="34">
        <v>85269</v>
      </c>
      <c r="V11" s="34">
        <v>301966</v>
      </c>
      <c r="W11" s="34">
        <v>78160</v>
      </c>
      <c r="X11" s="34">
        <v>78889</v>
      </c>
      <c r="Y11" s="34">
        <v>101942</v>
      </c>
      <c r="Z11" s="34">
        <v>97792</v>
      </c>
      <c r="AA11" s="34">
        <v>356783</v>
      </c>
      <c r="AB11" s="34">
        <v>96229</v>
      </c>
      <c r="AC11" s="34">
        <v>107741</v>
      </c>
      <c r="AD11" s="34">
        <v>117185</v>
      </c>
      <c r="AE11" s="34">
        <v>109557</v>
      </c>
      <c r="AF11" s="34">
        <v>430712</v>
      </c>
      <c r="AG11" s="34">
        <v>106564</v>
      </c>
      <c r="AH11" s="34">
        <v>112282</v>
      </c>
      <c r="AI11" s="34">
        <v>115917</v>
      </c>
      <c r="AJ11" s="34">
        <v>111887</v>
      </c>
      <c r="AK11" s="34">
        <v>446650</v>
      </c>
      <c r="AL11" s="34" t="e">
        <f>AL9+AL10</f>
        <v>#REF!</v>
      </c>
      <c r="AM11" s="34" t="e">
        <f>AM9+AM10</f>
        <v>#REF!</v>
      </c>
      <c r="AN11" s="34" t="e">
        <f>AN9+AN10</f>
        <v>#REF!</v>
      </c>
      <c r="AO11" s="34" t="e">
        <f>AO9+AO10</f>
        <v>#REF!</v>
      </c>
      <c r="AP11" s="34">
        <f>AP9+AP10</f>
        <v>353527</v>
      </c>
      <c r="AQ11" s="34">
        <f t="shared" ref="AQ11:AX11" si="0">AQ9+AQ10</f>
        <v>100536</v>
      </c>
      <c r="AR11" s="34">
        <f t="shared" si="0"/>
        <v>103159</v>
      </c>
      <c r="AS11" s="34">
        <f t="shared" si="0"/>
        <v>119609</v>
      </c>
      <c r="AT11" s="34">
        <f t="shared" si="0"/>
        <v>99953</v>
      </c>
      <c r="AU11" s="34">
        <f t="shared" si="0"/>
        <v>423257</v>
      </c>
      <c r="AV11" s="34">
        <f t="shared" si="0"/>
        <v>92705</v>
      </c>
      <c r="AW11" s="33">
        <f t="shared" si="0"/>
        <v>93616</v>
      </c>
      <c r="AX11" s="34">
        <f t="shared" si="0"/>
        <v>136016</v>
      </c>
      <c r="AY11" s="33">
        <f>AY9+AY10</f>
        <v>118861</v>
      </c>
      <c r="AZ11" s="33">
        <f>AZ9+AZ10</f>
        <v>441198</v>
      </c>
      <c r="BA11" s="33">
        <f>BA9+BA10</f>
        <v>86811</v>
      </c>
      <c r="BB11" s="33">
        <v>42073</v>
      </c>
      <c r="BC11" s="33">
        <f>BC9+BC10</f>
        <v>109240</v>
      </c>
      <c r="BD11" s="33">
        <v>104712</v>
      </c>
      <c r="BE11" s="33">
        <v>342836</v>
      </c>
      <c r="BF11" s="33">
        <v>97667</v>
      </c>
      <c r="BG11" s="33">
        <f>BG9+BG10</f>
        <v>141692.27000000002</v>
      </c>
      <c r="BH11" s="33">
        <v>139734.64000000013</v>
      </c>
      <c r="BI11" s="161">
        <v>136427.62999999989</v>
      </c>
      <c r="BJ11" s="161">
        <v>515521.54000000004</v>
      </c>
      <c r="BK11" s="161">
        <v>153570.64000000001</v>
      </c>
      <c r="BL11" s="161">
        <v>188025.63</v>
      </c>
      <c r="BM11" s="161">
        <v>211528.72999999998</v>
      </c>
    </row>
    <row r="12" spans="1:65" x14ac:dyDescent="0.25">
      <c r="A12" s="20"/>
      <c r="B12" s="1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4"/>
      <c r="Y12" s="4"/>
      <c r="Z12" s="4"/>
      <c r="AA12" s="3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/>
      <c r="AU12"/>
      <c r="AV12"/>
      <c r="AX12"/>
      <c r="BA12" s="29"/>
      <c r="BB12" s="29"/>
      <c r="BC12" s="29"/>
      <c r="BD12" s="29"/>
      <c r="BE12" s="29"/>
      <c r="BF12" s="29"/>
      <c r="BG12" s="29"/>
      <c r="BI12" s="138"/>
      <c r="BJ12" s="128"/>
      <c r="BK12" s="128"/>
      <c r="BL12" s="128"/>
      <c r="BM12" s="128"/>
    </row>
    <row r="13" spans="1:65" x14ac:dyDescent="0.25">
      <c r="A13" s="20"/>
      <c r="B13" s="13" t="s">
        <v>360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"/>
      <c r="Y13" s="4"/>
      <c r="Z13" s="4"/>
      <c r="AA13" s="8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/>
      <c r="AU13"/>
      <c r="AV13"/>
      <c r="AX13"/>
      <c r="BA13" s="29"/>
      <c r="BB13" s="29"/>
      <c r="BC13" s="29"/>
      <c r="BD13" s="29"/>
      <c r="BE13" s="29"/>
      <c r="BF13" s="29"/>
      <c r="BG13" s="29"/>
      <c r="BI13" s="138"/>
      <c r="BJ13" s="128"/>
      <c r="BK13" s="128"/>
      <c r="BL13" s="128"/>
      <c r="BM13" s="128"/>
    </row>
    <row r="14" spans="1:65" x14ac:dyDescent="0.25">
      <c r="A14" s="20"/>
      <c r="B14" s="21" t="s">
        <v>361</v>
      </c>
      <c r="C14" s="8">
        <v>-6461</v>
      </c>
      <c r="D14" s="8">
        <v>-9316</v>
      </c>
      <c r="E14" s="8">
        <v>-9400</v>
      </c>
      <c r="F14" s="8">
        <v>-9096</v>
      </c>
      <c r="G14" s="8">
        <v>-34273</v>
      </c>
      <c r="H14" s="8">
        <v>-10048</v>
      </c>
      <c r="I14" s="8">
        <v>-13919</v>
      </c>
      <c r="J14" s="8">
        <v>-15266</v>
      </c>
      <c r="K14" s="8">
        <v>-17168</v>
      </c>
      <c r="L14" s="8">
        <v>-56401</v>
      </c>
      <c r="M14" s="8">
        <v>-16277</v>
      </c>
      <c r="N14" s="8">
        <v>-15092</v>
      </c>
      <c r="O14" s="8">
        <v>-16537</v>
      </c>
      <c r="P14" s="8">
        <v>-10800</v>
      </c>
      <c r="Q14" s="8">
        <v>-58706</v>
      </c>
      <c r="R14" s="8">
        <v>-18551</v>
      </c>
      <c r="S14" s="8">
        <v>-21187</v>
      </c>
      <c r="T14" s="8">
        <v>-23585</v>
      </c>
      <c r="U14" s="8">
        <v>-21638</v>
      </c>
      <c r="V14" s="8">
        <v>-84961</v>
      </c>
      <c r="W14" s="8">
        <v>-23588</v>
      </c>
      <c r="X14" s="8">
        <v>-24758</v>
      </c>
      <c r="Y14" s="8">
        <v>-24759</v>
      </c>
      <c r="Z14" s="8">
        <v>-22667</v>
      </c>
      <c r="AA14" s="8">
        <v>-95772</v>
      </c>
      <c r="AB14" s="8">
        <v>-26761</v>
      </c>
      <c r="AC14" s="8">
        <v>-26881</v>
      </c>
      <c r="AD14" s="8">
        <v>-34134</v>
      </c>
      <c r="AE14" s="8">
        <v>-32873</v>
      </c>
      <c r="AF14" s="8">
        <v>-120649</v>
      </c>
      <c r="AG14" s="8">
        <v>-36904</v>
      </c>
      <c r="AH14" s="8">
        <v>-37706</v>
      </c>
      <c r="AI14" s="8">
        <v>-37604</v>
      </c>
      <c r="AJ14" s="8">
        <v>-51722</v>
      </c>
      <c r="AK14" s="8">
        <v>-163936</v>
      </c>
      <c r="AL14" s="8">
        <v>-28008</v>
      </c>
      <c r="AM14" s="8">
        <v>-28102</v>
      </c>
      <c r="AN14" s="8">
        <v>-31916</v>
      </c>
      <c r="AO14" s="8">
        <v>-27095</v>
      </c>
      <c r="AP14" s="8">
        <v>-115121</v>
      </c>
      <c r="AQ14" s="8">
        <v>-31253</v>
      </c>
      <c r="AR14" s="8">
        <v>-31699</v>
      </c>
      <c r="AS14" s="8">
        <v>-44096</v>
      </c>
      <c r="AT14" s="8">
        <v>-28604</v>
      </c>
      <c r="AU14" s="8">
        <v>-135652</v>
      </c>
      <c r="AV14" s="8">
        <v>-33638</v>
      </c>
      <c r="AW14" s="35">
        <v>-39091</v>
      </c>
      <c r="AX14" s="8">
        <v>-48732</v>
      </c>
      <c r="AY14" s="35">
        <v>-47661</v>
      </c>
      <c r="AZ14" s="35">
        <v>-169122</v>
      </c>
      <c r="BA14" s="35">
        <v>-36930</v>
      </c>
      <c r="BB14" s="35">
        <v>-36494</v>
      </c>
      <c r="BC14" s="35">
        <v>-39688</v>
      </c>
      <c r="BD14" s="35">
        <v>-69901</v>
      </c>
      <c r="BE14" s="35">
        <v>-183013</v>
      </c>
      <c r="BF14" s="35">
        <v>-40453</v>
      </c>
      <c r="BG14" s="35">
        <v>-64515</v>
      </c>
      <c r="BH14" s="35">
        <v>-45952</v>
      </c>
      <c r="BI14" s="162">
        <v>-40671</v>
      </c>
      <c r="BJ14" s="162">
        <v>-191591</v>
      </c>
      <c r="BK14" s="162">
        <v>-46553</v>
      </c>
      <c r="BL14" s="162">
        <v>-52342</v>
      </c>
      <c r="BM14" s="162">
        <v>-47344</v>
      </c>
    </row>
    <row r="15" spans="1:65" x14ac:dyDescent="0.25">
      <c r="A15" s="20"/>
      <c r="B15" s="21" t="s">
        <v>362</v>
      </c>
      <c r="C15" s="8">
        <v>-5609</v>
      </c>
      <c r="D15" s="8">
        <v>-5610</v>
      </c>
      <c r="E15" s="8">
        <v>-6346</v>
      </c>
      <c r="F15" s="8">
        <v>-6284</v>
      </c>
      <c r="G15" s="8">
        <v>-23849</v>
      </c>
      <c r="H15" s="8">
        <v>-9483</v>
      </c>
      <c r="I15" s="8">
        <v>-7149</v>
      </c>
      <c r="J15" s="8">
        <v>-8896</v>
      </c>
      <c r="K15" s="8">
        <v>-8184</v>
      </c>
      <c r="L15" s="8">
        <v>-33712</v>
      </c>
      <c r="M15" s="8">
        <v>-10737</v>
      </c>
      <c r="N15" s="8">
        <v>-9679</v>
      </c>
      <c r="O15" s="8">
        <v>-8991</v>
      </c>
      <c r="P15" s="8">
        <v>-8663</v>
      </c>
      <c r="Q15" s="8">
        <v>-38070</v>
      </c>
      <c r="R15" s="8">
        <v>-9918</v>
      </c>
      <c r="S15" s="8">
        <v>-14656</v>
      </c>
      <c r="T15" s="8">
        <v>-10987</v>
      </c>
      <c r="U15" s="8">
        <v>-13193</v>
      </c>
      <c r="V15" s="8">
        <v>-48754</v>
      </c>
      <c r="W15" s="8">
        <v>-13532</v>
      </c>
      <c r="X15" s="8">
        <v>-13889</v>
      </c>
      <c r="Y15" s="8">
        <v>-15143</v>
      </c>
      <c r="Z15" s="8">
        <v>-18827</v>
      </c>
      <c r="AA15" s="8">
        <v>-61391</v>
      </c>
      <c r="AB15" s="8">
        <v>-20943</v>
      </c>
      <c r="AC15" s="8">
        <v>-25502</v>
      </c>
      <c r="AD15" s="8">
        <v>-22962</v>
      </c>
      <c r="AE15" s="8">
        <v>-26438</v>
      </c>
      <c r="AF15" s="8">
        <v>-95845</v>
      </c>
      <c r="AG15" s="8">
        <v>-26160</v>
      </c>
      <c r="AH15" s="8">
        <v>-27638</v>
      </c>
      <c r="AI15" s="8">
        <v>-26056</v>
      </c>
      <c r="AJ15" s="8">
        <v>-21560</v>
      </c>
      <c r="AK15" s="8">
        <v>-101414</v>
      </c>
      <c r="AL15" s="8">
        <v>-22768</v>
      </c>
      <c r="AM15" s="8">
        <v>-21841</v>
      </c>
      <c r="AN15" s="8">
        <v>-20064</v>
      </c>
      <c r="AO15" s="8">
        <v>-23441</v>
      </c>
      <c r="AP15" s="8">
        <v>-88114</v>
      </c>
      <c r="AQ15" s="8">
        <v>-20629</v>
      </c>
      <c r="AR15" s="8">
        <v>-20842</v>
      </c>
      <c r="AS15" s="8">
        <v>-21238</v>
      </c>
      <c r="AT15" s="8">
        <v>-23588</v>
      </c>
      <c r="AU15" s="8">
        <v>-86297</v>
      </c>
      <c r="AV15" s="8">
        <v>-20752</v>
      </c>
      <c r="AW15" s="35">
        <v>-21304</v>
      </c>
      <c r="AX15" s="8">
        <v>-19489</v>
      </c>
      <c r="AY15" s="35">
        <v>-20930</v>
      </c>
      <c r="AZ15" s="35">
        <v>-82475</v>
      </c>
      <c r="BA15" s="35">
        <v>-19884</v>
      </c>
      <c r="BB15" s="35">
        <v>-20960</v>
      </c>
      <c r="BC15" s="35">
        <v>-28727</v>
      </c>
      <c r="BD15" s="35">
        <v>-21369</v>
      </c>
      <c r="BE15" s="35">
        <v>-90940</v>
      </c>
      <c r="BF15" s="35">
        <v>-26703</v>
      </c>
      <c r="BG15" s="35">
        <v>-35907</v>
      </c>
      <c r="BH15" s="35">
        <v>-30075.999999999996</v>
      </c>
      <c r="BI15" s="162">
        <v>-32509</v>
      </c>
      <c r="BJ15" s="162">
        <v>-125195</v>
      </c>
      <c r="BK15" s="162">
        <v>-37963</v>
      </c>
      <c r="BL15" s="162">
        <v>-31644</v>
      </c>
      <c r="BM15" s="162">
        <v>-46188</v>
      </c>
    </row>
    <row r="16" spans="1:65" x14ac:dyDescent="0.25">
      <c r="A16" s="20"/>
      <c r="B16" s="21" t="s">
        <v>363</v>
      </c>
      <c r="C16" s="8">
        <v>-444</v>
      </c>
      <c r="D16" s="8">
        <v>225</v>
      </c>
      <c r="E16" s="8">
        <v>-1050</v>
      </c>
      <c r="F16" s="8">
        <v>-716</v>
      </c>
      <c r="G16" s="8">
        <v>-1985</v>
      </c>
      <c r="H16" s="8">
        <v>-245</v>
      </c>
      <c r="I16" s="8">
        <v>64</v>
      </c>
      <c r="J16" s="8">
        <v>-1039</v>
      </c>
      <c r="K16" s="8">
        <v>-1932</v>
      </c>
      <c r="L16" s="8">
        <v>-3152</v>
      </c>
      <c r="M16" s="8">
        <v>-463</v>
      </c>
      <c r="N16" s="8">
        <v>2163</v>
      </c>
      <c r="O16" s="8">
        <v>-1660</v>
      </c>
      <c r="P16" s="8">
        <v>-16790</v>
      </c>
      <c r="Q16" s="8">
        <v>-16750</v>
      </c>
      <c r="R16" s="8">
        <v>-949</v>
      </c>
      <c r="S16" s="8">
        <v>-4603</v>
      </c>
      <c r="T16" s="8">
        <v>-25837</v>
      </c>
      <c r="U16" s="8">
        <v>-6087</v>
      </c>
      <c r="V16" s="8">
        <v>-37476</v>
      </c>
      <c r="W16" s="8">
        <v>-626</v>
      </c>
      <c r="X16" s="8">
        <v>-1236</v>
      </c>
      <c r="Y16" s="8">
        <v>-1360</v>
      </c>
      <c r="Z16" s="8">
        <v>-11477</v>
      </c>
      <c r="AA16" s="8">
        <v>-14699</v>
      </c>
      <c r="AB16" s="8">
        <v>-1659</v>
      </c>
      <c r="AC16" s="8">
        <v>-7635</v>
      </c>
      <c r="AD16" s="8">
        <v>-3694</v>
      </c>
      <c r="AE16" s="8">
        <v>-13023</v>
      </c>
      <c r="AF16" s="8">
        <v>-26011</v>
      </c>
      <c r="AG16" s="8">
        <v>-6450</v>
      </c>
      <c r="AH16" s="8">
        <v>-42329</v>
      </c>
      <c r="AI16" s="8">
        <v>-9353</v>
      </c>
      <c r="AJ16" s="8">
        <v>-9972</v>
      </c>
      <c r="AK16" s="8">
        <v>-68104</v>
      </c>
      <c r="AL16" s="8">
        <v>-17203</v>
      </c>
      <c r="AM16" s="8">
        <v>-12672</v>
      </c>
      <c r="AN16" s="8">
        <v>-14164</v>
      </c>
      <c r="AO16" s="8">
        <v>-10859</v>
      </c>
      <c r="AP16" s="8">
        <v>-54898</v>
      </c>
      <c r="AQ16" s="8">
        <v>-11672</v>
      </c>
      <c r="AR16" s="8">
        <v>-12684</v>
      </c>
      <c r="AS16" s="8">
        <v>-4746</v>
      </c>
      <c r="AT16" s="8">
        <v>-16882</v>
      </c>
      <c r="AU16" s="8">
        <v>-45984</v>
      </c>
      <c r="AV16" s="8">
        <v>-4362</v>
      </c>
      <c r="AW16" s="35">
        <v>-2803</v>
      </c>
      <c r="AX16" s="8">
        <v>-6934</v>
      </c>
      <c r="AY16" s="35">
        <v>-47479</v>
      </c>
      <c r="AZ16" s="35">
        <v>-61578</v>
      </c>
      <c r="BA16" s="35">
        <v>2597</v>
      </c>
      <c r="BB16" s="35">
        <v>-130934</v>
      </c>
      <c r="BC16" s="35">
        <v>-11259</v>
      </c>
      <c r="BD16" s="35">
        <v>-39454</v>
      </c>
      <c r="BE16" s="35">
        <v>-179050</v>
      </c>
      <c r="BF16" s="35">
        <v>-10477</v>
      </c>
      <c r="BG16" s="35">
        <v>-31972</v>
      </c>
      <c r="BH16" s="35">
        <v>-5151</v>
      </c>
      <c r="BI16" s="162">
        <v>-12621</v>
      </c>
      <c r="BJ16" s="162">
        <v>-60221</v>
      </c>
      <c r="BK16" s="162">
        <v>-8357</v>
      </c>
      <c r="BL16" s="162">
        <v>-64636</v>
      </c>
      <c r="BM16" s="162">
        <v>-44600</v>
      </c>
    </row>
    <row r="17" spans="1:65" x14ac:dyDescent="0.25">
      <c r="A17" s="20"/>
      <c r="B17" s="21" t="s">
        <v>364</v>
      </c>
      <c r="C17" s="8">
        <v>0</v>
      </c>
      <c r="D17" s="8">
        <v>0</v>
      </c>
      <c r="E17" s="8">
        <v>499</v>
      </c>
      <c r="F17" s="8">
        <v>406</v>
      </c>
      <c r="G17" s="8">
        <v>905</v>
      </c>
      <c r="H17" s="8">
        <v>719</v>
      </c>
      <c r="I17" s="8">
        <v>843</v>
      </c>
      <c r="J17" s="8">
        <v>812</v>
      </c>
      <c r="K17" s="8">
        <v>1473</v>
      </c>
      <c r="L17" s="8">
        <v>3847</v>
      </c>
      <c r="M17" s="8">
        <v>1795</v>
      </c>
      <c r="N17" s="8">
        <v>1027</v>
      </c>
      <c r="O17" s="8">
        <v>1468</v>
      </c>
      <c r="P17" s="8">
        <v>-1150</v>
      </c>
      <c r="Q17" s="8">
        <v>3140</v>
      </c>
      <c r="R17" s="8">
        <v>854</v>
      </c>
      <c r="S17" s="8">
        <v>182</v>
      </c>
      <c r="T17" s="8">
        <v>2279</v>
      </c>
      <c r="U17" s="8">
        <v>-972</v>
      </c>
      <c r="V17" s="8">
        <v>2343</v>
      </c>
      <c r="W17" s="8">
        <v>1333</v>
      </c>
      <c r="X17" s="8">
        <v>-711</v>
      </c>
      <c r="Y17" s="8">
        <v>-6117</v>
      </c>
      <c r="Z17" s="8">
        <v>-6398</v>
      </c>
      <c r="AA17" s="8">
        <v>-11893</v>
      </c>
      <c r="AB17" s="8">
        <v>911</v>
      </c>
      <c r="AC17" s="8">
        <v>731</v>
      </c>
      <c r="AD17" s="8">
        <v>585</v>
      </c>
      <c r="AE17" s="8">
        <v>3218</v>
      </c>
      <c r="AF17" s="8">
        <v>5445</v>
      </c>
      <c r="AG17" s="8">
        <v>1100</v>
      </c>
      <c r="AH17" s="8">
        <v>805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-311</v>
      </c>
      <c r="AO17" s="8">
        <v>-1348</v>
      </c>
      <c r="AP17" s="8">
        <v>-1659</v>
      </c>
      <c r="AQ17" s="8">
        <v>-278</v>
      </c>
      <c r="AR17" s="8">
        <v>-976</v>
      </c>
      <c r="AS17" s="8">
        <v>-791</v>
      </c>
      <c r="AT17" s="8">
        <v>-632</v>
      </c>
      <c r="AU17" s="8">
        <v>-2677</v>
      </c>
      <c r="AV17" s="8">
        <v>-218</v>
      </c>
      <c r="AW17" s="35">
        <v>-549</v>
      </c>
      <c r="AX17" s="8">
        <v>-14</v>
      </c>
      <c r="AY17" s="35">
        <v>3127</v>
      </c>
      <c r="AZ17" s="35">
        <v>2346</v>
      </c>
      <c r="BA17" s="35">
        <v>-156</v>
      </c>
      <c r="BB17" s="35">
        <v>-1731</v>
      </c>
      <c r="BC17" s="35">
        <v>691</v>
      </c>
      <c r="BD17" s="35">
        <v>1997</v>
      </c>
      <c r="BE17" s="35">
        <v>801</v>
      </c>
      <c r="BF17" s="35">
        <v>36</v>
      </c>
      <c r="BG17" s="35">
        <v>-387</v>
      </c>
      <c r="BH17" s="35">
        <v>-681</v>
      </c>
      <c r="BI17" s="162">
        <v>-1596</v>
      </c>
      <c r="BJ17" s="162">
        <v>-2628</v>
      </c>
      <c r="BK17" s="162">
        <v>-354</v>
      </c>
      <c r="BL17" s="162">
        <v>-876</v>
      </c>
      <c r="BM17" s="162">
        <v>-630</v>
      </c>
    </row>
    <row r="18" spans="1:65" x14ac:dyDescent="0.25">
      <c r="A18" s="20"/>
      <c r="C18" s="34">
        <v>-12514</v>
      </c>
      <c r="D18" s="34">
        <v>-14701</v>
      </c>
      <c r="E18" s="34">
        <v>-16297</v>
      </c>
      <c r="F18" s="34">
        <v>-15690</v>
      </c>
      <c r="G18" s="34">
        <v>-59202</v>
      </c>
      <c r="H18" s="34">
        <v>-19057</v>
      </c>
      <c r="I18" s="34">
        <v>-20161</v>
      </c>
      <c r="J18" s="34">
        <v>-24389</v>
      </c>
      <c r="K18" s="34">
        <v>-25811</v>
      </c>
      <c r="L18" s="34">
        <v>-89418</v>
      </c>
      <c r="M18" s="34">
        <v>-25682</v>
      </c>
      <c r="N18" s="34">
        <v>-21581</v>
      </c>
      <c r="O18" s="34">
        <v>-25720</v>
      </c>
      <c r="P18" s="34">
        <v>-37403</v>
      </c>
      <c r="Q18" s="34">
        <v>-110386</v>
      </c>
      <c r="R18" s="34">
        <v>-28564</v>
      </c>
      <c r="S18" s="34">
        <v>-40264</v>
      </c>
      <c r="T18" s="34">
        <v>-58130</v>
      </c>
      <c r="U18" s="34">
        <v>-41890</v>
      </c>
      <c r="V18" s="34">
        <v>-168848</v>
      </c>
      <c r="W18" s="34">
        <v>-36413</v>
      </c>
      <c r="X18" s="34">
        <v>-40594</v>
      </c>
      <c r="Y18" s="34">
        <v>-47379</v>
      </c>
      <c r="Z18" s="34">
        <v>-59369</v>
      </c>
      <c r="AA18" s="34">
        <v>-183755</v>
      </c>
      <c r="AB18" s="34">
        <v>-48452</v>
      </c>
      <c r="AC18" s="34">
        <v>-59287</v>
      </c>
      <c r="AD18" s="34">
        <v>-60205</v>
      </c>
      <c r="AE18" s="34">
        <v>-69116</v>
      </c>
      <c r="AF18" s="34">
        <v>-237060</v>
      </c>
      <c r="AG18" s="34">
        <v>-68414</v>
      </c>
      <c r="AH18" s="34">
        <v>-106868</v>
      </c>
      <c r="AI18" s="34">
        <v>-73013</v>
      </c>
      <c r="AJ18" s="34">
        <v>-83254</v>
      </c>
      <c r="AK18" s="34">
        <v>-333454</v>
      </c>
      <c r="AL18" s="34">
        <f>SUM(AL14:AL17)</f>
        <v>-67979</v>
      </c>
      <c r="AM18" s="34">
        <f>SUM(AM14:AM17)</f>
        <v>-62615</v>
      </c>
      <c r="AN18" s="34">
        <f>SUM(AN14:AN17)</f>
        <v>-66455</v>
      </c>
      <c r="AO18" s="34">
        <f>SUM(AO14:AO17)</f>
        <v>-62743</v>
      </c>
      <c r="AP18" s="34">
        <f>SUM(AP14:AP17)</f>
        <v>-259792</v>
      </c>
      <c r="AQ18" s="34">
        <f t="shared" ref="AQ18:AV18" si="1">SUM(AQ14:AQ17)</f>
        <v>-63832</v>
      </c>
      <c r="AR18" s="34">
        <f t="shared" si="1"/>
        <v>-66201</v>
      </c>
      <c r="AS18" s="34">
        <f t="shared" si="1"/>
        <v>-70871</v>
      </c>
      <c r="AT18" s="34">
        <f t="shared" si="1"/>
        <v>-69706</v>
      </c>
      <c r="AU18" s="34">
        <f t="shared" si="1"/>
        <v>-270610</v>
      </c>
      <c r="AV18" s="34">
        <f t="shared" si="1"/>
        <v>-58970</v>
      </c>
      <c r="AW18" s="33">
        <f>SUM(AW14:AW17)</f>
        <v>-63747</v>
      </c>
      <c r="AX18" s="34">
        <f>SUM(AX14:AX17)</f>
        <v>-75169</v>
      </c>
      <c r="AY18" s="33">
        <f>SUM(AY14:AY17)</f>
        <v>-112943</v>
      </c>
      <c r="AZ18" s="33">
        <f>SUM(AZ14:AZ17)</f>
        <v>-310829</v>
      </c>
      <c r="BA18" s="33">
        <f>SUM(BA14:BA17)</f>
        <v>-54373</v>
      </c>
      <c r="BB18" s="33">
        <v>-190119</v>
      </c>
      <c r="BC18" s="33">
        <f>SUM(BC14:BC17)</f>
        <v>-78983</v>
      </c>
      <c r="BD18" s="33">
        <v>-128727</v>
      </c>
      <c r="BE18" s="33">
        <v>-452202</v>
      </c>
      <c r="BF18" s="33">
        <v>-77597</v>
      </c>
      <c r="BG18" s="33">
        <f>SUM(BG14:BG17)</f>
        <v>-132781</v>
      </c>
      <c r="BH18" s="33">
        <v>-81860</v>
      </c>
      <c r="BI18" s="161">
        <v>-87397</v>
      </c>
      <c r="BJ18" s="161">
        <v>-379635</v>
      </c>
      <c r="BK18" s="161">
        <v>-93227</v>
      </c>
      <c r="BL18" s="161">
        <v>-149498</v>
      </c>
      <c r="BM18" s="161">
        <v>-138762</v>
      </c>
    </row>
    <row r="19" spans="1:65" x14ac:dyDescent="0.25">
      <c r="A19" s="2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/>
      <c r="AU19"/>
      <c r="AV19"/>
      <c r="AX19"/>
      <c r="BA19" s="29"/>
      <c r="BB19" s="29"/>
      <c r="BC19" s="29"/>
      <c r="BD19" s="29"/>
      <c r="BE19" s="29"/>
      <c r="BF19" s="29"/>
      <c r="BG19" s="29"/>
      <c r="BI19" s="138"/>
      <c r="BJ19" s="128"/>
      <c r="BK19" s="128"/>
      <c r="BL19" s="128"/>
      <c r="BM19" s="128"/>
    </row>
    <row r="20" spans="1:65" x14ac:dyDescent="0.25">
      <c r="A20" s="20"/>
      <c r="B20" s="13" t="s">
        <v>365</v>
      </c>
      <c r="C20" s="34">
        <v>28817</v>
      </c>
      <c r="D20" s="34">
        <v>31278</v>
      </c>
      <c r="E20" s="34">
        <v>34590</v>
      </c>
      <c r="F20" s="34">
        <v>42894</v>
      </c>
      <c r="G20" s="34">
        <v>137579</v>
      </c>
      <c r="H20" s="34">
        <v>35344</v>
      </c>
      <c r="I20" s="34">
        <v>37090</v>
      </c>
      <c r="J20" s="34">
        <v>44325</v>
      </c>
      <c r="K20" s="34">
        <v>38951</v>
      </c>
      <c r="L20" s="34">
        <v>155710</v>
      </c>
      <c r="M20" s="34">
        <v>38727</v>
      </c>
      <c r="N20" s="34">
        <v>51402</v>
      </c>
      <c r="O20" s="34">
        <v>43928</v>
      </c>
      <c r="P20" s="34">
        <v>27968</v>
      </c>
      <c r="Q20" s="34">
        <v>162025</v>
      </c>
      <c r="R20" s="34">
        <v>37611</v>
      </c>
      <c r="S20" s="34">
        <v>23889</v>
      </c>
      <c r="T20" s="34">
        <v>28239</v>
      </c>
      <c r="U20" s="34">
        <v>43379</v>
      </c>
      <c r="V20" s="34">
        <v>133118</v>
      </c>
      <c r="W20" s="34">
        <v>41747</v>
      </c>
      <c r="X20" s="34">
        <v>38295</v>
      </c>
      <c r="Y20" s="34">
        <v>54563</v>
      </c>
      <c r="Z20" s="34">
        <v>38423</v>
      </c>
      <c r="AA20" s="34">
        <v>173028</v>
      </c>
      <c r="AB20" s="34">
        <v>47777</v>
      </c>
      <c r="AC20" s="34">
        <v>48454</v>
      </c>
      <c r="AD20" s="34">
        <v>56980</v>
      </c>
      <c r="AE20" s="34">
        <v>40441</v>
      </c>
      <c r="AF20" s="34">
        <v>193652</v>
      </c>
      <c r="AG20" s="34">
        <v>38150</v>
      </c>
      <c r="AH20" s="34">
        <v>5414</v>
      </c>
      <c r="AI20" s="34">
        <v>42904</v>
      </c>
      <c r="AJ20" s="34">
        <v>28633</v>
      </c>
      <c r="AK20" s="34">
        <v>113196</v>
      </c>
      <c r="AL20" s="34" t="e">
        <f t="shared" ref="AL20:AZ20" si="2">AL11+AL18</f>
        <v>#REF!</v>
      </c>
      <c r="AM20" s="34" t="e">
        <f t="shared" si="2"/>
        <v>#REF!</v>
      </c>
      <c r="AN20" s="34" t="e">
        <f t="shared" si="2"/>
        <v>#REF!</v>
      </c>
      <c r="AO20" s="34" t="e">
        <f t="shared" si="2"/>
        <v>#REF!</v>
      </c>
      <c r="AP20" s="34">
        <f t="shared" si="2"/>
        <v>93735</v>
      </c>
      <c r="AQ20" s="34">
        <f t="shared" si="2"/>
        <v>36704</v>
      </c>
      <c r="AR20" s="34">
        <f t="shared" si="2"/>
        <v>36958</v>
      </c>
      <c r="AS20" s="34">
        <f t="shared" si="2"/>
        <v>48738</v>
      </c>
      <c r="AT20" s="34">
        <f t="shared" si="2"/>
        <v>30247</v>
      </c>
      <c r="AU20" s="34">
        <f t="shared" si="2"/>
        <v>152647</v>
      </c>
      <c r="AV20" s="34">
        <f t="shared" si="2"/>
        <v>33735</v>
      </c>
      <c r="AW20" s="33">
        <f t="shared" si="2"/>
        <v>29869</v>
      </c>
      <c r="AX20" s="34">
        <f t="shared" si="2"/>
        <v>60847</v>
      </c>
      <c r="AY20" s="33">
        <f t="shared" si="2"/>
        <v>5918</v>
      </c>
      <c r="AZ20" s="33">
        <f t="shared" si="2"/>
        <v>130369</v>
      </c>
      <c r="BA20" s="33">
        <f>BA11+BA18</f>
        <v>32438</v>
      </c>
      <c r="BB20" s="33">
        <v>-148046</v>
      </c>
      <c r="BC20" s="33">
        <f>BC11+BC18</f>
        <v>30257</v>
      </c>
      <c r="BD20" s="33">
        <v>-24015</v>
      </c>
      <c r="BE20" s="33">
        <v>-109366</v>
      </c>
      <c r="BF20" s="33">
        <v>20070</v>
      </c>
      <c r="BG20" s="33">
        <f>BG11+BG18</f>
        <v>8911.2700000000186</v>
      </c>
      <c r="BH20" s="33">
        <v>57874.64000000013</v>
      </c>
      <c r="BI20" s="161">
        <v>49030.629999999888</v>
      </c>
      <c r="BJ20" s="161">
        <v>135886.54000000004</v>
      </c>
      <c r="BK20" s="161">
        <v>60343.640000000014</v>
      </c>
      <c r="BL20" s="161">
        <v>38527.630000000005</v>
      </c>
      <c r="BM20" s="161">
        <v>72766.729999999981</v>
      </c>
    </row>
    <row r="21" spans="1:65" x14ac:dyDescent="0.25">
      <c r="A21" s="20"/>
      <c r="B21" s="1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"/>
      <c r="Y21" s="4"/>
      <c r="Z21" s="4"/>
      <c r="AA21" s="3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/>
      <c r="AU21"/>
      <c r="AV21"/>
      <c r="AX21"/>
      <c r="BA21" s="29"/>
      <c r="BB21" s="29"/>
      <c r="BC21" s="29"/>
      <c r="BD21" s="29"/>
      <c r="BE21" s="29"/>
      <c r="BF21" s="29"/>
      <c r="BG21" s="29"/>
      <c r="BI21" s="138"/>
      <c r="BJ21" s="128"/>
      <c r="BK21" s="128"/>
      <c r="BL21" s="128"/>
      <c r="BM21" s="128"/>
    </row>
    <row r="22" spans="1:65" x14ac:dyDescent="0.25">
      <c r="A22" s="20"/>
      <c r="B22" s="13" t="s">
        <v>366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4"/>
      <c r="Y22" s="4"/>
      <c r="Z22" s="4"/>
      <c r="AA22" s="8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/>
      <c r="AU22"/>
      <c r="AV22"/>
      <c r="AX22"/>
      <c r="BA22" s="29"/>
      <c r="BB22" s="29"/>
      <c r="BC22" s="29"/>
      <c r="BD22" s="29"/>
      <c r="BE22" s="29"/>
      <c r="BF22" s="29"/>
      <c r="BG22" s="29"/>
      <c r="BI22" s="138"/>
      <c r="BJ22" s="128"/>
      <c r="BK22" s="128"/>
      <c r="BL22" s="128"/>
      <c r="BM22" s="128"/>
    </row>
    <row r="23" spans="1:65" x14ac:dyDescent="0.25">
      <c r="A23" s="20"/>
      <c r="B23" s="21" t="s">
        <v>367</v>
      </c>
      <c r="C23" s="8">
        <v>2403</v>
      </c>
      <c r="D23" s="8">
        <v>2240</v>
      </c>
      <c r="E23" s="8">
        <v>2592</v>
      </c>
      <c r="F23" s="8">
        <v>5233</v>
      </c>
      <c r="G23" s="8">
        <v>12468</v>
      </c>
      <c r="H23" s="8">
        <v>3270</v>
      </c>
      <c r="I23" s="8">
        <v>2778</v>
      </c>
      <c r="J23" s="8">
        <v>3442</v>
      </c>
      <c r="K23" s="8">
        <v>5854</v>
      </c>
      <c r="L23" s="8">
        <v>15344</v>
      </c>
      <c r="M23" s="8">
        <v>4170</v>
      </c>
      <c r="N23" s="8">
        <v>3455</v>
      </c>
      <c r="O23" s="8">
        <v>1351</v>
      </c>
      <c r="P23" s="8">
        <v>3840</v>
      </c>
      <c r="Q23" s="8">
        <v>12816</v>
      </c>
      <c r="R23" s="8">
        <v>4579</v>
      </c>
      <c r="S23" s="8">
        <v>10988</v>
      </c>
      <c r="T23" s="8">
        <v>7679</v>
      </c>
      <c r="U23" s="8">
        <v>2749</v>
      </c>
      <c r="V23" s="8">
        <v>25995</v>
      </c>
      <c r="W23" s="8">
        <v>3045</v>
      </c>
      <c r="X23" s="8">
        <v>3774</v>
      </c>
      <c r="Y23" s="8">
        <v>8461</v>
      </c>
      <c r="Z23" s="8">
        <v>9383</v>
      </c>
      <c r="AA23" s="8">
        <v>24663</v>
      </c>
      <c r="AB23" s="8">
        <v>15168</v>
      </c>
      <c r="AC23" s="8">
        <v>17000</v>
      </c>
      <c r="AD23" s="8">
        <v>37540</v>
      </c>
      <c r="AE23" s="8">
        <v>32883</v>
      </c>
      <c r="AF23" s="8">
        <v>102591</v>
      </c>
      <c r="AG23" s="8">
        <v>11903</v>
      </c>
      <c r="AH23" s="8">
        <v>13218</v>
      </c>
      <c r="AI23" s="8">
        <v>14404</v>
      </c>
      <c r="AJ23" s="8">
        <v>13503</v>
      </c>
      <c r="AK23" s="8">
        <v>53028</v>
      </c>
      <c r="AL23" s="8">
        <v>21083</v>
      </c>
      <c r="AM23" s="8">
        <v>14185</v>
      </c>
      <c r="AN23" s="8">
        <v>18680</v>
      </c>
      <c r="AO23" s="8">
        <v>20152</v>
      </c>
      <c r="AP23" s="8">
        <v>74100</v>
      </c>
      <c r="AQ23" s="8">
        <v>22805</v>
      </c>
      <c r="AR23" s="8">
        <v>15622</v>
      </c>
      <c r="AS23" s="8">
        <v>12349</v>
      </c>
      <c r="AT23" s="8">
        <v>37619</v>
      </c>
      <c r="AU23" s="8">
        <v>88395</v>
      </c>
      <c r="AV23" s="8">
        <v>13578</v>
      </c>
      <c r="AW23" s="35">
        <v>13548</v>
      </c>
      <c r="AX23" s="8">
        <v>26019</v>
      </c>
      <c r="AY23" s="36">
        <v>29567</v>
      </c>
      <c r="AZ23" s="36">
        <v>82712</v>
      </c>
      <c r="BA23" s="36">
        <v>15904</v>
      </c>
      <c r="BB23" s="36">
        <v>26328</v>
      </c>
      <c r="BC23" s="36">
        <v>22783</v>
      </c>
      <c r="BD23" s="36">
        <v>23331</v>
      </c>
      <c r="BE23" s="36">
        <v>88346</v>
      </c>
      <c r="BF23" s="36">
        <v>17308</v>
      </c>
      <c r="BG23" s="36">
        <v>52414</v>
      </c>
      <c r="BH23" s="36">
        <v>46156</v>
      </c>
      <c r="BI23" s="163">
        <v>45926</v>
      </c>
      <c r="BJ23" s="163">
        <v>161804</v>
      </c>
      <c r="BK23" s="163">
        <v>33437</v>
      </c>
      <c r="BL23" s="163">
        <v>73243</v>
      </c>
      <c r="BM23" s="163">
        <v>53598</v>
      </c>
    </row>
    <row r="24" spans="1:65" x14ac:dyDescent="0.25">
      <c r="A24" s="20"/>
      <c r="B24" s="21" t="s">
        <v>368</v>
      </c>
      <c r="C24" s="8">
        <v>-5331</v>
      </c>
      <c r="D24" s="8">
        <v>-5898</v>
      </c>
      <c r="E24" s="8">
        <v>-5980</v>
      </c>
      <c r="F24" s="8">
        <v>-7294</v>
      </c>
      <c r="G24" s="8">
        <v>-24503</v>
      </c>
      <c r="H24" s="8">
        <v>-6898</v>
      </c>
      <c r="I24" s="8">
        <v>-5269</v>
      </c>
      <c r="J24" s="8">
        <v>-6043</v>
      </c>
      <c r="K24" s="8">
        <v>-7431</v>
      </c>
      <c r="L24" s="8">
        <v>-25641</v>
      </c>
      <c r="M24" s="8">
        <v>-7448</v>
      </c>
      <c r="N24" s="8">
        <v>-4595</v>
      </c>
      <c r="O24" s="8">
        <v>-5017</v>
      </c>
      <c r="P24" s="8">
        <v>-7290</v>
      </c>
      <c r="Q24" s="8">
        <v>-24350</v>
      </c>
      <c r="R24" s="8">
        <v>-11365</v>
      </c>
      <c r="S24" s="8">
        <v>-3756</v>
      </c>
      <c r="T24" s="8">
        <v>-13835</v>
      </c>
      <c r="U24" s="8">
        <v>-9931</v>
      </c>
      <c r="V24" s="8">
        <v>-38887</v>
      </c>
      <c r="W24" s="8">
        <v>-13312</v>
      </c>
      <c r="X24" s="8">
        <v>-11743</v>
      </c>
      <c r="Y24" s="8">
        <v>-10803</v>
      </c>
      <c r="Z24" s="8">
        <v>-12256</v>
      </c>
      <c r="AA24" s="8">
        <v>-48114</v>
      </c>
      <c r="AB24" s="8">
        <v>-9579</v>
      </c>
      <c r="AC24" s="8">
        <v>-29069</v>
      </c>
      <c r="AD24" s="8">
        <v>-26640</v>
      </c>
      <c r="AE24" s="8">
        <v>-51496</v>
      </c>
      <c r="AF24" s="8">
        <v>-116784</v>
      </c>
      <c r="AG24" s="8">
        <v>-30997</v>
      </c>
      <c r="AH24" s="8">
        <v>-22313</v>
      </c>
      <c r="AI24" s="8">
        <v>-26490</v>
      </c>
      <c r="AJ24" s="8">
        <v>-18978</v>
      </c>
      <c r="AK24" s="8">
        <v>-98778</v>
      </c>
      <c r="AL24" s="8">
        <v>-23000</v>
      </c>
      <c r="AM24" s="8">
        <v>-28333</v>
      </c>
      <c r="AN24" s="8">
        <v>-26614</v>
      </c>
      <c r="AO24" s="8">
        <v>-25476</v>
      </c>
      <c r="AP24" s="8">
        <v>-103423</v>
      </c>
      <c r="AQ24" s="8">
        <v>-27297</v>
      </c>
      <c r="AR24" s="8">
        <v>-29713</v>
      </c>
      <c r="AS24" s="8">
        <v>-25625</v>
      </c>
      <c r="AT24" s="8">
        <v>-31974</v>
      </c>
      <c r="AU24" s="8">
        <v>-114609</v>
      </c>
      <c r="AV24" s="8">
        <v>-24306</v>
      </c>
      <c r="AW24" s="35">
        <v>-31521</v>
      </c>
      <c r="AX24" s="8">
        <v>-42374</v>
      </c>
      <c r="AY24" s="35">
        <v>-45056</v>
      </c>
      <c r="AZ24" s="35">
        <v>-143257</v>
      </c>
      <c r="BA24" s="35">
        <v>-39890</v>
      </c>
      <c r="BB24" s="35">
        <v>-37347</v>
      </c>
      <c r="BC24" s="35">
        <v>-55939</v>
      </c>
      <c r="BD24" s="35">
        <v>-40305</v>
      </c>
      <c r="BE24" s="35">
        <v>-173481</v>
      </c>
      <c r="BF24" s="35">
        <v>-35899</v>
      </c>
      <c r="BG24" s="35">
        <v>-84055</v>
      </c>
      <c r="BH24" s="36">
        <v>-45066</v>
      </c>
      <c r="BI24" s="163">
        <v>-65039</v>
      </c>
      <c r="BJ24" s="163">
        <v>-230059</v>
      </c>
      <c r="BK24" s="163">
        <v>-118189</v>
      </c>
      <c r="BL24" s="163">
        <v>-89957</v>
      </c>
      <c r="BM24" s="163">
        <v>-104634</v>
      </c>
    </row>
    <row r="25" spans="1:65" x14ac:dyDescent="0.25">
      <c r="A25" s="20"/>
      <c r="C25" s="34">
        <v>-2928</v>
      </c>
      <c r="D25" s="34">
        <v>-3658</v>
      </c>
      <c r="E25" s="34">
        <v>-3388</v>
      </c>
      <c r="F25" s="34">
        <v>-2061</v>
      </c>
      <c r="G25" s="34">
        <v>-12035</v>
      </c>
      <c r="H25" s="34">
        <v>-3628</v>
      </c>
      <c r="I25" s="34">
        <v>-2491</v>
      </c>
      <c r="J25" s="34">
        <v>-2601</v>
      </c>
      <c r="K25" s="34">
        <v>-1577</v>
      </c>
      <c r="L25" s="34">
        <v>-10297</v>
      </c>
      <c r="M25" s="34">
        <v>-3278</v>
      </c>
      <c r="N25" s="34">
        <v>-1140</v>
      </c>
      <c r="O25" s="34">
        <v>-3666</v>
      </c>
      <c r="P25" s="34">
        <v>-3450</v>
      </c>
      <c r="Q25" s="34">
        <v>-11534</v>
      </c>
      <c r="R25" s="34">
        <v>-6786</v>
      </c>
      <c r="S25" s="34">
        <v>7232</v>
      </c>
      <c r="T25" s="34">
        <v>-6156</v>
      </c>
      <c r="U25" s="34">
        <v>-7182</v>
      </c>
      <c r="V25" s="34">
        <v>-12892</v>
      </c>
      <c r="W25" s="34">
        <v>-10267</v>
      </c>
      <c r="X25" s="34">
        <v>-7969</v>
      </c>
      <c r="Y25" s="34">
        <v>-2342</v>
      </c>
      <c r="Z25" s="34">
        <v>-2873</v>
      </c>
      <c r="AA25" s="34">
        <v>-23451</v>
      </c>
      <c r="AB25" s="34">
        <v>5589</v>
      </c>
      <c r="AC25" s="34">
        <v>-12069</v>
      </c>
      <c r="AD25" s="34">
        <v>10900</v>
      </c>
      <c r="AE25" s="34">
        <v>-18613</v>
      </c>
      <c r="AF25" s="34">
        <v>-14193</v>
      </c>
      <c r="AG25" s="34">
        <v>-19094</v>
      </c>
      <c r="AH25" s="34">
        <v>-9095</v>
      </c>
      <c r="AI25" s="34">
        <v>-12086</v>
      </c>
      <c r="AJ25" s="34">
        <v>-5475</v>
      </c>
      <c r="AK25" s="34">
        <v>-45750</v>
      </c>
      <c r="AL25" s="34">
        <f>SUM(AL23:AL24)</f>
        <v>-1917</v>
      </c>
      <c r="AM25" s="34">
        <f>SUM(AM23:AM24)</f>
        <v>-14148</v>
      </c>
      <c r="AN25" s="34">
        <f>SUM(AN23:AN24)</f>
        <v>-7934</v>
      </c>
      <c r="AO25" s="34">
        <f>SUM(AO23:AO24)</f>
        <v>-5324</v>
      </c>
      <c r="AP25" s="34">
        <f>SUM(AP23:AP24)</f>
        <v>-29323</v>
      </c>
      <c r="AQ25" s="34">
        <f>SUM(AQ21:AQ24)</f>
        <v>-4492</v>
      </c>
      <c r="AR25" s="34">
        <f>SUM(AR21:AR24)</f>
        <v>-14091</v>
      </c>
      <c r="AS25" s="34">
        <f>SUM(AS21:AS24)</f>
        <v>-13276</v>
      </c>
      <c r="AT25" s="34">
        <f>SUM(AT21:AT24)</f>
        <v>5645</v>
      </c>
      <c r="AU25" s="34">
        <f>SUM(AU21:AU24)</f>
        <v>-26214</v>
      </c>
      <c r="AV25" s="34">
        <f t="shared" ref="AV25:BA25" si="3">SUM(AV23:AV24)</f>
        <v>-10728</v>
      </c>
      <c r="AW25" s="33">
        <f t="shared" si="3"/>
        <v>-17973</v>
      </c>
      <c r="AX25" s="34">
        <f t="shared" si="3"/>
        <v>-16355</v>
      </c>
      <c r="AY25" s="33">
        <f t="shared" si="3"/>
        <v>-15489</v>
      </c>
      <c r="AZ25" s="33">
        <f t="shared" si="3"/>
        <v>-60545</v>
      </c>
      <c r="BA25" s="33">
        <f t="shared" si="3"/>
        <v>-23986</v>
      </c>
      <c r="BB25" s="33">
        <v>-11019</v>
      </c>
      <c r="BC25" s="33">
        <f>SUM(BC23:BC24)</f>
        <v>-33156</v>
      </c>
      <c r="BD25" s="33">
        <v>-16974</v>
      </c>
      <c r="BE25" s="33">
        <v>-85135</v>
      </c>
      <c r="BF25" s="33">
        <v>-18591</v>
      </c>
      <c r="BG25" s="33">
        <f>SUM(BG23:BG24)</f>
        <v>-31641</v>
      </c>
      <c r="BH25" s="33">
        <v>1090</v>
      </c>
      <c r="BI25" s="161">
        <v>-19113</v>
      </c>
      <c r="BJ25" s="161">
        <v>-68255</v>
      </c>
      <c r="BK25" s="161">
        <v>-84752</v>
      </c>
      <c r="BL25" s="161">
        <v>-16714</v>
      </c>
      <c r="BM25" s="161">
        <v>-51036</v>
      </c>
    </row>
    <row r="26" spans="1:65" x14ac:dyDescent="0.25">
      <c r="A26" s="20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/>
      <c r="AU26"/>
      <c r="AV26"/>
      <c r="AX26"/>
      <c r="BA26" s="29"/>
      <c r="BB26" s="29"/>
      <c r="BC26" s="29"/>
      <c r="BD26" s="29"/>
      <c r="BE26" s="29"/>
      <c r="BF26" s="29"/>
      <c r="BG26" s="29"/>
      <c r="BI26" s="138"/>
      <c r="BJ26" s="128"/>
      <c r="BK26" s="128"/>
      <c r="BL26" s="128"/>
      <c r="BM26" s="128"/>
    </row>
    <row r="27" spans="1:65" x14ac:dyDescent="0.25">
      <c r="A27" s="20"/>
      <c r="B27" s="13" t="s">
        <v>369</v>
      </c>
      <c r="C27" s="34">
        <v>25889</v>
      </c>
      <c r="D27" s="34">
        <v>27620</v>
      </c>
      <c r="E27" s="34">
        <v>31202</v>
      </c>
      <c r="F27" s="34">
        <v>40833</v>
      </c>
      <c r="G27" s="34">
        <v>125544</v>
      </c>
      <c r="H27" s="34">
        <v>31716</v>
      </c>
      <c r="I27" s="34">
        <v>34599</v>
      </c>
      <c r="J27" s="34">
        <v>41724</v>
      </c>
      <c r="K27" s="34">
        <v>37374</v>
      </c>
      <c r="L27" s="34">
        <v>145413</v>
      </c>
      <c r="M27" s="34">
        <v>35449</v>
      </c>
      <c r="N27" s="34">
        <v>50262</v>
      </c>
      <c r="O27" s="34">
        <v>40262</v>
      </c>
      <c r="P27" s="34">
        <v>24518</v>
      </c>
      <c r="Q27" s="34">
        <v>150491</v>
      </c>
      <c r="R27" s="34">
        <v>30825</v>
      </c>
      <c r="S27" s="34">
        <v>31121</v>
      </c>
      <c r="T27" s="34">
        <v>22083</v>
      </c>
      <c r="U27" s="34">
        <v>36197</v>
      </c>
      <c r="V27" s="34">
        <v>120226</v>
      </c>
      <c r="W27" s="34">
        <v>31480</v>
      </c>
      <c r="X27" s="34">
        <v>30326</v>
      </c>
      <c r="Y27" s="34">
        <v>52221</v>
      </c>
      <c r="Z27" s="34">
        <v>35550</v>
      </c>
      <c r="AA27" s="34">
        <v>149577</v>
      </c>
      <c r="AB27" s="34">
        <v>53366</v>
      </c>
      <c r="AC27" s="34">
        <v>36385</v>
      </c>
      <c r="AD27" s="34">
        <v>67880</v>
      </c>
      <c r="AE27" s="34">
        <v>21828</v>
      </c>
      <c r="AF27" s="34">
        <v>179459</v>
      </c>
      <c r="AG27" s="34">
        <v>19056</v>
      </c>
      <c r="AH27" s="34">
        <v>-3681</v>
      </c>
      <c r="AI27" s="34">
        <v>30818</v>
      </c>
      <c r="AJ27" s="34">
        <v>23158</v>
      </c>
      <c r="AK27" s="34">
        <v>67446</v>
      </c>
      <c r="AL27" s="34" t="e">
        <f>AL20+AL25</f>
        <v>#REF!</v>
      </c>
      <c r="AM27" s="34" t="e">
        <f>AM20+AM25</f>
        <v>#REF!</v>
      </c>
      <c r="AN27" s="34" t="e">
        <f>AN20+AN25</f>
        <v>#REF!</v>
      </c>
      <c r="AO27" s="34" t="e">
        <f>AO20+AO25</f>
        <v>#REF!</v>
      </c>
      <c r="AP27" s="34">
        <f>AP20+AP25</f>
        <v>64412</v>
      </c>
      <c r="AQ27" s="34">
        <f t="shared" ref="AQ27:AV27" si="4">AQ20+AQ25</f>
        <v>32212</v>
      </c>
      <c r="AR27" s="34">
        <f t="shared" si="4"/>
        <v>22867</v>
      </c>
      <c r="AS27" s="34">
        <f t="shared" si="4"/>
        <v>35462</v>
      </c>
      <c r="AT27" s="34">
        <f t="shared" si="4"/>
        <v>35892</v>
      </c>
      <c r="AU27" s="34">
        <f t="shared" si="4"/>
        <v>126433</v>
      </c>
      <c r="AV27" s="34">
        <f t="shared" si="4"/>
        <v>23007</v>
      </c>
      <c r="AW27" s="33">
        <f>AW20+AW25</f>
        <v>11896</v>
      </c>
      <c r="AX27" s="34">
        <f>AX20+AX25</f>
        <v>44492</v>
      </c>
      <c r="AY27" s="33">
        <f>AY20+AY25</f>
        <v>-9571</v>
      </c>
      <c r="AZ27" s="33">
        <f>AZ20+AZ25</f>
        <v>69824</v>
      </c>
      <c r="BA27" s="33">
        <f>BA20+BA25</f>
        <v>8452</v>
      </c>
      <c r="BB27" s="33">
        <v>-159065</v>
      </c>
      <c r="BC27" s="33">
        <f>BC20+BC25</f>
        <v>-2899</v>
      </c>
      <c r="BD27" s="33">
        <v>-40989</v>
      </c>
      <c r="BE27" s="33">
        <v>-194501</v>
      </c>
      <c r="BF27" s="33">
        <v>1479</v>
      </c>
      <c r="BG27" s="33">
        <f>BG20+BG25</f>
        <v>-22729.729999999981</v>
      </c>
      <c r="BH27" s="33">
        <v>58964.64000000013</v>
      </c>
      <c r="BI27" s="161">
        <v>29917.629999999888</v>
      </c>
      <c r="BJ27" s="161">
        <v>67631.540000000037</v>
      </c>
      <c r="BK27" s="161">
        <v>-24408.359999999986</v>
      </c>
      <c r="BL27" s="161">
        <v>21813.630000000005</v>
      </c>
      <c r="BM27" s="161">
        <v>21730.729999999981</v>
      </c>
    </row>
    <row r="28" spans="1:65" x14ac:dyDescent="0.25">
      <c r="A28" s="20"/>
      <c r="B28" s="1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/>
      <c r="AU28"/>
      <c r="AV28"/>
      <c r="AX28"/>
      <c r="BA28" s="29"/>
      <c r="BB28" s="29"/>
      <c r="BC28" s="29"/>
      <c r="BD28" s="29"/>
      <c r="BE28" s="29"/>
      <c r="BF28" s="29"/>
      <c r="BG28" s="29"/>
      <c r="BI28" s="138"/>
      <c r="BJ28" s="128"/>
      <c r="BK28" s="128"/>
      <c r="BL28" s="128"/>
      <c r="BM28" s="128"/>
    </row>
    <row r="29" spans="1:65" x14ac:dyDescent="0.25">
      <c r="A29" s="20"/>
      <c r="B29" s="13" t="s">
        <v>370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/>
      <c r="AU29"/>
      <c r="AV29"/>
      <c r="AX29"/>
      <c r="BA29" s="29"/>
      <c r="BB29" s="29"/>
      <c r="BC29" s="29"/>
      <c r="BD29" s="29"/>
      <c r="BE29" s="29"/>
      <c r="BF29" s="29"/>
      <c r="BG29" s="29"/>
      <c r="BI29" s="138"/>
      <c r="BJ29" s="128"/>
      <c r="BK29" s="128"/>
      <c r="BL29" s="128"/>
      <c r="BM29" s="128"/>
    </row>
    <row r="30" spans="1:65" x14ac:dyDescent="0.25">
      <c r="A30" s="20"/>
      <c r="B30" s="21" t="s">
        <v>371</v>
      </c>
      <c r="C30" s="8">
        <v>-6411</v>
      </c>
      <c r="D30" s="8">
        <v>-4230</v>
      </c>
      <c r="E30" s="8">
        <v>-6276</v>
      </c>
      <c r="F30" s="8">
        <v>-2767</v>
      </c>
      <c r="G30" s="8">
        <v>-19684</v>
      </c>
      <c r="H30" s="8">
        <v>-8554</v>
      </c>
      <c r="I30" s="8">
        <v>-4983</v>
      </c>
      <c r="J30" s="8">
        <v>-9403</v>
      </c>
      <c r="K30" s="8">
        <v>-6205</v>
      </c>
      <c r="L30" s="8">
        <v>-29145</v>
      </c>
      <c r="M30" s="8">
        <v>-7176</v>
      </c>
      <c r="N30" s="8">
        <v>-12450</v>
      </c>
      <c r="O30" s="8">
        <v>-10143</v>
      </c>
      <c r="P30" s="8">
        <v>-9537</v>
      </c>
      <c r="Q30" s="8">
        <v>-39306</v>
      </c>
      <c r="R30" s="8">
        <v>-6339</v>
      </c>
      <c r="S30" s="8">
        <v>-10471</v>
      </c>
      <c r="T30" s="8">
        <v>-10914</v>
      </c>
      <c r="U30" s="8">
        <v>-15627</v>
      </c>
      <c r="V30" s="8">
        <v>-43351</v>
      </c>
      <c r="W30" s="8">
        <v>-7645</v>
      </c>
      <c r="X30" s="8">
        <v>-10710</v>
      </c>
      <c r="Y30" s="8">
        <v>-10388</v>
      </c>
      <c r="Z30" s="8">
        <v>-10978</v>
      </c>
      <c r="AA30" s="8">
        <v>-39721</v>
      </c>
      <c r="AB30" s="8">
        <v>-12060</v>
      </c>
      <c r="AC30" s="8">
        <v>-5888</v>
      </c>
      <c r="AD30" s="8">
        <v>-24348</v>
      </c>
      <c r="AE30" s="8">
        <v>-7036</v>
      </c>
      <c r="AF30" s="8">
        <v>-49332</v>
      </c>
      <c r="AG30" s="8">
        <v>-8735</v>
      </c>
      <c r="AH30" s="8">
        <v>-14524</v>
      </c>
      <c r="AI30" s="8">
        <v>-4695</v>
      </c>
      <c r="AJ30" s="8">
        <v>-8471</v>
      </c>
      <c r="AK30" s="8">
        <v>-36425</v>
      </c>
      <c r="AL30" s="8">
        <v>-7686</v>
      </c>
      <c r="AM30" s="8">
        <v>-6619</v>
      </c>
      <c r="AN30" s="8">
        <v>-6645</v>
      </c>
      <c r="AO30" s="8">
        <v>-6344</v>
      </c>
      <c r="AP30" s="8">
        <v>-27294</v>
      </c>
      <c r="AQ30" s="8">
        <v>-9603</v>
      </c>
      <c r="AR30" s="8">
        <v>-11376</v>
      </c>
      <c r="AS30" s="8">
        <v>-11535</v>
      </c>
      <c r="AT30" s="8">
        <v>2605</v>
      </c>
      <c r="AU30" s="8">
        <v>-29909</v>
      </c>
      <c r="AV30" s="8">
        <v>-8735</v>
      </c>
      <c r="AW30" s="35">
        <v>-6617</v>
      </c>
      <c r="AX30" s="8">
        <v>-19121</v>
      </c>
      <c r="AY30" s="35">
        <v>1758</v>
      </c>
      <c r="AZ30" s="35">
        <v>-32715</v>
      </c>
      <c r="BA30" s="35">
        <v>-7873</v>
      </c>
      <c r="BB30" s="35">
        <v>5533</v>
      </c>
      <c r="BC30" s="35">
        <v>2131</v>
      </c>
      <c r="BD30" s="35">
        <v>-8887</v>
      </c>
      <c r="BE30" s="35">
        <v>-9096</v>
      </c>
      <c r="BF30" s="35">
        <v>-8996</v>
      </c>
      <c r="BG30" s="35">
        <v>-1661</v>
      </c>
      <c r="BH30" s="35">
        <v>-5015</v>
      </c>
      <c r="BI30" s="163">
        <v>-7538</v>
      </c>
      <c r="BJ30" s="163">
        <v>-23210</v>
      </c>
      <c r="BK30" s="163">
        <v>-7010</v>
      </c>
      <c r="BL30" s="163">
        <v>-18875</v>
      </c>
      <c r="BM30" s="163">
        <v>-10602</v>
      </c>
    </row>
    <row r="31" spans="1:65" x14ac:dyDescent="0.25">
      <c r="A31" s="20"/>
      <c r="B31" s="21" t="s">
        <v>372</v>
      </c>
      <c r="C31" s="8">
        <v>-2436</v>
      </c>
      <c r="D31" s="8">
        <v>-2315</v>
      </c>
      <c r="E31" s="8">
        <v>-1529</v>
      </c>
      <c r="F31" s="8">
        <v>-5660</v>
      </c>
      <c r="G31" s="8">
        <v>-11940</v>
      </c>
      <c r="H31" s="8">
        <v>-1919</v>
      </c>
      <c r="I31" s="8">
        <v>895</v>
      </c>
      <c r="J31" s="8">
        <v>-1499</v>
      </c>
      <c r="K31" s="8">
        <v>-1925</v>
      </c>
      <c r="L31" s="8">
        <v>-4448</v>
      </c>
      <c r="M31" s="8">
        <v>-4984</v>
      </c>
      <c r="N31" s="8">
        <v>2476</v>
      </c>
      <c r="O31" s="8">
        <v>-2682</v>
      </c>
      <c r="P31" s="8">
        <v>-3166</v>
      </c>
      <c r="Q31" s="8">
        <v>-8356</v>
      </c>
      <c r="R31" s="8">
        <v>1880</v>
      </c>
      <c r="S31" s="8">
        <v>-298</v>
      </c>
      <c r="T31" s="8">
        <v>9788</v>
      </c>
      <c r="U31" s="8">
        <v>3482</v>
      </c>
      <c r="V31" s="8">
        <v>14852</v>
      </c>
      <c r="W31" s="8">
        <v>-407</v>
      </c>
      <c r="X31" s="8">
        <v>3862</v>
      </c>
      <c r="Y31" s="8">
        <v>-5641</v>
      </c>
      <c r="Z31" s="8">
        <v>2472</v>
      </c>
      <c r="AA31" s="8">
        <v>286</v>
      </c>
      <c r="AB31" s="8">
        <v>-5663</v>
      </c>
      <c r="AC31" s="8">
        <v>-131</v>
      </c>
      <c r="AD31" s="8">
        <v>-16</v>
      </c>
      <c r="AE31" s="8">
        <v>8781</v>
      </c>
      <c r="AF31" s="8">
        <v>2971</v>
      </c>
      <c r="AG31" s="8">
        <v>1448</v>
      </c>
      <c r="AH31" s="8">
        <v>16586</v>
      </c>
      <c r="AI31" s="8">
        <v>4116</v>
      </c>
      <c r="AJ31" s="8">
        <v>13458</v>
      </c>
      <c r="AK31" s="8">
        <v>35608</v>
      </c>
      <c r="AL31" s="8">
        <v>8450</v>
      </c>
      <c r="AM31" s="8">
        <v>2296</v>
      </c>
      <c r="AN31" s="8">
        <v>-3547</v>
      </c>
      <c r="AO31" s="8">
        <v>-16559</v>
      </c>
      <c r="AP31" s="8">
        <v>-9360</v>
      </c>
      <c r="AQ31" s="8">
        <v>-2307</v>
      </c>
      <c r="AR31" s="8">
        <v>1973</v>
      </c>
      <c r="AS31" s="8">
        <v>307</v>
      </c>
      <c r="AT31" s="8">
        <v>3581</v>
      </c>
      <c r="AU31" s="8">
        <v>3554</v>
      </c>
      <c r="AV31" s="8">
        <v>-179</v>
      </c>
      <c r="AW31" s="35">
        <v>1666</v>
      </c>
      <c r="AX31" s="8">
        <v>7188</v>
      </c>
      <c r="AY31" s="35">
        <v>7957</v>
      </c>
      <c r="AZ31" s="35">
        <v>16632</v>
      </c>
      <c r="BA31" s="35">
        <v>435</v>
      </c>
      <c r="BB31" s="35">
        <v>5423</v>
      </c>
      <c r="BC31" s="35">
        <v>302</v>
      </c>
      <c r="BD31" s="35">
        <v>-4212</v>
      </c>
      <c r="BE31" s="35">
        <v>1948</v>
      </c>
      <c r="BF31" s="35">
        <v>4741</v>
      </c>
      <c r="BG31" s="35">
        <v>6119</v>
      </c>
      <c r="BH31" s="35">
        <v>-1030</v>
      </c>
      <c r="BI31" s="163">
        <v>3765</v>
      </c>
      <c r="BJ31" s="163">
        <v>13595</v>
      </c>
      <c r="BK31" s="163">
        <v>14944</v>
      </c>
      <c r="BL31" s="163">
        <v>-7203</v>
      </c>
      <c r="BM31" s="163">
        <v>10274</v>
      </c>
    </row>
    <row r="32" spans="1:65" x14ac:dyDescent="0.25">
      <c r="A32" s="20"/>
      <c r="C32" s="34">
        <v>-8847</v>
      </c>
      <c r="D32" s="34">
        <v>-6545</v>
      </c>
      <c r="E32" s="34">
        <v>-7805</v>
      </c>
      <c r="F32" s="34">
        <v>-8427</v>
      </c>
      <c r="G32" s="34">
        <v>-31624</v>
      </c>
      <c r="H32" s="34">
        <v>-10473</v>
      </c>
      <c r="I32" s="34">
        <v>-4088</v>
      </c>
      <c r="J32" s="34">
        <v>-10902</v>
      </c>
      <c r="K32" s="34">
        <v>-8130</v>
      </c>
      <c r="L32" s="34">
        <v>-33593</v>
      </c>
      <c r="M32" s="34">
        <v>-12160</v>
      </c>
      <c r="N32" s="34">
        <v>-9974</v>
      </c>
      <c r="O32" s="34">
        <v>-12825</v>
      </c>
      <c r="P32" s="34">
        <v>-12703</v>
      </c>
      <c r="Q32" s="34">
        <v>-47662</v>
      </c>
      <c r="R32" s="34">
        <v>-4459</v>
      </c>
      <c r="S32" s="34">
        <v>-10769</v>
      </c>
      <c r="T32" s="34">
        <v>-1126</v>
      </c>
      <c r="U32" s="34">
        <v>-12145</v>
      </c>
      <c r="V32" s="34">
        <v>-28499</v>
      </c>
      <c r="W32" s="34">
        <v>-8052</v>
      </c>
      <c r="X32" s="34">
        <v>-6848</v>
      </c>
      <c r="Y32" s="34">
        <v>-16029</v>
      </c>
      <c r="Z32" s="34">
        <v>-8506</v>
      </c>
      <c r="AA32" s="34">
        <v>-39435</v>
      </c>
      <c r="AB32" s="34">
        <v>-17723</v>
      </c>
      <c r="AC32" s="34">
        <v>-6019</v>
      </c>
      <c r="AD32" s="34">
        <v>-24364</v>
      </c>
      <c r="AE32" s="34">
        <v>1745</v>
      </c>
      <c r="AF32" s="34">
        <v>-46361</v>
      </c>
      <c r="AG32" s="34">
        <v>-7287</v>
      </c>
      <c r="AH32" s="34">
        <v>2062</v>
      </c>
      <c r="AI32" s="34">
        <v>-579</v>
      </c>
      <c r="AJ32" s="34">
        <v>4987</v>
      </c>
      <c r="AK32" s="34">
        <v>-817</v>
      </c>
      <c r="AL32" s="34">
        <f>SUM(AL30:AL31)</f>
        <v>764</v>
      </c>
      <c r="AM32" s="34">
        <f>SUM(AM30:AM31)</f>
        <v>-4323</v>
      </c>
      <c r="AN32" s="34">
        <f>SUM(AN30:AN31)</f>
        <v>-10192</v>
      </c>
      <c r="AO32" s="34">
        <f>SUM(AO30:AO31)</f>
        <v>-22903</v>
      </c>
      <c r="AP32" s="34">
        <f>SUM(AP30:AP31)</f>
        <v>-36654</v>
      </c>
      <c r="AQ32" s="34">
        <f t="shared" ref="AQ32:AX32" si="5">SUM(AQ30:AQ31)</f>
        <v>-11910</v>
      </c>
      <c r="AR32" s="34">
        <f t="shared" si="5"/>
        <v>-9403</v>
      </c>
      <c r="AS32" s="34">
        <f t="shared" si="5"/>
        <v>-11228</v>
      </c>
      <c r="AT32" s="34">
        <f t="shared" si="5"/>
        <v>6186</v>
      </c>
      <c r="AU32" s="34">
        <f t="shared" si="5"/>
        <v>-26355</v>
      </c>
      <c r="AV32" s="34">
        <f t="shared" si="5"/>
        <v>-8914</v>
      </c>
      <c r="AW32" s="33">
        <f t="shared" si="5"/>
        <v>-4951</v>
      </c>
      <c r="AX32" s="34">
        <f t="shared" si="5"/>
        <v>-11933</v>
      </c>
      <c r="AY32" s="33">
        <f>SUM(AY30:AY31)</f>
        <v>9715</v>
      </c>
      <c r="AZ32" s="33">
        <f>SUM(AZ30:AZ31)</f>
        <v>-16083</v>
      </c>
      <c r="BA32" s="33">
        <f>SUM(BA30:BA31)</f>
        <v>-7438</v>
      </c>
      <c r="BB32" s="33">
        <v>10956</v>
      </c>
      <c r="BC32" s="33">
        <f>SUM(BC30:BC31)</f>
        <v>2433</v>
      </c>
      <c r="BD32" s="33">
        <v>-13099</v>
      </c>
      <c r="BE32" s="33">
        <v>-7148</v>
      </c>
      <c r="BF32" s="33">
        <v>-4255</v>
      </c>
      <c r="BG32" s="33">
        <f>SUM(BG30:BG31)</f>
        <v>4458</v>
      </c>
      <c r="BH32" s="33">
        <v>-6045</v>
      </c>
      <c r="BI32" s="161">
        <v>-3773</v>
      </c>
      <c r="BJ32" s="161">
        <v>-9615</v>
      </c>
      <c r="BK32" s="161">
        <v>7934</v>
      </c>
      <c r="BL32" s="161">
        <v>-26078</v>
      </c>
      <c r="BM32" s="161">
        <v>-328</v>
      </c>
    </row>
    <row r="33" spans="1:65" x14ac:dyDescent="0.2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"/>
      <c r="AK33" s="34"/>
      <c r="AL33" s="4"/>
      <c r="AM33" s="4"/>
      <c r="AN33" s="4"/>
      <c r="AO33" s="4"/>
      <c r="AP33" s="4"/>
      <c r="AQ33" s="4"/>
      <c r="AR33" s="4"/>
      <c r="AS33" s="4"/>
      <c r="AT33"/>
      <c r="AU33"/>
      <c r="AV33"/>
      <c r="AX33"/>
      <c r="BA33" s="29"/>
      <c r="BB33" s="29"/>
      <c r="BC33" s="29"/>
      <c r="BD33" s="29"/>
      <c r="BE33" s="29"/>
      <c r="BF33" s="29"/>
      <c r="BG33" s="29"/>
      <c r="BI33" s="138"/>
      <c r="BJ33" s="128"/>
      <c r="BK33" s="128"/>
      <c r="BL33" s="128"/>
      <c r="BM33" s="128"/>
    </row>
    <row r="34" spans="1:65" x14ac:dyDescent="0.25">
      <c r="A34" s="20"/>
      <c r="B34" s="13" t="s">
        <v>373</v>
      </c>
      <c r="C34" s="34">
        <v>17042</v>
      </c>
      <c r="D34" s="34">
        <v>21075</v>
      </c>
      <c r="E34" s="34">
        <v>23397</v>
      </c>
      <c r="F34" s="34">
        <v>32406</v>
      </c>
      <c r="G34" s="34">
        <v>93920</v>
      </c>
      <c r="H34" s="34">
        <v>21243</v>
      </c>
      <c r="I34" s="34">
        <v>30511</v>
      </c>
      <c r="J34" s="34">
        <v>30822</v>
      </c>
      <c r="K34" s="34">
        <v>29244</v>
      </c>
      <c r="L34" s="34">
        <v>111820</v>
      </c>
      <c r="M34" s="34">
        <v>23289</v>
      </c>
      <c r="N34" s="34">
        <v>40288</v>
      </c>
      <c r="O34" s="34">
        <v>27437</v>
      </c>
      <c r="P34" s="34">
        <v>11815</v>
      </c>
      <c r="Q34" s="34">
        <v>102829</v>
      </c>
      <c r="R34" s="34">
        <v>26366</v>
      </c>
      <c r="S34" s="34">
        <v>20352</v>
      </c>
      <c r="T34" s="34">
        <v>20957</v>
      </c>
      <c r="U34" s="34">
        <v>24052</v>
      </c>
      <c r="V34" s="34">
        <v>91727</v>
      </c>
      <c r="W34" s="34">
        <v>23428</v>
      </c>
      <c r="X34" s="34">
        <v>23478</v>
      </c>
      <c r="Y34" s="34">
        <v>36192</v>
      </c>
      <c r="Z34" s="34">
        <v>27044</v>
      </c>
      <c r="AA34" s="34">
        <v>110142</v>
      </c>
      <c r="AB34" s="34">
        <v>35643</v>
      </c>
      <c r="AC34" s="34">
        <v>30366</v>
      </c>
      <c r="AD34" s="34">
        <v>43516</v>
      </c>
      <c r="AE34" s="34">
        <v>23573</v>
      </c>
      <c r="AF34" s="34">
        <v>133098</v>
      </c>
      <c r="AG34" s="34">
        <v>11769</v>
      </c>
      <c r="AH34" s="34">
        <v>-1619</v>
      </c>
      <c r="AI34" s="34">
        <v>30239</v>
      </c>
      <c r="AJ34" s="34">
        <v>28145</v>
      </c>
      <c r="AK34" s="34">
        <v>66629</v>
      </c>
      <c r="AL34" s="34" t="e">
        <f>AL27+AL32</f>
        <v>#REF!</v>
      </c>
      <c r="AM34" s="34" t="e">
        <f>AM27+AM32</f>
        <v>#REF!</v>
      </c>
      <c r="AN34" s="34" t="e">
        <f>AN27+AN32</f>
        <v>#REF!</v>
      </c>
      <c r="AO34" s="34" t="e">
        <f>AO27+AO32</f>
        <v>#REF!</v>
      </c>
      <c r="AP34" s="34">
        <f>AP27+AP32</f>
        <v>27758</v>
      </c>
      <c r="AQ34" s="34">
        <f t="shared" ref="AQ34:AV34" si="6">AQ27+AQ32</f>
        <v>20302</v>
      </c>
      <c r="AR34" s="34">
        <f t="shared" si="6"/>
        <v>13464</v>
      </c>
      <c r="AS34" s="34">
        <f t="shared" si="6"/>
        <v>24234</v>
      </c>
      <c r="AT34" s="34">
        <f t="shared" si="6"/>
        <v>42078</v>
      </c>
      <c r="AU34" s="34">
        <f t="shared" si="6"/>
        <v>100078</v>
      </c>
      <c r="AV34" s="34">
        <f t="shared" si="6"/>
        <v>14093</v>
      </c>
      <c r="AW34" s="33">
        <f>AW27+AW32</f>
        <v>6945</v>
      </c>
      <c r="AX34" s="34">
        <f>AX27+AX32</f>
        <v>32559</v>
      </c>
      <c r="AY34" s="33">
        <f>AY27+AY32</f>
        <v>144</v>
      </c>
      <c r="AZ34" s="33">
        <f>AZ27+AZ32</f>
        <v>53741</v>
      </c>
      <c r="BA34" s="33">
        <f>BA27+BA32</f>
        <v>1014</v>
      </c>
      <c r="BB34" s="33">
        <v>-148109</v>
      </c>
      <c r="BC34" s="33">
        <f>BC27+BC32</f>
        <v>-466</v>
      </c>
      <c r="BD34" s="33">
        <v>-54088</v>
      </c>
      <c r="BE34" s="33">
        <v>-201649</v>
      </c>
      <c r="BF34" s="33">
        <v>-2776</v>
      </c>
      <c r="BG34" s="33">
        <f>BG27+BG32</f>
        <v>-18271.729999999981</v>
      </c>
      <c r="BH34" s="33">
        <v>52919.64000000013</v>
      </c>
      <c r="BI34" s="161">
        <v>26144.629999999888</v>
      </c>
      <c r="BJ34" s="161">
        <v>58016.540000000037</v>
      </c>
      <c r="BK34" s="161">
        <v>-16474.359999999986</v>
      </c>
      <c r="BL34" s="161">
        <v>-4264.3699999999953</v>
      </c>
      <c r="BM34" s="161">
        <v>21402.729999999981</v>
      </c>
    </row>
    <row r="35" spans="1:65" x14ac:dyDescent="0.25">
      <c r="A35" s="20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/>
      <c r="AU35"/>
      <c r="AV35"/>
      <c r="AX35"/>
      <c r="BA35" s="29"/>
      <c r="BB35" s="29"/>
      <c r="BC35" s="29"/>
      <c r="BD35" s="29"/>
      <c r="BE35" s="29"/>
      <c r="BF35" s="29"/>
      <c r="BG35" s="29"/>
      <c r="BI35" s="138"/>
      <c r="BJ35" s="128"/>
      <c r="BK35" s="128"/>
      <c r="BL35" s="128"/>
      <c r="BM35" s="128"/>
    </row>
    <row r="36" spans="1:65" x14ac:dyDescent="0.25">
      <c r="A36" s="20"/>
      <c r="B36" s="13" t="s">
        <v>374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19827</v>
      </c>
      <c r="AJ36" s="34">
        <v>0</v>
      </c>
      <c r="AK36" s="34">
        <v>21766</v>
      </c>
      <c r="AL36" s="34">
        <f t="shared" ref="AL36:AU36" si="7">AL37</f>
        <v>0</v>
      </c>
      <c r="AM36" s="34">
        <f t="shared" si="7"/>
        <v>0</v>
      </c>
      <c r="AN36" s="34">
        <f t="shared" si="7"/>
        <v>0</v>
      </c>
      <c r="AO36" s="34">
        <f t="shared" si="7"/>
        <v>0</v>
      </c>
      <c r="AP36" s="34">
        <f t="shared" si="7"/>
        <v>0</v>
      </c>
      <c r="AQ36" s="34">
        <f t="shared" si="7"/>
        <v>0</v>
      </c>
      <c r="AR36" s="34">
        <f t="shared" si="7"/>
        <v>0</v>
      </c>
      <c r="AS36" s="34">
        <f t="shared" si="7"/>
        <v>0</v>
      </c>
      <c r="AT36" s="34">
        <f t="shared" si="7"/>
        <v>0</v>
      </c>
      <c r="AU36" s="34">
        <f t="shared" si="7"/>
        <v>0</v>
      </c>
      <c r="AV36">
        <v>0</v>
      </c>
      <c r="AW36" s="29">
        <v>0</v>
      </c>
      <c r="AX36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/>
      <c r="BI36" s="138"/>
      <c r="BJ36" s="128"/>
      <c r="BK36" s="128"/>
      <c r="BL36" s="128">
        <v>0</v>
      </c>
      <c r="BM36" s="166">
        <v>0</v>
      </c>
    </row>
    <row r="37" spans="1:65" x14ac:dyDescent="0.25">
      <c r="A37" s="20"/>
      <c r="B37" s="21" t="s">
        <v>375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19827</v>
      </c>
      <c r="AJ37" s="8">
        <v>0</v>
      </c>
      <c r="AK37" s="8">
        <v>21766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35">
        <v>0</v>
      </c>
      <c r="AX37" s="8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/>
      <c r="BI37" s="138"/>
      <c r="BJ37" s="128"/>
      <c r="BK37" s="128"/>
      <c r="BL37" s="128">
        <v>0</v>
      </c>
      <c r="BM37" s="162">
        <v>0</v>
      </c>
    </row>
    <row r="38" spans="1:65" x14ac:dyDescent="0.25">
      <c r="A38" s="2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/>
      <c r="AU38"/>
      <c r="AV38"/>
      <c r="AX38"/>
      <c r="BA38" s="29"/>
      <c r="BB38" s="29"/>
      <c r="BC38" s="29"/>
      <c r="BD38" s="29"/>
      <c r="BE38" s="29"/>
      <c r="BF38" s="29"/>
      <c r="BG38" s="29"/>
      <c r="BI38" s="138"/>
      <c r="BJ38" s="128"/>
      <c r="BK38" s="128"/>
      <c r="BL38" s="128"/>
      <c r="BM38" s="128"/>
    </row>
    <row r="39" spans="1:65" x14ac:dyDescent="0.25">
      <c r="A39" s="20"/>
      <c r="B39" s="13" t="s">
        <v>376</v>
      </c>
      <c r="C39" s="34">
        <v>17042</v>
      </c>
      <c r="D39" s="34">
        <v>21075</v>
      </c>
      <c r="E39" s="34">
        <v>23397</v>
      </c>
      <c r="F39" s="34">
        <v>32406</v>
      </c>
      <c r="G39" s="34">
        <v>93920</v>
      </c>
      <c r="H39" s="34">
        <v>21243</v>
      </c>
      <c r="I39" s="34">
        <v>30511</v>
      </c>
      <c r="J39" s="34">
        <v>30822</v>
      </c>
      <c r="K39" s="34">
        <v>29244</v>
      </c>
      <c r="L39" s="34">
        <v>111820</v>
      </c>
      <c r="M39" s="34">
        <v>23289</v>
      </c>
      <c r="N39" s="34">
        <v>40288</v>
      </c>
      <c r="O39" s="34">
        <v>27437</v>
      </c>
      <c r="P39" s="34">
        <v>11815</v>
      </c>
      <c r="Q39" s="34">
        <v>102829</v>
      </c>
      <c r="R39" s="34">
        <v>26366</v>
      </c>
      <c r="S39" s="34">
        <v>20352</v>
      </c>
      <c r="T39" s="34">
        <v>20957</v>
      </c>
      <c r="U39" s="34">
        <v>24052</v>
      </c>
      <c r="V39" s="34">
        <v>91727</v>
      </c>
      <c r="W39" s="34">
        <v>23428</v>
      </c>
      <c r="X39" s="34">
        <v>23478</v>
      </c>
      <c r="Y39" s="34">
        <v>36192</v>
      </c>
      <c r="Z39" s="34">
        <v>27044</v>
      </c>
      <c r="AA39" s="34">
        <v>110142</v>
      </c>
      <c r="AB39" s="34">
        <v>35643</v>
      </c>
      <c r="AC39" s="34">
        <v>30366</v>
      </c>
      <c r="AD39" s="34">
        <v>43516</v>
      </c>
      <c r="AE39" s="34">
        <v>23573</v>
      </c>
      <c r="AF39" s="34">
        <v>133098</v>
      </c>
      <c r="AG39" s="34">
        <v>11769</v>
      </c>
      <c r="AH39" s="34">
        <v>-1619</v>
      </c>
      <c r="AI39" s="34">
        <v>50066</v>
      </c>
      <c r="AJ39" s="34">
        <v>28145</v>
      </c>
      <c r="AK39" s="34">
        <v>88395</v>
      </c>
      <c r="AL39" s="34" t="e">
        <f>AL34+AL36</f>
        <v>#REF!</v>
      </c>
      <c r="AM39" s="34" t="e">
        <f>AM34+AM36</f>
        <v>#REF!</v>
      </c>
      <c r="AN39" s="34" t="e">
        <f>AN34+AN36</f>
        <v>#REF!</v>
      </c>
      <c r="AO39" s="34" t="e">
        <f>AO34+AO36</f>
        <v>#REF!</v>
      </c>
      <c r="AP39" s="34">
        <f>AP34+AP36</f>
        <v>27758</v>
      </c>
      <c r="AQ39" s="34">
        <f t="shared" ref="AQ39:AV39" si="8">AQ34+AQ36</f>
        <v>20302</v>
      </c>
      <c r="AR39" s="34">
        <f t="shared" si="8"/>
        <v>13464</v>
      </c>
      <c r="AS39" s="34">
        <f t="shared" si="8"/>
        <v>24234</v>
      </c>
      <c r="AT39" s="34">
        <f t="shared" si="8"/>
        <v>42078</v>
      </c>
      <c r="AU39" s="34">
        <f t="shared" si="8"/>
        <v>100078</v>
      </c>
      <c r="AV39" s="34">
        <f t="shared" si="8"/>
        <v>14093</v>
      </c>
      <c r="AW39" s="33">
        <f>AW34+AW36</f>
        <v>6945</v>
      </c>
      <c r="AX39" s="34">
        <f>AX34+AX36</f>
        <v>32559</v>
      </c>
      <c r="AY39" s="33">
        <f>AY34+AY36</f>
        <v>144</v>
      </c>
      <c r="AZ39" s="33">
        <f>AZ34+AZ36</f>
        <v>53741</v>
      </c>
      <c r="BA39" s="33">
        <f>BA34+BA36</f>
        <v>1014</v>
      </c>
      <c r="BB39" s="33">
        <v>-148109</v>
      </c>
      <c r="BC39" s="33">
        <f>BC34+BC36</f>
        <v>-466</v>
      </c>
      <c r="BD39" s="33">
        <v>-54088</v>
      </c>
      <c r="BE39" s="33">
        <v>-201649</v>
      </c>
      <c r="BF39" s="33">
        <v>-2776</v>
      </c>
      <c r="BG39" s="33">
        <f>BG34+BG36</f>
        <v>-18271.729999999981</v>
      </c>
      <c r="BH39" s="33">
        <v>52919.64000000013</v>
      </c>
      <c r="BI39" s="161">
        <v>26144.629999999888</v>
      </c>
      <c r="BJ39" s="161">
        <v>58016.540000000037</v>
      </c>
      <c r="BK39" s="161">
        <v>-16474.359999999986</v>
      </c>
      <c r="BL39" s="161">
        <v>-4264.3699999999953</v>
      </c>
      <c r="BM39" s="161">
        <v>21402.729999999981</v>
      </c>
    </row>
    <row r="40" spans="1:65" x14ac:dyDescent="0.25">
      <c r="A40" s="20"/>
      <c r="B40" s="1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"/>
      <c r="Y40" s="4"/>
      <c r="Z40" s="4"/>
      <c r="AA40" s="3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/>
      <c r="AU40"/>
      <c r="AV40"/>
      <c r="AX40"/>
      <c r="BA40" s="29"/>
      <c r="BB40" s="29"/>
      <c r="BC40" s="29"/>
      <c r="BD40" s="29"/>
      <c r="BE40" s="29"/>
      <c r="BF40" s="29"/>
      <c r="BG40" s="29"/>
      <c r="BI40" s="138"/>
      <c r="BJ40" s="128"/>
      <c r="BK40" s="128"/>
      <c r="BL40" s="128"/>
      <c r="BM40" s="128"/>
    </row>
    <row r="41" spans="1:65" x14ac:dyDescent="0.25">
      <c r="A41" s="20"/>
      <c r="B41" s="21" t="s">
        <v>377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/>
      <c r="AU41"/>
      <c r="AV41"/>
      <c r="AX41"/>
      <c r="BA41" s="29"/>
      <c r="BB41" s="29"/>
      <c r="BC41" s="29"/>
      <c r="BD41" s="29"/>
      <c r="BE41" s="29"/>
      <c r="BF41" s="29"/>
      <c r="BG41" s="29"/>
      <c r="BI41" s="138"/>
      <c r="BJ41" s="128"/>
      <c r="BK41" s="128"/>
      <c r="BL41" s="128"/>
      <c r="BM41" s="128"/>
    </row>
    <row r="42" spans="1:65" x14ac:dyDescent="0.25">
      <c r="A42" s="20"/>
      <c r="B42" s="21" t="s">
        <v>378</v>
      </c>
      <c r="C42" s="34">
        <v>17042</v>
      </c>
      <c r="D42" s="34">
        <v>21075</v>
      </c>
      <c r="E42" s="34">
        <v>23397</v>
      </c>
      <c r="F42" s="34">
        <v>32406</v>
      </c>
      <c r="G42" s="34">
        <v>93920</v>
      </c>
      <c r="H42" s="34">
        <v>21243</v>
      </c>
      <c r="I42" s="34">
        <v>30511</v>
      </c>
      <c r="J42" s="34">
        <v>30822</v>
      </c>
      <c r="K42" s="34">
        <v>29244</v>
      </c>
      <c r="L42" s="34">
        <v>111820</v>
      </c>
      <c r="M42" s="34">
        <v>23289</v>
      </c>
      <c r="N42" s="34">
        <v>40288</v>
      </c>
      <c r="O42" s="34">
        <v>27437</v>
      </c>
      <c r="P42" s="34">
        <v>11815</v>
      </c>
      <c r="Q42" s="34">
        <v>102829</v>
      </c>
      <c r="R42" s="34">
        <v>26366</v>
      </c>
      <c r="S42" s="34">
        <v>20352</v>
      </c>
      <c r="T42" s="34">
        <v>20957</v>
      </c>
      <c r="U42" s="34">
        <v>24052</v>
      </c>
      <c r="V42" s="34">
        <v>91727</v>
      </c>
      <c r="W42" s="34">
        <v>23428</v>
      </c>
      <c r="X42" s="34">
        <v>23478</v>
      </c>
      <c r="Y42" s="34">
        <v>36192</v>
      </c>
      <c r="Z42" s="34">
        <v>27044</v>
      </c>
      <c r="AA42" s="34">
        <v>110142</v>
      </c>
      <c r="AB42" s="34">
        <v>35643</v>
      </c>
      <c r="AC42" s="34">
        <v>30366</v>
      </c>
      <c r="AD42" s="34">
        <v>43516</v>
      </c>
      <c r="AE42" s="34">
        <v>23540</v>
      </c>
      <c r="AF42" s="34">
        <v>133065</v>
      </c>
      <c r="AG42" s="34">
        <v>11830</v>
      </c>
      <c r="AH42" s="34">
        <v>-1407</v>
      </c>
      <c r="AI42" s="34">
        <v>49932</v>
      </c>
      <c r="AJ42" s="34">
        <v>27880</v>
      </c>
      <c r="AK42" s="34">
        <v>88269</v>
      </c>
      <c r="AL42" s="34">
        <v>7641</v>
      </c>
      <c r="AM42" s="34">
        <v>3164</v>
      </c>
      <c r="AN42" s="34">
        <v>15818</v>
      </c>
      <c r="AO42" s="34">
        <v>1064</v>
      </c>
      <c r="AP42" s="34">
        <v>27687</v>
      </c>
      <c r="AQ42" s="34">
        <v>19722</v>
      </c>
      <c r="AR42" s="34">
        <v>13477</v>
      </c>
      <c r="AS42" s="34">
        <v>23781</v>
      </c>
      <c r="AT42" s="34">
        <v>43060</v>
      </c>
      <c r="AU42" s="34">
        <v>100040</v>
      </c>
      <c r="AV42" s="34">
        <v>13722</v>
      </c>
      <c r="AW42" s="33">
        <v>6311</v>
      </c>
      <c r="AX42" s="34">
        <v>31642</v>
      </c>
      <c r="AY42" s="33">
        <v>2606</v>
      </c>
      <c r="AZ42" s="33">
        <v>54281</v>
      </c>
      <c r="BA42" s="33">
        <v>2102</v>
      </c>
      <c r="BB42" s="33">
        <v>-148058</v>
      </c>
      <c r="BC42" s="33">
        <v>-2474</v>
      </c>
      <c r="BD42" s="33">
        <v>-54025</v>
      </c>
      <c r="BE42" s="33">
        <v>-202455</v>
      </c>
      <c r="BF42" s="33">
        <v>-4959</v>
      </c>
      <c r="BG42" s="32">
        <v>-17603</v>
      </c>
      <c r="BH42" s="32">
        <v>52258</v>
      </c>
      <c r="BI42" s="164">
        <v>29991</v>
      </c>
      <c r="BJ42" s="164">
        <v>59687</v>
      </c>
      <c r="BK42" s="164">
        <v>-18083</v>
      </c>
      <c r="BL42" s="164">
        <v>-4302</v>
      </c>
      <c r="BM42" s="164">
        <v>22078</v>
      </c>
    </row>
    <row r="43" spans="1:65" x14ac:dyDescent="0.25">
      <c r="A43" s="20"/>
      <c r="B43" s="21" t="s">
        <v>379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33</v>
      </c>
      <c r="AF43" s="7">
        <v>33</v>
      </c>
      <c r="AG43" s="7">
        <v>-61</v>
      </c>
      <c r="AH43" s="7">
        <v>-212</v>
      </c>
      <c r="AI43" s="7">
        <v>134</v>
      </c>
      <c r="AJ43" s="7">
        <v>265</v>
      </c>
      <c r="AK43" s="7">
        <v>126</v>
      </c>
      <c r="AL43" s="7">
        <v>354</v>
      </c>
      <c r="AM43" s="7">
        <v>263</v>
      </c>
      <c r="AN43" s="165">
        <v>-455.33000000000004</v>
      </c>
      <c r="AO43" s="34">
        <v>-90.669999999999959</v>
      </c>
      <c r="AP43" s="7">
        <v>71</v>
      </c>
      <c r="AQ43" s="7">
        <v>580</v>
      </c>
      <c r="AR43" s="7">
        <v>-13</v>
      </c>
      <c r="AS43" s="7">
        <v>453</v>
      </c>
      <c r="AT43" s="34">
        <v>-982</v>
      </c>
      <c r="AU43" s="34">
        <v>38</v>
      </c>
      <c r="AV43" s="34">
        <v>371</v>
      </c>
      <c r="AW43" s="33">
        <v>634</v>
      </c>
      <c r="AX43" s="34">
        <v>917</v>
      </c>
      <c r="AY43" s="33">
        <v>-2462</v>
      </c>
      <c r="AZ43" s="33">
        <v>-540</v>
      </c>
      <c r="BA43" s="33">
        <v>-1088</v>
      </c>
      <c r="BB43" s="33">
        <v>-51</v>
      </c>
      <c r="BC43" s="33">
        <v>2008</v>
      </c>
      <c r="BD43" s="33">
        <v>-63</v>
      </c>
      <c r="BE43" s="33">
        <v>806</v>
      </c>
      <c r="BF43" s="33">
        <v>2183</v>
      </c>
      <c r="BG43" s="32">
        <v>-668.72999999998137</v>
      </c>
      <c r="BH43" s="32">
        <v>461.64000000013039</v>
      </c>
      <c r="BI43" s="164">
        <v>-3846.3700000001118</v>
      </c>
      <c r="BJ43" s="164">
        <v>-1870.4599999999627</v>
      </c>
      <c r="BK43" s="164">
        <v>1608.640000000014</v>
      </c>
      <c r="BL43" s="164">
        <v>38</v>
      </c>
      <c r="BM43" s="164">
        <v>-675.35999999986961</v>
      </c>
    </row>
    <row r="44" spans="1:65" x14ac:dyDescent="0.25">
      <c r="A44" s="20"/>
      <c r="AG44" s="31"/>
      <c r="AH44" s="31"/>
      <c r="AI44" s="31"/>
      <c r="AJ44" s="31"/>
      <c r="AK44" s="31"/>
      <c r="AP44" s="31"/>
      <c r="AQ44" s="31"/>
      <c r="AR44" s="31"/>
      <c r="AS44" s="31"/>
    </row>
    <row r="45" spans="1:65" x14ac:dyDescent="0.25">
      <c r="A45" s="20"/>
    </row>
    <row r="46" spans="1:65" x14ac:dyDescent="0.25">
      <c r="A46" s="20"/>
    </row>
    <row r="47" spans="1:65" x14ac:dyDescent="0.25">
      <c r="A47" s="20"/>
    </row>
    <row r="49" spans="1:1" x14ac:dyDescent="0.25">
      <c r="A49" s="20"/>
    </row>
    <row r="50" spans="1:1" x14ac:dyDescent="0.25">
      <c r="A50" s="20"/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3" spans="1:1" x14ac:dyDescent="0.25">
      <c r="A73" s="20"/>
    </row>
    <row r="74" spans="1:1" x14ac:dyDescent="0.25">
      <c r="A74" s="20"/>
    </row>
    <row r="76" spans="1:1" x14ac:dyDescent="0.25">
      <c r="A76" s="20"/>
    </row>
    <row r="77" spans="1:1" x14ac:dyDescent="0.25">
      <c r="A77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"/>
  <sheetViews>
    <sheetView showGridLines="0" zoomScale="90" zoomScaleNormal="90" workbookViewId="0">
      <pane xSplit="2" ySplit="7" topLeftCell="C34" activePane="bottomRight" state="frozen"/>
      <selection activeCell="J33" sqref="J33"/>
      <selection pane="topRight" activeCell="J33" sqref="J33"/>
      <selection pane="bottomLeft" activeCell="J33" sqref="J33"/>
      <selection pane="bottomRight" activeCell="K34" sqref="K34"/>
    </sheetView>
  </sheetViews>
  <sheetFormatPr defaultColWidth="8.7109375" defaultRowHeight="15" x14ac:dyDescent="0.25"/>
  <cols>
    <col min="1" max="1" width="1.5703125" style="127" customWidth="1"/>
    <col min="2" max="2" width="50.5703125" style="21" bestFit="1" customWidth="1"/>
    <col min="3" max="3" width="12.42578125" style="119" bestFit="1" customWidth="1"/>
    <col min="4" max="7" width="12.85546875" style="119" bestFit="1" customWidth="1"/>
    <col min="8" max="8" width="13.140625" style="119" bestFit="1" customWidth="1"/>
    <col min="9" max="11" width="10.28515625" style="119" bestFit="1" customWidth="1"/>
    <col min="12" max="16384" width="8.7109375" style="119"/>
  </cols>
  <sheetData>
    <row r="1" spans="1:12" s="2" customFormat="1" ht="8.25" customHeight="1" x14ac:dyDescent="0.25">
      <c r="B1" s="3"/>
    </row>
    <row r="2" spans="1:12" x14ac:dyDescent="0.25">
      <c r="A2" s="2"/>
    </row>
    <row r="3" spans="1:12" x14ac:dyDescent="0.25">
      <c r="A3" s="2"/>
    </row>
    <row r="4" spans="1:12" x14ac:dyDescent="0.25">
      <c r="A4" s="2"/>
    </row>
    <row r="5" spans="1:12" x14ac:dyDescent="0.25">
      <c r="A5" s="2"/>
    </row>
    <row r="6" spans="1:12" x14ac:dyDescent="0.25">
      <c r="A6" s="2"/>
    </row>
    <row r="7" spans="1:12" ht="16.5" customHeight="1" x14ac:dyDescent="0.25">
      <c r="A7" s="2"/>
      <c r="B7" s="37" t="s">
        <v>380</v>
      </c>
      <c r="C7" s="24" t="s">
        <v>81</v>
      </c>
      <c r="D7" s="24" t="s">
        <v>82</v>
      </c>
      <c r="E7" s="24" t="s">
        <v>83</v>
      </c>
      <c r="F7" s="24" t="s">
        <v>84</v>
      </c>
      <c r="G7" s="24" t="s">
        <v>85</v>
      </c>
      <c r="H7" s="24" t="s">
        <v>86</v>
      </c>
      <c r="I7" s="24" t="s">
        <v>392</v>
      </c>
      <c r="J7" s="24" t="s">
        <v>395</v>
      </c>
      <c r="K7" s="24" t="s">
        <v>396</v>
      </c>
    </row>
    <row r="8" spans="1:12" x14ac:dyDescent="0.25">
      <c r="A8" s="2"/>
      <c r="C8" s="120"/>
      <c r="D8" s="120"/>
    </row>
    <row r="9" spans="1:12" x14ac:dyDescent="0.25">
      <c r="A9" s="2"/>
      <c r="B9" s="13" t="s">
        <v>357</v>
      </c>
      <c r="C9" s="33">
        <v>365138</v>
      </c>
      <c r="D9" s="33">
        <v>392746</v>
      </c>
      <c r="E9" s="33">
        <v>421274</v>
      </c>
      <c r="F9" s="33">
        <v>437255</v>
      </c>
      <c r="G9" s="33">
        <v>447543</v>
      </c>
      <c r="H9" s="33">
        <v>456843</v>
      </c>
      <c r="I9" s="33">
        <v>496301</v>
      </c>
      <c r="J9" s="33">
        <v>478750</v>
      </c>
      <c r="K9" s="33">
        <v>529279</v>
      </c>
      <c r="L9" s="121"/>
    </row>
    <row r="10" spans="1:12" x14ac:dyDescent="0.25">
      <c r="A10" s="2"/>
      <c r="B10" s="21" t="s">
        <v>381</v>
      </c>
      <c r="C10" s="35">
        <v>-265876</v>
      </c>
      <c r="D10" s="35">
        <v>-264048.73</v>
      </c>
      <c r="E10" s="35">
        <v>-292591.3600000001</v>
      </c>
      <c r="F10" s="35">
        <v>-302500.36999999988</v>
      </c>
      <c r="G10" s="35">
        <v>-296787.36</v>
      </c>
      <c r="H10" s="35">
        <v>-287417.37</v>
      </c>
      <c r="I10" s="35">
        <v>-315932.35999999987</v>
      </c>
      <c r="J10" s="35">
        <v>-309672.44000000018</v>
      </c>
      <c r="K10" s="35">
        <v>-321757.58999999997</v>
      </c>
      <c r="L10" s="122"/>
    </row>
    <row r="11" spans="1:12" x14ac:dyDescent="0.25">
      <c r="A11" s="2"/>
      <c r="B11" s="13" t="s">
        <v>382</v>
      </c>
      <c r="C11" s="33">
        <v>99262</v>
      </c>
      <c r="D11" s="33">
        <v>128697.27000000002</v>
      </c>
      <c r="E11" s="33">
        <v>128682.6399999999</v>
      </c>
      <c r="F11" s="33">
        <v>134754.63000000012</v>
      </c>
      <c r="G11" s="33">
        <v>150755.64000000001</v>
      </c>
      <c r="H11" s="33">
        <v>169425.63</v>
      </c>
      <c r="I11" s="33">
        <v>180368.64000000013</v>
      </c>
      <c r="J11" s="33">
        <v>169077.55999999982</v>
      </c>
      <c r="K11" s="33">
        <v>207521.41000000003</v>
      </c>
    </row>
    <row r="12" spans="1:12" x14ac:dyDescent="0.25">
      <c r="A12" s="2"/>
      <c r="B12" s="13"/>
      <c r="L12" s="124"/>
    </row>
    <row r="13" spans="1:12" x14ac:dyDescent="0.25">
      <c r="A13" s="2"/>
      <c r="B13" s="13" t="s">
        <v>360</v>
      </c>
      <c r="L13" s="124"/>
    </row>
    <row r="14" spans="1:12" x14ac:dyDescent="0.25">
      <c r="A14" s="2"/>
      <c r="B14" s="21" t="s">
        <v>361</v>
      </c>
      <c r="C14" s="35">
        <v>-35743</v>
      </c>
      <c r="D14" s="35">
        <v>-60464</v>
      </c>
      <c r="E14" s="35">
        <v>-41985</v>
      </c>
      <c r="F14" s="35">
        <v>-36616</v>
      </c>
      <c r="G14" s="35">
        <v>-43017</v>
      </c>
      <c r="H14" s="35">
        <v>-48489</v>
      </c>
      <c r="I14" s="35">
        <v>-42759</v>
      </c>
      <c r="J14" s="35">
        <v>-41835</v>
      </c>
      <c r="K14" s="35">
        <v>-48999</v>
      </c>
      <c r="L14" s="125"/>
    </row>
    <row r="15" spans="1:12" x14ac:dyDescent="0.25">
      <c r="A15" s="2"/>
      <c r="B15" s="21" t="s">
        <v>383</v>
      </c>
      <c r="C15" s="35">
        <v>-18791</v>
      </c>
      <c r="D15" s="35">
        <v>-27396</v>
      </c>
      <c r="E15" s="35">
        <v>-20310</v>
      </c>
      <c r="F15" s="35">
        <v>-21881</v>
      </c>
      <c r="G15" s="35">
        <v>-31248</v>
      </c>
      <c r="H15" s="35">
        <v>-24860</v>
      </c>
      <c r="I15" s="35">
        <v>-38366</v>
      </c>
      <c r="J15" s="35">
        <v>-21229</v>
      </c>
      <c r="K15" s="35">
        <v>-39587</v>
      </c>
      <c r="L15" s="124"/>
    </row>
    <row r="16" spans="1:12" x14ac:dyDescent="0.25">
      <c r="A16" s="2"/>
      <c r="B16" s="21" t="s">
        <v>363</v>
      </c>
      <c r="C16" s="35">
        <v>-10430</v>
      </c>
      <c r="D16" s="35">
        <v>-32032</v>
      </c>
      <c r="E16" s="35">
        <v>-5138</v>
      </c>
      <c r="F16" s="35">
        <v>-12621</v>
      </c>
      <c r="G16" s="35">
        <v>-8357</v>
      </c>
      <c r="H16" s="35">
        <v>-3984</v>
      </c>
      <c r="I16" s="35">
        <v>-8533</v>
      </c>
      <c r="J16" s="35">
        <v>-50853</v>
      </c>
      <c r="K16" s="35">
        <v>-16392</v>
      </c>
      <c r="L16" s="125"/>
    </row>
    <row r="17" spans="1:12" x14ac:dyDescent="0.25">
      <c r="A17" s="2"/>
      <c r="B17" s="21" t="s">
        <v>384</v>
      </c>
      <c r="C17" s="35">
        <v>36</v>
      </c>
      <c r="D17" s="35">
        <v>-387</v>
      </c>
      <c r="E17" s="35">
        <v>-681</v>
      </c>
      <c r="F17" s="35">
        <v>-1596</v>
      </c>
      <c r="G17" s="35">
        <v>-354</v>
      </c>
      <c r="H17" s="35">
        <v>-876</v>
      </c>
      <c r="I17" s="35">
        <v>-630</v>
      </c>
      <c r="J17" s="35">
        <v>-1586</v>
      </c>
      <c r="K17" s="35">
        <v>-1022</v>
      </c>
      <c r="L17" s="124"/>
    </row>
    <row r="18" spans="1:12" x14ac:dyDescent="0.25">
      <c r="A18" s="2"/>
      <c r="C18" s="33">
        <v>-64928</v>
      </c>
      <c r="D18" s="33">
        <v>-120279</v>
      </c>
      <c r="E18" s="33">
        <v>-68114</v>
      </c>
      <c r="F18" s="33">
        <v>-72714</v>
      </c>
      <c r="G18" s="33">
        <v>-82976</v>
      </c>
      <c r="H18" s="33">
        <v>-78209</v>
      </c>
      <c r="I18" s="33">
        <v>-90288</v>
      </c>
      <c r="J18" s="33">
        <v>-115503</v>
      </c>
      <c r="K18" s="33">
        <v>-106000</v>
      </c>
      <c r="L18" s="124"/>
    </row>
    <row r="19" spans="1:12" x14ac:dyDescent="0.25">
      <c r="A19" s="2"/>
      <c r="L19" s="123"/>
    </row>
    <row r="20" spans="1:12" x14ac:dyDescent="0.25">
      <c r="A20" s="2"/>
      <c r="B20" s="13" t="s">
        <v>385</v>
      </c>
      <c r="C20" s="33">
        <v>34334</v>
      </c>
      <c r="D20" s="33">
        <v>8418.2700000000186</v>
      </c>
      <c r="E20" s="33">
        <v>60568.639999999898</v>
      </c>
      <c r="F20" s="33">
        <v>62040.630000000121</v>
      </c>
      <c r="G20" s="33">
        <v>67779.640000000014</v>
      </c>
      <c r="H20" s="33">
        <v>91216.63</v>
      </c>
      <c r="I20" s="33">
        <v>90080.64000000013</v>
      </c>
      <c r="J20" s="33">
        <v>53574.559999999823</v>
      </c>
      <c r="K20" s="33">
        <v>101521.41000000003</v>
      </c>
    </row>
    <row r="21" spans="1:12" x14ac:dyDescent="0.25">
      <c r="A21" s="2"/>
      <c r="B21" s="13"/>
    </row>
    <row r="22" spans="1:12" x14ac:dyDescent="0.25">
      <c r="A22" s="2"/>
      <c r="B22" s="13" t="s">
        <v>366</v>
      </c>
      <c r="L22" s="125"/>
    </row>
    <row r="23" spans="1:12" x14ac:dyDescent="0.25">
      <c r="A23" s="2"/>
      <c r="B23" s="21" t="s">
        <v>367</v>
      </c>
      <c r="C23" s="36">
        <v>17308</v>
      </c>
      <c r="D23" s="36">
        <v>52414</v>
      </c>
      <c r="E23" s="36">
        <v>46156</v>
      </c>
      <c r="F23" s="36">
        <v>45926</v>
      </c>
      <c r="G23" s="36">
        <v>33437</v>
      </c>
      <c r="H23" s="36">
        <v>73243</v>
      </c>
      <c r="I23" s="36">
        <v>53598</v>
      </c>
      <c r="J23" s="36">
        <v>59984</v>
      </c>
      <c r="K23" s="36">
        <v>46488</v>
      </c>
      <c r="L23" s="125"/>
    </row>
    <row r="24" spans="1:12" x14ac:dyDescent="0.25">
      <c r="A24" s="2"/>
      <c r="B24" s="21" t="s">
        <v>368</v>
      </c>
      <c r="C24" s="36">
        <v>-35899</v>
      </c>
      <c r="D24" s="36">
        <v>-84055</v>
      </c>
      <c r="E24" s="36">
        <v>-45066</v>
      </c>
      <c r="F24" s="36">
        <v>-65039</v>
      </c>
      <c r="G24" s="36">
        <v>-118189</v>
      </c>
      <c r="H24" s="36">
        <v>-89957</v>
      </c>
      <c r="I24" s="36">
        <v>-104634</v>
      </c>
      <c r="J24" s="36">
        <v>-94059</v>
      </c>
      <c r="K24" s="36">
        <v>-65428</v>
      </c>
      <c r="L24" s="124"/>
    </row>
    <row r="25" spans="1:12" x14ac:dyDescent="0.25">
      <c r="A25" s="2"/>
      <c r="C25" s="33">
        <v>-18591</v>
      </c>
      <c r="D25" s="33">
        <v>-31641</v>
      </c>
      <c r="E25" s="33">
        <v>1090</v>
      </c>
      <c r="F25" s="33">
        <v>-19113</v>
      </c>
      <c r="G25" s="33">
        <v>-84752</v>
      </c>
      <c r="H25" s="33">
        <v>-16714</v>
      </c>
      <c r="I25" s="33">
        <v>-51036</v>
      </c>
      <c r="J25" s="33">
        <v>-34075</v>
      </c>
      <c r="K25" s="33">
        <v>-18940</v>
      </c>
      <c r="L25" s="125"/>
    </row>
    <row r="26" spans="1:12" x14ac:dyDescent="0.25">
      <c r="A26" s="2"/>
      <c r="L26" s="124"/>
    </row>
    <row r="27" spans="1:12" x14ac:dyDescent="0.25">
      <c r="A27" s="2"/>
      <c r="B27" s="13" t="s">
        <v>386</v>
      </c>
      <c r="C27" s="33">
        <v>15743</v>
      </c>
      <c r="D27" s="33">
        <v>-23222.729999999981</v>
      </c>
      <c r="E27" s="33">
        <v>61658.639999999898</v>
      </c>
      <c r="F27" s="33">
        <v>42927.630000000121</v>
      </c>
      <c r="G27" s="33">
        <v>-16972.359999999986</v>
      </c>
      <c r="H27" s="33">
        <v>74502.63</v>
      </c>
      <c r="I27" s="33">
        <v>39044.64000000013</v>
      </c>
      <c r="J27" s="33">
        <v>19499.559999999823</v>
      </c>
      <c r="K27" s="33">
        <v>82581.410000000033</v>
      </c>
      <c r="L27" s="123"/>
    </row>
    <row r="28" spans="1:12" x14ac:dyDescent="0.25">
      <c r="A28" s="2"/>
      <c r="B28" s="13"/>
      <c r="L28" s="125"/>
    </row>
    <row r="29" spans="1:12" x14ac:dyDescent="0.25">
      <c r="A29" s="2"/>
      <c r="B29" s="13" t="s">
        <v>370</v>
      </c>
      <c r="L29" s="124"/>
    </row>
    <row r="30" spans="1:12" x14ac:dyDescent="0.25">
      <c r="A30" s="2"/>
      <c r="B30" s="21" t="s">
        <v>371</v>
      </c>
      <c r="C30" s="36">
        <v>-8996</v>
      </c>
      <c r="D30" s="36">
        <v>-1661</v>
      </c>
      <c r="E30" s="36">
        <v>-5015</v>
      </c>
      <c r="F30" s="36">
        <v>-7538</v>
      </c>
      <c r="G30" s="36">
        <v>-7010</v>
      </c>
      <c r="H30" s="36">
        <v>-18875</v>
      </c>
      <c r="I30" s="36">
        <v>-10602</v>
      </c>
      <c r="J30" s="36">
        <v>-8315</v>
      </c>
      <c r="K30" s="36">
        <v>-17396</v>
      </c>
      <c r="L30" s="125"/>
    </row>
    <row r="31" spans="1:12" x14ac:dyDescent="0.25">
      <c r="A31" s="2"/>
      <c r="B31" s="21" t="s">
        <v>372</v>
      </c>
      <c r="C31" s="36">
        <v>4741</v>
      </c>
      <c r="D31" s="36">
        <v>6119</v>
      </c>
      <c r="E31" s="36">
        <v>-1030</v>
      </c>
      <c r="F31" s="36">
        <v>3765</v>
      </c>
      <c r="G31" s="36">
        <v>14944</v>
      </c>
      <c r="H31" s="36">
        <v>-7203</v>
      </c>
      <c r="I31" s="36">
        <v>10274</v>
      </c>
      <c r="J31" s="36">
        <v>8071</v>
      </c>
      <c r="K31" s="36">
        <v>-5546</v>
      </c>
      <c r="L31" s="126"/>
    </row>
    <row r="32" spans="1:12" x14ac:dyDescent="0.25">
      <c r="A32" s="2"/>
      <c r="C32" s="33">
        <v>-4255</v>
      </c>
      <c r="D32" s="33">
        <v>4458</v>
      </c>
      <c r="E32" s="33">
        <v>-6045</v>
      </c>
      <c r="F32" s="33">
        <v>-3773</v>
      </c>
      <c r="G32" s="33">
        <v>7934</v>
      </c>
      <c r="H32" s="33">
        <v>-26078</v>
      </c>
      <c r="I32" s="33">
        <v>-328</v>
      </c>
      <c r="J32" s="33">
        <v>-244</v>
      </c>
      <c r="K32" s="33">
        <v>-22942</v>
      </c>
      <c r="L32" s="124"/>
    </row>
    <row r="33" spans="1:12" x14ac:dyDescent="0.25">
      <c r="L33" s="125"/>
    </row>
    <row r="34" spans="1:12" x14ac:dyDescent="0.25">
      <c r="A34" s="2"/>
      <c r="B34" s="13" t="s">
        <v>387</v>
      </c>
      <c r="C34" s="33">
        <v>11488</v>
      </c>
      <c r="D34" s="33">
        <v>-18764.729999999981</v>
      </c>
      <c r="E34" s="33">
        <v>55613.639999999898</v>
      </c>
      <c r="F34" s="33">
        <v>39154.630000000121</v>
      </c>
      <c r="G34" s="33">
        <v>-9038.359999999986</v>
      </c>
      <c r="H34" s="33">
        <v>48424.630000000005</v>
      </c>
      <c r="I34" s="33">
        <v>38716.64000000013</v>
      </c>
      <c r="J34" s="33">
        <v>19255.559999999823</v>
      </c>
      <c r="K34" s="33">
        <v>59639.410000000033</v>
      </c>
      <c r="L34" s="124"/>
    </row>
    <row r="35" spans="1:12" x14ac:dyDescent="0.25">
      <c r="A35" s="2"/>
      <c r="B35" s="13"/>
      <c r="L35" s="125"/>
    </row>
    <row r="36" spans="1:12" x14ac:dyDescent="0.25">
      <c r="A36" s="2"/>
      <c r="B36" s="13" t="s">
        <v>388</v>
      </c>
      <c r="C36" s="36">
        <v>-14264</v>
      </c>
      <c r="D36" s="36">
        <v>493</v>
      </c>
      <c r="E36" s="36">
        <v>-2794</v>
      </c>
      <c r="F36" s="36">
        <v>-13010</v>
      </c>
      <c r="G36" s="36">
        <v>-7436</v>
      </c>
      <c r="H36" s="36">
        <v>-52689</v>
      </c>
      <c r="I36" s="36">
        <v>-17314</v>
      </c>
      <c r="J36" s="36">
        <v>-4416</v>
      </c>
      <c r="K36" s="36">
        <v>0</v>
      </c>
      <c r="L36" s="125"/>
    </row>
    <row r="37" spans="1:12" x14ac:dyDescent="0.25">
      <c r="A37" s="2"/>
      <c r="B37" s="21" t="s">
        <v>388</v>
      </c>
      <c r="L37" s="124"/>
    </row>
    <row r="38" spans="1:12" x14ac:dyDescent="0.25">
      <c r="A38" s="2"/>
    </row>
    <row r="39" spans="1:12" x14ac:dyDescent="0.25">
      <c r="A39" s="2"/>
      <c r="B39" s="13" t="s">
        <v>389</v>
      </c>
      <c r="C39" s="33">
        <v>-2776</v>
      </c>
      <c r="D39" s="33">
        <v>-18271.729999999981</v>
      </c>
      <c r="E39" s="33">
        <v>52819.639999999898</v>
      </c>
      <c r="F39" s="33">
        <v>26144.630000000121</v>
      </c>
      <c r="G39" s="33">
        <v>-16474.359999999986</v>
      </c>
      <c r="H39" s="33">
        <v>-4264.3699999999953</v>
      </c>
      <c r="I39" s="33">
        <v>21402.64000000013</v>
      </c>
      <c r="J39" s="33">
        <v>14839.559999999823</v>
      </c>
      <c r="K39" s="33">
        <v>59639.410000000033</v>
      </c>
    </row>
    <row r="40" spans="1:12" x14ac:dyDescent="0.25">
      <c r="A40" s="2"/>
      <c r="B40" s="13"/>
    </row>
    <row r="41" spans="1:12" x14ac:dyDescent="0.25">
      <c r="A41" s="2"/>
      <c r="B41" s="13" t="s">
        <v>390</v>
      </c>
    </row>
    <row r="42" spans="1:12" x14ac:dyDescent="0.25">
      <c r="A42" s="2"/>
      <c r="B42" s="21" t="s">
        <v>391</v>
      </c>
      <c r="C42" s="32">
        <v>-4959</v>
      </c>
      <c r="D42" s="32">
        <v>-17603</v>
      </c>
      <c r="E42" s="32">
        <v>52258</v>
      </c>
      <c r="F42" s="32">
        <v>29991</v>
      </c>
      <c r="G42" s="32">
        <v>-18083</v>
      </c>
      <c r="H42" s="32">
        <v>-4302</v>
      </c>
      <c r="I42" s="32">
        <v>22078</v>
      </c>
      <c r="J42" s="32">
        <v>24786</v>
      </c>
      <c r="K42" s="32">
        <v>59457</v>
      </c>
    </row>
    <row r="43" spans="1:12" x14ac:dyDescent="0.25">
      <c r="A43" s="2"/>
      <c r="B43" s="21" t="s">
        <v>137</v>
      </c>
      <c r="C43" s="32">
        <v>2183</v>
      </c>
      <c r="D43" s="32">
        <v>-668.72999999998137</v>
      </c>
      <c r="E43" s="32">
        <v>561.64000000013039</v>
      </c>
      <c r="F43" s="32">
        <v>-3846.3700000001118</v>
      </c>
      <c r="G43" s="32">
        <v>1608.640000000014</v>
      </c>
      <c r="H43" s="32">
        <v>37.630000000004657</v>
      </c>
      <c r="I43" s="32">
        <v>-675.35999999986961</v>
      </c>
      <c r="J43" s="32">
        <v>-9946.440000000177</v>
      </c>
      <c r="K43" s="32">
        <v>182.4100000000326</v>
      </c>
    </row>
    <row r="44" spans="1:12" x14ac:dyDescent="0.25">
      <c r="A44" s="2"/>
    </row>
    <row r="45" spans="1:12" x14ac:dyDescent="0.25">
      <c r="A45" s="2"/>
    </row>
    <row r="46" spans="1:12" x14ac:dyDescent="0.25">
      <c r="A46" s="2"/>
    </row>
    <row r="47" spans="1:12" x14ac:dyDescent="0.25">
      <c r="A47" s="2"/>
    </row>
    <row r="49" spans="1:1" x14ac:dyDescent="0.25">
      <c r="A49" s="2"/>
    </row>
    <row r="50" spans="1:1" x14ac:dyDescent="0.25">
      <c r="A50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3" spans="1:1" x14ac:dyDescent="0.25">
      <c r="A73" s="2"/>
    </row>
    <row r="74" spans="1:1" x14ac:dyDescent="0.25">
      <c r="A74" s="2"/>
    </row>
    <row r="76" spans="1:1" x14ac:dyDescent="0.25">
      <c r="A76" s="2"/>
    </row>
    <row r="77" spans="1:1" x14ac:dyDescent="0.25">
      <c r="A77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7"/>
  <sheetViews>
    <sheetView showGridLines="0" zoomScale="80" zoomScaleNormal="8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outlineLevelCol="1" x14ac:dyDescent="0.25"/>
  <cols>
    <col min="1" max="1" width="1.5703125" style="1" customWidth="1"/>
    <col min="2" max="2" width="60.140625" style="21" customWidth="1"/>
    <col min="3" max="6" width="9.85546875" style="21" hidden="1" customWidth="1" outlineLevel="1"/>
    <col min="7" max="7" width="9.85546875" style="21" customWidth="1" collapsed="1"/>
    <col min="8" max="11" width="9.85546875" style="21" hidden="1" customWidth="1" outlineLevel="1"/>
    <col min="12" max="12" width="9.85546875" style="21" customWidth="1" collapsed="1"/>
    <col min="13" max="16" width="9.85546875" style="21" hidden="1" customWidth="1" outlineLevel="1"/>
    <col min="17" max="17" width="9.85546875" style="21" customWidth="1" collapsed="1"/>
    <col min="18" max="18" width="9.85546875" style="21" hidden="1" customWidth="1" outlineLevel="1"/>
    <col min="19" max="21" width="9.140625" style="21" hidden="1" customWidth="1" outlineLevel="1"/>
    <col min="22" max="22" width="10" style="21" bestFit="1" customWidth="1" collapsed="1"/>
    <col min="23" max="26" width="9.140625" style="21" hidden="1" customWidth="1" outlineLevel="1"/>
    <col min="27" max="27" width="10" style="21" bestFit="1" customWidth="1" collapsed="1"/>
  </cols>
  <sheetData>
    <row r="1" spans="1:28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x14ac:dyDescent="0.25">
      <c r="A2" s="20"/>
    </row>
    <row r="3" spans="1:28" x14ac:dyDescent="0.25">
      <c r="A3" s="20"/>
    </row>
    <row r="4" spans="1:28" x14ac:dyDescent="0.25">
      <c r="A4" s="20"/>
    </row>
    <row r="5" spans="1:28" x14ac:dyDescent="0.25">
      <c r="A5" s="20"/>
    </row>
    <row r="6" spans="1:28" x14ac:dyDescent="0.25">
      <c r="A6" s="20"/>
    </row>
    <row r="7" spans="1:28" ht="16.5" customHeight="1" x14ac:dyDescent="0.25">
      <c r="A7" s="20"/>
      <c r="B7" s="113"/>
      <c r="C7" s="114" t="s">
        <v>14</v>
      </c>
      <c r="D7" s="114" t="s">
        <v>13</v>
      </c>
      <c r="E7" s="114" t="s">
        <v>12</v>
      </c>
      <c r="F7" s="114" t="s">
        <v>9</v>
      </c>
      <c r="G7" s="114">
        <v>2010</v>
      </c>
      <c r="H7" s="114" t="s">
        <v>41</v>
      </c>
      <c r="I7" s="114" t="s">
        <v>42</v>
      </c>
      <c r="J7" s="114" t="s">
        <v>43</v>
      </c>
      <c r="K7" s="114" t="s">
        <v>44</v>
      </c>
      <c r="L7" s="114">
        <v>2011</v>
      </c>
      <c r="M7" s="114" t="s">
        <v>45</v>
      </c>
      <c r="N7" s="114" t="s">
        <v>46</v>
      </c>
      <c r="O7" s="114" t="s">
        <v>47</v>
      </c>
      <c r="P7" s="114" t="s">
        <v>48</v>
      </c>
      <c r="Q7" s="114">
        <v>2012</v>
      </c>
      <c r="R7" s="114" t="s">
        <v>49</v>
      </c>
      <c r="S7" s="114" t="s">
        <v>50</v>
      </c>
      <c r="T7" s="114" t="s">
        <v>51</v>
      </c>
      <c r="U7" s="114" t="s">
        <v>52</v>
      </c>
      <c r="V7" s="114">
        <v>2013</v>
      </c>
      <c r="W7" s="114" t="s">
        <v>53</v>
      </c>
      <c r="X7" s="114" t="s">
        <v>54</v>
      </c>
      <c r="Y7" s="114" t="s">
        <v>55</v>
      </c>
      <c r="Z7" s="114" t="s">
        <v>56</v>
      </c>
      <c r="AA7" s="114">
        <v>2014</v>
      </c>
    </row>
    <row r="8" spans="1:28" x14ac:dyDescent="0.25">
      <c r="A8" s="20"/>
      <c r="B8" s="65"/>
    </row>
    <row r="9" spans="1:28" x14ac:dyDescent="0.25">
      <c r="A9" s="20"/>
      <c r="B9" s="66" t="s">
        <v>228</v>
      </c>
      <c r="C9" s="67">
        <v>17042</v>
      </c>
      <c r="D9" s="67">
        <v>21075</v>
      </c>
      <c r="E9" s="67">
        <v>23397</v>
      </c>
      <c r="F9" s="67">
        <v>32406</v>
      </c>
      <c r="G9" s="67">
        <v>93920</v>
      </c>
      <c r="H9" s="67">
        <v>21243</v>
      </c>
      <c r="I9" s="67">
        <v>30511</v>
      </c>
      <c r="J9" s="67">
        <v>30822</v>
      </c>
      <c r="K9" s="67">
        <v>29244</v>
      </c>
      <c r="L9" s="67">
        <v>111820</v>
      </c>
      <c r="M9" s="67">
        <v>23289</v>
      </c>
      <c r="N9" s="67">
        <v>40288</v>
      </c>
      <c r="O9" s="67">
        <v>27437</v>
      </c>
      <c r="P9" s="67">
        <v>11815</v>
      </c>
      <c r="Q9" s="67">
        <v>102829</v>
      </c>
      <c r="R9" s="67">
        <v>26366</v>
      </c>
      <c r="S9" s="67">
        <v>20352</v>
      </c>
      <c r="T9" s="67">
        <v>20957</v>
      </c>
      <c r="U9" s="67">
        <v>24052</v>
      </c>
      <c r="V9" s="67">
        <v>91727</v>
      </c>
      <c r="W9" s="67">
        <v>23428</v>
      </c>
      <c r="X9" s="67">
        <v>23478</v>
      </c>
      <c r="Y9" s="67">
        <v>36192</v>
      </c>
      <c r="Z9" s="67">
        <v>27044</v>
      </c>
      <c r="AA9" s="67">
        <v>110142</v>
      </c>
    </row>
    <row r="10" spans="1:28" ht="30" x14ac:dyDescent="0.25">
      <c r="A10" s="20"/>
      <c r="B10" s="14" t="s">
        <v>229</v>
      </c>
      <c r="F10" s="19"/>
      <c r="N10" s="19"/>
    </row>
    <row r="11" spans="1:28" x14ac:dyDescent="0.25">
      <c r="A11" s="20"/>
      <c r="B11" s="14" t="s">
        <v>157</v>
      </c>
      <c r="C11" s="15">
        <v>6951</v>
      </c>
      <c r="D11" s="15">
        <v>8667</v>
      </c>
      <c r="E11" s="15">
        <v>8261</v>
      </c>
      <c r="F11" s="15">
        <v>3560</v>
      </c>
      <c r="G11" s="15">
        <v>27439</v>
      </c>
      <c r="H11" s="15">
        <v>5800</v>
      </c>
      <c r="I11" s="15">
        <v>5898</v>
      </c>
      <c r="J11" s="15">
        <v>6128</v>
      </c>
      <c r="K11" s="15">
        <v>6017</v>
      </c>
      <c r="L11" s="15">
        <v>23843</v>
      </c>
      <c r="M11" s="15">
        <v>6206</v>
      </c>
      <c r="N11" s="15">
        <v>7739</v>
      </c>
      <c r="O11" s="15">
        <v>7970</v>
      </c>
      <c r="P11" s="15">
        <v>7597</v>
      </c>
      <c r="Q11" s="15">
        <v>29512</v>
      </c>
      <c r="R11" s="15">
        <v>8215</v>
      </c>
      <c r="S11" s="15">
        <v>13922</v>
      </c>
      <c r="T11" s="15">
        <v>13357</v>
      </c>
      <c r="U11" s="15">
        <v>11422</v>
      </c>
      <c r="V11" s="15">
        <v>46916</v>
      </c>
      <c r="W11" s="15">
        <v>12702</v>
      </c>
      <c r="X11" s="15">
        <v>14593</v>
      </c>
      <c r="Y11" s="15">
        <v>14431</v>
      </c>
      <c r="Z11" s="15">
        <v>17119</v>
      </c>
      <c r="AA11" s="15">
        <v>58845</v>
      </c>
    </row>
    <row r="12" spans="1:28" x14ac:dyDescent="0.25">
      <c r="A12" s="20"/>
      <c r="B12" s="14" t="s">
        <v>233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8212</v>
      </c>
      <c r="V12" s="15">
        <v>8212</v>
      </c>
      <c r="W12" s="15">
        <v>2449</v>
      </c>
      <c r="X12" s="15">
        <v>167</v>
      </c>
      <c r="Y12" s="15">
        <v>325</v>
      </c>
      <c r="Z12" s="15">
        <v>7712</v>
      </c>
      <c r="AA12" s="15">
        <v>10653</v>
      </c>
    </row>
    <row r="13" spans="1:28" x14ac:dyDescent="0.25">
      <c r="A13" s="20"/>
      <c r="B13" s="14" t="s">
        <v>159</v>
      </c>
      <c r="C13" s="15">
        <v>773</v>
      </c>
      <c r="D13" s="15">
        <v>776</v>
      </c>
      <c r="E13" s="15">
        <v>792</v>
      </c>
      <c r="F13" s="15">
        <v>798</v>
      </c>
      <c r="G13" s="15">
        <v>3139</v>
      </c>
      <c r="H13" s="15">
        <v>808</v>
      </c>
      <c r="I13" s="15">
        <v>806</v>
      </c>
      <c r="J13" s="15">
        <v>852</v>
      </c>
      <c r="K13" s="15">
        <v>894</v>
      </c>
      <c r="L13" s="15">
        <v>3360</v>
      </c>
      <c r="M13" s="15">
        <v>657</v>
      </c>
      <c r="N13" s="15">
        <v>745</v>
      </c>
      <c r="O13" s="15">
        <v>806</v>
      </c>
      <c r="P13" s="15">
        <v>843</v>
      </c>
      <c r="Q13" s="15">
        <v>3051</v>
      </c>
      <c r="R13" s="15">
        <v>886</v>
      </c>
      <c r="S13" s="15">
        <v>737</v>
      </c>
      <c r="T13" s="15">
        <v>696</v>
      </c>
      <c r="U13" s="15">
        <v>1781</v>
      </c>
      <c r="V13" s="15">
        <v>4100</v>
      </c>
      <c r="W13" s="15">
        <v>959</v>
      </c>
      <c r="X13" s="15">
        <v>996</v>
      </c>
      <c r="Y13" s="15">
        <v>1035</v>
      </c>
      <c r="Z13" s="15">
        <v>2132</v>
      </c>
      <c r="AA13" s="15">
        <v>5122</v>
      </c>
    </row>
    <row r="14" spans="1:28" x14ac:dyDescent="0.25">
      <c r="A14" s="20"/>
      <c r="B14" s="68" t="s">
        <v>230</v>
      </c>
      <c r="C14" s="15">
        <v>-378</v>
      </c>
      <c r="D14" s="15">
        <v>-389</v>
      </c>
      <c r="E14" s="15">
        <v>-106</v>
      </c>
      <c r="F14" s="15">
        <v>-675</v>
      </c>
      <c r="G14" s="15">
        <v>-1548</v>
      </c>
      <c r="H14" s="15">
        <v>-2157</v>
      </c>
      <c r="I14" s="15">
        <v>-556</v>
      </c>
      <c r="J14" s="15">
        <v>51</v>
      </c>
      <c r="K14" s="15">
        <v>-1320</v>
      </c>
      <c r="L14" s="15">
        <v>-3982</v>
      </c>
      <c r="M14" s="15">
        <v>-1392</v>
      </c>
      <c r="N14" s="15">
        <v>686</v>
      </c>
      <c r="O14" s="15">
        <v>-1272</v>
      </c>
      <c r="P14" s="15">
        <v>-7687</v>
      </c>
      <c r="Q14" s="15">
        <v>-9665</v>
      </c>
      <c r="R14" s="15">
        <v>-537</v>
      </c>
      <c r="S14" s="15">
        <v>2209</v>
      </c>
      <c r="T14" s="15">
        <v>408</v>
      </c>
      <c r="U14" s="15">
        <v>-2026</v>
      </c>
      <c r="V14" s="15">
        <v>54</v>
      </c>
      <c r="W14" s="15">
        <v>143</v>
      </c>
      <c r="X14" s="15">
        <v>-552</v>
      </c>
      <c r="Y14" s="15">
        <v>429</v>
      </c>
      <c r="Z14" s="15">
        <v>6570</v>
      </c>
      <c r="AA14" s="15">
        <v>6590</v>
      </c>
      <c r="AB14" s="54"/>
    </row>
    <row r="15" spans="1:28" x14ac:dyDescent="0.25">
      <c r="A15" s="20"/>
      <c r="B15" s="14" t="s">
        <v>231</v>
      </c>
      <c r="C15" s="15">
        <v>-3</v>
      </c>
      <c r="D15" s="15">
        <v>744</v>
      </c>
      <c r="E15" s="15">
        <v>-977</v>
      </c>
      <c r="F15" s="15">
        <v>605</v>
      </c>
      <c r="G15" s="15">
        <v>369</v>
      </c>
      <c r="H15" s="15">
        <v>3</v>
      </c>
      <c r="I15" s="15">
        <v>3</v>
      </c>
      <c r="J15" s="15">
        <v>0</v>
      </c>
      <c r="K15" s="15">
        <v>-60</v>
      </c>
      <c r="L15" s="15">
        <v>-54</v>
      </c>
      <c r="M15" s="15">
        <v>185</v>
      </c>
      <c r="N15" s="15">
        <v>-377</v>
      </c>
      <c r="O15" s="15">
        <v>325</v>
      </c>
      <c r="P15" s="15">
        <v>-62</v>
      </c>
      <c r="Q15" s="15">
        <v>71</v>
      </c>
      <c r="R15" s="15">
        <v>-48</v>
      </c>
      <c r="S15" s="15">
        <v>-61</v>
      </c>
      <c r="T15" s="15">
        <v>-65</v>
      </c>
      <c r="U15" s="15">
        <v>418</v>
      </c>
      <c r="V15" s="15">
        <v>244</v>
      </c>
      <c r="W15" s="15">
        <v>198</v>
      </c>
      <c r="X15" s="15">
        <v>-1</v>
      </c>
      <c r="Y15" s="15">
        <v>382</v>
      </c>
      <c r="Z15" s="15">
        <v>1927</v>
      </c>
      <c r="AA15" s="15">
        <v>2506</v>
      </c>
    </row>
    <row r="16" spans="1:28" x14ac:dyDescent="0.25">
      <c r="B16" s="14" t="s">
        <v>232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4174</v>
      </c>
      <c r="P16" s="15">
        <v>0</v>
      </c>
      <c r="Q16" s="15">
        <v>4174</v>
      </c>
      <c r="R16" s="15"/>
      <c r="S16" s="15">
        <v>0</v>
      </c>
      <c r="T16" s="15">
        <v>0</v>
      </c>
      <c r="U16" s="15">
        <v>2167</v>
      </c>
      <c r="V16" s="15">
        <v>2167</v>
      </c>
      <c r="W16" s="15"/>
      <c r="X16" s="15">
        <v>0</v>
      </c>
      <c r="Y16" s="15">
        <v>0</v>
      </c>
      <c r="Z16" s="15">
        <v>6849</v>
      </c>
      <c r="AA16" s="15">
        <v>6849</v>
      </c>
    </row>
    <row r="17" spans="1:27" x14ac:dyDescent="0.25">
      <c r="A17" s="20"/>
      <c r="B17" s="14" t="s">
        <v>234</v>
      </c>
      <c r="C17" s="15">
        <v>2436</v>
      </c>
      <c r="D17" s="15">
        <v>2315</v>
      </c>
      <c r="E17" s="15">
        <v>1529</v>
      </c>
      <c r="F17" s="15">
        <v>5660</v>
      </c>
      <c r="G17" s="15">
        <v>11940</v>
      </c>
      <c r="H17" s="15">
        <v>1919</v>
      </c>
      <c r="I17" s="15">
        <v>-895</v>
      </c>
      <c r="J17" s="15">
        <v>1499</v>
      </c>
      <c r="K17" s="15">
        <v>1925</v>
      </c>
      <c r="L17" s="15">
        <v>4448</v>
      </c>
      <c r="M17" s="15">
        <v>4984</v>
      </c>
      <c r="N17" s="15">
        <v>-2476</v>
      </c>
      <c r="O17" s="15">
        <v>2682</v>
      </c>
      <c r="P17" s="15">
        <v>3166</v>
      </c>
      <c r="Q17" s="15">
        <v>8356</v>
      </c>
      <c r="R17" s="15">
        <v>-1880</v>
      </c>
      <c r="S17" s="15">
        <v>298</v>
      </c>
      <c r="T17" s="15">
        <v>-9788</v>
      </c>
      <c r="U17" s="15">
        <v>-3482</v>
      </c>
      <c r="V17" s="15">
        <v>-14852</v>
      </c>
      <c r="W17" s="15">
        <v>407</v>
      </c>
      <c r="X17" s="15">
        <v>-3862</v>
      </c>
      <c r="Y17" s="15">
        <v>5641</v>
      </c>
      <c r="Z17" s="15">
        <v>-2472</v>
      </c>
      <c r="AA17" s="15">
        <v>-286</v>
      </c>
    </row>
    <row r="18" spans="1:27" x14ac:dyDescent="0.25">
      <c r="A18" s="20"/>
      <c r="B18" s="14" t="s">
        <v>235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-965</v>
      </c>
      <c r="Q18" s="15">
        <v>-965</v>
      </c>
      <c r="R18" s="15"/>
      <c r="S18" s="15">
        <v>0</v>
      </c>
      <c r="T18" s="15">
        <v>0</v>
      </c>
      <c r="U18" s="15">
        <v>0</v>
      </c>
      <c r="V18" s="15">
        <v>0</v>
      </c>
      <c r="W18" s="15"/>
      <c r="X18" s="15">
        <v>0</v>
      </c>
      <c r="Y18" s="15">
        <v>0</v>
      </c>
      <c r="Z18" s="15">
        <v>0</v>
      </c>
      <c r="AA18" s="15">
        <v>0</v>
      </c>
    </row>
    <row r="19" spans="1:27" x14ac:dyDescent="0.25">
      <c r="A19" s="20"/>
      <c r="B19" s="14" t="s">
        <v>236</v>
      </c>
      <c r="C19" s="15">
        <v>0</v>
      </c>
      <c r="D19" s="15">
        <v>0</v>
      </c>
      <c r="E19" s="15">
        <v>-499</v>
      </c>
      <c r="F19" s="15">
        <v>-406</v>
      </c>
      <c r="G19" s="15">
        <v>-905</v>
      </c>
      <c r="H19" s="15">
        <v>-719</v>
      </c>
      <c r="I19" s="15">
        <v>-843</v>
      </c>
      <c r="J19" s="15">
        <v>-812</v>
      </c>
      <c r="K19" s="15">
        <v>-1473</v>
      </c>
      <c r="L19" s="15">
        <v>-3847</v>
      </c>
      <c r="M19" s="15">
        <v>-1795</v>
      </c>
      <c r="N19" s="15">
        <v>-1027</v>
      </c>
      <c r="O19" s="15">
        <v>-1468</v>
      </c>
      <c r="P19" s="15">
        <v>1150</v>
      </c>
      <c r="Q19" s="15">
        <v>-3140</v>
      </c>
      <c r="R19" s="15">
        <v>-854</v>
      </c>
      <c r="S19" s="15">
        <v>-182</v>
      </c>
      <c r="T19" s="15">
        <v>-2279</v>
      </c>
      <c r="U19" s="15">
        <v>972</v>
      </c>
      <c r="V19" s="15">
        <v>-2343</v>
      </c>
      <c r="W19" s="15">
        <v>-1333</v>
      </c>
      <c r="X19" s="15">
        <v>711</v>
      </c>
      <c r="Y19" s="15">
        <v>6117</v>
      </c>
      <c r="Z19" s="15">
        <v>6398</v>
      </c>
      <c r="AA19" s="15">
        <v>11893</v>
      </c>
    </row>
    <row r="20" spans="1:27" x14ac:dyDescent="0.25">
      <c r="A20" s="20"/>
      <c r="B20" s="14" t="s">
        <v>237</v>
      </c>
      <c r="C20" s="15">
        <v>4455</v>
      </c>
      <c r="D20" s="15">
        <v>4684</v>
      </c>
      <c r="E20" s="15">
        <v>5522</v>
      </c>
      <c r="F20" s="15">
        <v>5327</v>
      </c>
      <c r="G20" s="15">
        <v>19988</v>
      </c>
      <c r="H20" s="15">
        <v>5558</v>
      </c>
      <c r="I20" s="15">
        <v>4162</v>
      </c>
      <c r="J20" s="15">
        <v>5735</v>
      </c>
      <c r="K20" s="15">
        <v>5977</v>
      </c>
      <c r="L20" s="15">
        <v>21432</v>
      </c>
      <c r="M20" s="15">
        <v>5905</v>
      </c>
      <c r="N20" s="15">
        <v>4310</v>
      </c>
      <c r="O20" s="15">
        <v>3882</v>
      </c>
      <c r="P20" s="15">
        <v>3416</v>
      </c>
      <c r="Q20" s="15">
        <v>17513</v>
      </c>
      <c r="R20" s="15">
        <v>5968</v>
      </c>
      <c r="S20" s="15">
        <v>7706</v>
      </c>
      <c r="T20" s="15">
        <v>9399</v>
      </c>
      <c r="U20" s="15">
        <v>9021</v>
      </c>
      <c r="V20" s="15">
        <v>32094</v>
      </c>
      <c r="W20" s="15">
        <v>7669</v>
      </c>
      <c r="X20" s="15">
        <v>8506</v>
      </c>
      <c r="Y20" s="15">
        <v>9453</v>
      </c>
      <c r="Z20" s="15">
        <v>9730</v>
      </c>
      <c r="AA20" s="15">
        <v>35358</v>
      </c>
    </row>
    <row r="21" spans="1:27" x14ac:dyDescent="0.25">
      <c r="A21" s="20"/>
      <c r="B21" s="14" t="s">
        <v>238</v>
      </c>
      <c r="C21" s="15">
        <v>71</v>
      </c>
      <c r="D21" s="15">
        <v>22</v>
      </c>
      <c r="E21" s="15">
        <v>0</v>
      </c>
      <c r="F21" s="15">
        <v>0</v>
      </c>
      <c r="G21" s="15">
        <v>93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 x14ac:dyDescent="0.25">
      <c r="A22" s="20"/>
      <c r="B22" s="14" t="s">
        <v>121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596</v>
      </c>
      <c r="Q22" s="15">
        <v>596</v>
      </c>
      <c r="R22" s="15">
        <v>3317</v>
      </c>
      <c r="S22" s="15">
        <v>-8819</v>
      </c>
      <c r="T22" s="15">
        <v>4906</v>
      </c>
      <c r="U22" s="15">
        <v>-5320</v>
      </c>
      <c r="V22" s="15">
        <v>-5916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</row>
    <row r="23" spans="1:27" x14ac:dyDescent="0.25">
      <c r="A23" s="20"/>
      <c r="B23" s="14" t="s">
        <v>239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-234</v>
      </c>
      <c r="S23" s="15">
        <v>-515</v>
      </c>
      <c r="T23" s="15">
        <v>783</v>
      </c>
      <c r="U23" s="15">
        <v>71</v>
      </c>
      <c r="V23" s="15">
        <v>105</v>
      </c>
      <c r="W23" s="15">
        <v>1321</v>
      </c>
      <c r="X23" s="15">
        <v>1024</v>
      </c>
      <c r="Y23" s="15">
        <v>1103</v>
      </c>
      <c r="Z23" s="15">
        <v>811</v>
      </c>
      <c r="AA23" s="15">
        <v>4259</v>
      </c>
    </row>
    <row r="24" spans="1:27" x14ac:dyDescent="0.25">
      <c r="A24" s="20"/>
      <c r="B24" s="14" t="s">
        <v>240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</row>
    <row r="25" spans="1:27" ht="15.75" thickBot="1" x14ac:dyDescent="0.3">
      <c r="A25" s="20"/>
      <c r="B25" s="14" t="s">
        <v>241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-1662</v>
      </c>
      <c r="S25" s="15">
        <v>-1859</v>
      </c>
      <c r="T25" s="15">
        <v>3521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</row>
    <row r="26" spans="1:27" ht="15.75" thickBot="1" x14ac:dyDescent="0.3">
      <c r="A26" s="20"/>
      <c r="B26" s="115" t="s">
        <v>278</v>
      </c>
      <c r="C26" s="116">
        <v>31347</v>
      </c>
      <c r="D26" s="116">
        <v>37894</v>
      </c>
      <c r="E26" s="116">
        <v>37919</v>
      </c>
      <c r="F26" s="116">
        <v>47275</v>
      </c>
      <c r="G26" s="117">
        <v>154435</v>
      </c>
      <c r="H26" s="117">
        <v>32455</v>
      </c>
      <c r="I26" s="117">
        <v>39086</v>
      </c>
      <c r="J26" s="117">
        <v>44275</v>
      </c>
      <c r="K26" s="117">
        <v>41204</v>
      </c>
      <c r="L26" s="117">
        <v>157020</v>
      </c>
      <c r="M26" s="117">
        <v>38039</v>
      </c>
      <c r="N26" s="117">
        <v>49888</v>
      </c>
      <c r="O26" s="117">
        <v>44536</v>
      </c>
      <c r="P26" s="117">
        <v>19869</v>
      </c>
      <c r="Q26" s="117">
        <v>152332</v>
      </c>
      <c r="R26" s="117">
        <v>39537</v>
      </c>
      <c r="S26" s="117">
        <v>33788</v>
      </c>
      <c r="T26" s="117">
        <v>41895</v>
      </c>
      <c r="U26" s="117">
        <v>47288</v>
      </c>
      <c r="V26" s="117">
        <v>162508</v>
      </c>
      <c r="W26" s="117">
        <v>47943</v>
      </c>
      <c r="X26" s="117">
        <v>45060</v>
      </c>
      <c r="Y26" s="117">
        <v>75108</v>
      </c>
      <c r="Z26" s="117">
        <v>83820</v>
      </c>
      <c r="AA26" s="117">
        <v>251931</v>
      </c>
    </row>
    <row r="27" spans="1:27" x14ac:dyDescent="0.25">
      <c r="A27" s="20"/>
      <c r="B27" s="14"/>
    </row>
    <row r="28" spans="1:27" x14ac:dyDescent="0.25">
      <c r="A28" s="20"/>
      <c r="B28" s="14" t="s">
        <v>242</v>
      </c>
      <c r="C28" s="15">
        <v>-16446</v>
      </c>
      <c r="D28" s="15">
        <v>-29967</v>
      </c>
      <c r="E28" s="15">
        <v>16417</v>
      </c>
      <c r="F28" s="15">
        <v>-635</v>
      </c>
      <c r="G28" s="15">
        <v>-30631</v>
      </c>
      <c r="H28" s="15">
        <v>-21227</v>
      </c>
      <c r="I28" s="15">
        <v>8753</v>
      </c>
      <c r="J28" s="15">
        <v>-12029</v>
      </c>
      <c r="K28" s="15">
        <v>-3187</v>
      </c>
      <c r="L28" s="15">
        <v>-27690</v>
      </c>
      <c r="M28" s="15">
        <v>-7559</v>
      </c>
      <c r="N28" s="15">
        <v>-16590</v>
      </c>
      <c r="O28" s="15">
        <v>427</v>
      </c>
      <c r="P28" s="15">
        <v>25877</v>
      </c>
      <c r="Q28" s="15">
        <v>2155</v>
      </c>
      <c r="R28" s="15">
        <v>-34524</v>
      </c>
      <c r="S28" s="15">
        <v>-14728</v>
      </c>
      <c r="T28" s="15">
        <v>-7123</v>
      </c>
      <c r="U28" s="15">
        <v>4350</v>
      </c>
      <c r="V28" s="15">
        <v>-52025</v>
      </c>
      <c r="W28" s="15">
        <v>4351</v>
      </c>
      <c r="X28" s="15">
        <v>-14820</v>
      </c>
      <c r="Y28" s="15">
        <v>-19938</v>
      </c>
      <c r="Z28" s="15">
        <v>-1837</v>
      </c>
      <c r="AA28" s="15">
        <v>-32244</v>
      </c>
    </row>
    <row r="29" spans="1:27" x14ac:dyDescent="0.25">
      <c r="A29" s="20"/>
      <c r="B29" s="14" t="s">
        <v>243</v>
      </c>
      <c r="C29" s="15">
        <v>-3569</v>
      </c>
      <c r="D29" s="15">
        <v>1335</v>
      </c>
      <c r="E29" s="15">
        <v>3984</v>
      </c>
      <c r="F29" s="15">
        <v>3752</v>
      </c>
      <c r="G29" s="15">
        <v>5502</v>
      </c>
      <c r="H29" s="15">
        <v>-10710</v>
      </c>
      <c r="I29" s="15">
        <v>-10506</v>
      </c>
      <c r="J29" s="15">
        <v>17177</v>
      </c>
      <c r="K29" s="15">
        <v>-3253</v>
      </c>
      <c r="L29" s="15">
        <v>-7292</v>
      </c>
      <c r="M29" s="15">
        <v>-6180</v>
      </c>
      <c r="N29" s="15">
        <v>-5111</v>
      </c>
      <c r="O29" s="15">
        <v>23133</v>
      </c>
      <c r="P29" s="15">
        <v>3074</v>
      </c>
      <c r="Q29" s="15">
        <v>14916</v>
      </c>
      <c r="R29" s="15">
        <v>-2281</v>
      </c>
      <c r="S29" s="15">
        <v>-1570</v>
      </c>
      <c r="T29" s="15">
        <v>-5986</v>
      </c>
      <c r="U29" s="15">
        <v>-1786</v>
      </c>
      <c r="V29" s="15">
        <v>-11623</v>
      </c>
      <c r="W29" s="15">
        <v>-4892</v>
      </c>
      <c r="X29" s="15">
        <v>-1503</v>
      </c>
      <c r="Y29" s="15">
        <v>-2362</v>
      </c>
      <c r="Z29" s="15">
        <v>5128</v>
      </c>
      <c r="AA29" s="15">
        <v>-3629</v>
      </c>
    </row>
    <row r="30" spans="1:27" x14ac:dyDescent="0.25">
      <c r="A30" s="20"/>
      <c r="B30" s="14" t="s">
        <v>244</v>
      </c>
      <c r="C30" s="15">
        <v>-91</v>
      </c>
      <c r="D30" s="15">
        <v>703</v>
      </c>
      <c r="E30" s="15">
        <v>1845</v>
      </c>
      <c r="F30" s="15">
        <v>-6384</v>
      </c>
      <c r="G30" s="15">
        <v>-3927</v>
      </c>
      <c r="H30" s="15">
        <v>-5382</v>
      </c>
      <c r="I30" s="15">
        <v>-4736</v>
      </c>
      <c r="J30" s="15">
        <v>2918</v>
      </c>
      <c r="K30" s="15">
        <v>-8084</v>
      </c>
      <c r="L30" s="15">
        <v>-15284</v>
      </c>
      <c r="M30" s="15">
        <v>3459</v>
      </c>
      <c r="N30" s="15">
        <v>-1011</v>
      </c>
      <c r="O30" s="15">
        <v>6485</v>
      </c>
      <c r="P30" s="15">
        <v>-2973</v>
      </c>
      <c r="Q30" s="15">
        <v>5960</v>
      </c>
      <c r="R30" s="15">
        <v>662</v>
      </c>
      <c r="S30" s="15">
        <v>-21788</v>
      </c>
      <c r="T30" s="15">
        <v>613</v>
      </c>
      <c r="U30" s="15">
        <v>8212</v>
      </c>
      <c r="V30" s="15">
        <v>-12301</v>
      </c>
      <c r="W30" s="15">
        <v>-1770</v>
      </c>
      <c r="X30" s="15">
        <v>-4037</v>
      </c>
      <c r="Y30" s="15">
        <v>-1071</v>
      </c>
      <c r="Z30" s="15">
        <v>236</v>
      </c>
      <c r="AA30" s="15">
        <v>-6642</v>
      </c>
    </row>
    <row r="31" spans="1:27" x14ac:dyDescent="0.25">
      <c r="A31" s="20"/>
      <c r="B31" s="14" t="s">
        <v>104</v>
      </c>
      <c r="C31" s="15">
        <v>-268</v>
      </c>
      <c r="D31" s="15">
        <v>-250</v>
      </c>
      <c r="E31" s="15">
        <v>-403</v>
      </c>
      <c r="F31" s="15">
        <v>-633</v>
      </c>
      <c r="G31" s="15">
        <v>-1554</v>
      </c>
      <c r="H31" s="15">
        <v>-227</v>
      </c>
      <c r="I31" s="15">
        <v>-578</v>
      </c>
      <c r="J31" s="15">
        <v>-750</v>
      </c>
      <c r="K31" s="15">
        <v>-2897</v>
      </c>
      <c r="L31" s="15">
        <v>-4452</v>
      </c>
      <c r="M31" s="15">
        <v>-784</v>
      </c>
      <c r="N31" s="15">
        <v>-7954</v>
      </c>
      <c r="O31" s="15">
        <v>-487</v>
      </c>
      <c r="P31" s="15">
        <v>1658</v>
      </c>
      <c r="Q31" s="15">
        <v>-7567</v>
      </c>
      <c r="R31" s="15">
        <v>-7387</v>
      </c>
      <c r="S31" s="15">
        <v>-410</v>
      </c>
      <c r="T31" s="15">
        <v>-224</v>
      </c>
      <c r="U31" s="15">
        <v>-669</v>
      </c>
      <c r="V31" s="15">
        <v>-8690</v>
      </c>
      <c r="W31" s="15">
        <v>-277</v>
      </c>
      <c r="X31" s="15">
        <v>-980</v>
      </c>
      <c r="Y31" s="15">
        <v>-1034</v>
      </c>
      <c r="Z31" s="15">
        <v>1499</v>
      </c>
      <c r="AA31" s="15">
        <v>-792</v>
      </c>
    </row>
    <row r="32" spans="1:27" x14ac:dyDescent="0.25">
      <c r="A32" s="20"/>
      <c r="B32" s="14" t="s">
        <v>179</v>
      </c>
      <c r="C32" s="15">
        <v>-1653</v>
      </c>
      <c r="D32" s="15">
        <v>-6783</v>
      </c>
      <c r="E32" s="15">
        <v>322</v>
      </c>
      <c r="F32" s="15">
        <v>6626</v>
      </c>
      <c r="G32" s="15">
        <v>-1488</v>
      </c>
      <c r="H32" s="15">
        <v>-3103</v>
      </c>
      <c r="I32" s="15">
        <v>-3693</v>
      </c>
      <c r="J32" s="15">
        <v>120</v>
      </c>
      <c r="K32" s="15">
        <v>-440</v>
      </c>
      <c r="L32" s="15">
        <v>-7116</v>
      </c>
      <c r="M32" s="15">
        <v>1410</v>
      </c>
      <c r="N32" s="15">
        <v>-3288</v>
      </c>
      <c r="O32" s="15">
        <v>-13504</v>
      </c>
      <c r="P32" s="15">
        <v>-3111</v>
      </c>
      <c r="Q32" s="15">
        <v>-18493</v>
      </c>
      <c r="R32" s="15">
        <v>163</v>
      </c>
      <c r="S32" s="15">
        <v>-2574</v>
      </c>
      <c r="T32" s="15">
        <v>1829</v>
      </c>
      <c r="U32" s="15">
        <v>620</v>
      </c>
      <c r="V32" s="15">
        <v>38</v>
      </c>
      <c r="W32" s="15">
        <v>-2867</v>
      </c>
      <c r="X32" s="15">
        <v>-358</v>
      </c>
      <c r="Y32" s="15">
        <v>2884</v>
      </c>
      <c r="Z32" s="15">
        <v>11615</v>
      </c>
      <c r="AA32" s="15">
        <v>11274</v>
      </c>
    </row>
    <row r="33" spans="1:27" x14ac:dyDescent="0.25">
      <c r="A33" s="20"/>
      <c r="B33" s="14" t="s">
        <v>245</v>
      </c>
      <c r="C33" s="15">
        <v>5603</v>
      </c>
      <c r="D33" s="15">
        <v>6053</v>
      </c>
      <c r="E33" s="15">
        <v>-899</v>
      </c>
      <c r="F33" s="15">
        <v>-262</v>
      </c>
      <c r="G33" s="15">
        <v>10495</v>
      </c>
      <c r="H33" s="15">
        <v>4109</v>
      </c>
      <c r="I33" s="15">
        <v>-3176</v>
      </c>
      <c r="J33" s="15">
        <v>10059</v>
      </c>
      <c r="K33" s="15">
        <v>15116</v>
      </c>
      <c r="L33" s="15">
        <v>26108</v>
      </c>
      <c r="M33" s="15">
        <v>-5446</v>
      </c>
      <c r="N33" s="15">
        <v>3188</v>
      </c>
      <c r="O33" s="15">
        <v>-6624</v>
      </c>
      <c r="P33" s="15">
        <v>8223</v>
      </c>
      <c r="Q33" s="15">
        <v>-659</v>
      </c>
      <c r="R33" s="15">
        <v>-3800</v>
      </c>
      <c r="S33" s="15">
        <v>900</v>
      </c>
      <c r="T33" s="15">
        <v>4219</v>
      </c>
      <c r="U33" s="15">
        <v>4014</v>
      </c>
      <c r="V33" s="15">
        <v>5333</v>
      </c>
      <c r="W33" s="15">
        <v>7479</v>
      </c>
      <c r="X33" s="15">
        <v>-6524</v>
      </c>
      <c r="Y33" s="15">
        <v>11220</v>
      </c>
      <c r="Z33" s="15">
        <v>-18876</v>
      </c>
      <c r="AA33" s="15">
        <v>-6701</v>
      </c>
    </row>
    <row r="34" spans="1:27" x14ac:dyDescent="0.25">
      <c r="A34" s="20"/>
      <c r="B34" s="14" t="s">
        <v>246</v>
      </c>
      <c r="C34" s="15">
        <v>720</v>
      </c>
      <c r="D34" s="15">
        <v>4164</v>
      </c>
      <c r="E34" s="15">
        <v>6640</v>
      </c>
      <c r="F34" s="15">
        <v>-1817</v>
      </c>
      <c r="G34" s="15">
        <v>9707</v>
      </c>
      <c r="H34" s="15">
        <v>-5074</v>
      </c>
      <c r="I34" s="15">
        <v>6279</v>
      </c>
      <c r="J34" s="15">
        <v>8088</v>
      </c>
      <c r="K34" s="15">
        <v>-2420</v>
      </c>
      <c r="L34" s="15">
        <v>6873</v>
      </c>
      <c r="M34" s="15">
        <v>-5056</v>
      </c>
      <c r="N34" s="15">
        <v>9585</v>
      </c>
      <c r="O34" s="15">
        <v>8187</v>
      </c>
      <c r="P34" s="15">
        <v>-2110</v>
      </c>
      <c r="Q34" s="15">
        <v>10606</v>
      </c>
      <c r="R34" s="15">
        <v>263</v>
      </c>
      <c r="S34" s="15">
        <v>4552</v>
      </c>
      <c r="T34" s="15">
        <v>3024</v>
      </c>
      <c r="U34" s="15">
        <v>-6074</v>
      </c>
      <c r="V34" s="15">
        <v>1765</v>
      </c>
      <c r="W34" s="15">
        <v>-974</v>
      </c>
      <c r="X34" s="15">
        <v>8411</v>
      </c>
      <c r="Y34" s="15">
        <v>8827</v>
      </c>
      <c r="Z34" s="15">
        <v>-2231</v>
      </c>
      <c r="AA34" s="15">
        <v>14033</v>
      </c>
    </row>
    <row r="35" spans="1:27" x14ac:dyDescent="0.25">
      <c r="A35" s="20"/>
      <c r="B35" s="14" t="s">
        <v>247</v>
      </c>
      <c r="C35" s="15">
        <v>7668</v>
      </c>
      <c r="D35" s="15">
        <v>3558</v>
      </c>
      <c r="E35" s="15">
        <v>-1476</v>
      </c>
      <c r="F35" s="15">
        <v>-7195</v>
      </c>
      <c r="G35" s="15">
        <v>2555</v>
      </c>
      <c r="H35" s="15">
        <v>46</v>
      </c>
      <c r="I35" s="15">
        <v>31659</v>
      </c>
      <c r="J35" s="15">
        <v>-5620</v>
      </c>
      <c r="K35" s="15">
        <v>5774</v>
      </c>
      <c r="L35" s="15">
        <v>31859</v>
      </c>
      <c r="M35" s="15">
        <v>13998</v>
      </c>
      <c r="N35" s="15">
        <v>16198</v>
      </c>
      <c r="O35" s="15">
        <v>-9931</v>
      </c>
      <c r="P35" s="15">
        <v>5578</v>
      </c>
      <c r="Q35" s="15">
        <v>25843</v>
      </c>
      <c r="R35" s="15">
        <v>7922</v>
      </c>
      <c r="S35" s="15">
        <v>6924</v>
      </c>
      <c r="T35" s="15">
        <v>13800</v>
      </c>
      <c r="U35" s="15">
        <v>11643</v>
      </c>
      <c r="V35" s="15">
        <v>40289</v>
      </c>
      <c r="W35" s="15">
        <v>14177</v>
      </c>
      <c r="X35" s="15">
        <v>5539</v>
      </c>
      <c r="Y35" s="15">
        <v>14592</v>
      </c>
      <c r="Z35" s="15">
        <v>5096</v>
      </c>
      <c r="AA35" s="15">
        <v>39404</v>
      </c>
    </row>
    <row r="36" spans="1:27" x14ac:dyDescent="0.25">
      <c r="A36" s="20"/>
      <c r="B36" s="14" t="s">
        <v>248</v>
      </c>
      <c r="C36" s="15">
        <v>-315</v>
      </c>
      <c r="D36" s="15">
        <v>-321</v>
      </c>
      <c r="E36" s="15">
        <v>-330</v>
      </c>
      <c r="F36" s="15">
        <v>966</v>
      </c>
      <c r="G36" s="15">
        <v>0</v>
      </c>
      <c r="H36" s="15">
        <v>9623</v>
      </c>
      <c r="I36" s="15">
        <v>-24907</v>
      </c>
      <c r="J36" s="15">
        <v>-7921</v>
      </c>
      <c r="K36" s="15">
        <v>-8963</v>
      </c>
      <c r="L36" s="15">
        <v>-32168</v>
      </c>
      <c r="M36" s="15">
        <v>-4794</v>
      </c>
      <c r="N36" s="15">
        <v>-11469</v>
      </c>
      <c r="O36" s="15">
        <v>-11775</v>
      </c>
      <c r="P36" s="15">
        <v>-9632</v>
      </c>
      <c r="Q36" s="15">
        <v>-37670</v>
      </c>
      <c r="R36" s="15">
        <v>-5758</v>
      </c>
      <c r="S36" s="15">
        <v>-7244</v>
      </c>
      <c r="T36" s="15">
        <v>-11297</v>
      </c>
      <c r="U36" s="15">
        <v>-11448</v>
      </c>
      <c r="V36" s="15">
        <v>-35747</v>
      </c>
      <c r="W36" s="15">
        <v>-8866</v>
      </c>
      <c r="X36" s="15">
        <v>-8757</v>
      </c>
      <c r="Y36" s="15">
        <v>-10151</v>
      </c>
      <c r="Z36" s="15">
        <v>-7451</v>
      </c>
      <c r="AA36" s="15">
        <v>-35225</v>
      </c>
    </row>
    <row r="37" spans="1:27" ht="15.75" thickBot="1" x14ac:dyDescent="0.3">
      <c r="A37" s="20"/>
      <c r="B37" s="14" t="s">
        <v>249</v>
      </c>
      <c r="C37" s="15">
        <v>1554</v>
      </c>
      <c r="D37" s="15">
        <v>-397</v>
      </c>
      <c r="E37" s="15">
        <v>1470</v>
      </c>
      <c r="F37" s="15">
        <v>-5627</v>
      </c>
      <c r="G37" s="15">
        <v>-3000</v>
      </c>
      <c r="H37" s="15">
        <v>-558</v>
      </c>
      <c r="I37" s="15">
        <v>-2121</v>
      </c>
      <c r="J37" s="15">
        <v>596</v>
      </c>
      <c r="K37" s="15">
        <v>-1811</v>
      </c>
      <c r="L37" s="15">
        <v>-3894</v>
      </c>
      <c r="M37" s="15">
        <v>-51</v>
      </c>
      <c r="N37" s="15">
        <v>1871</v>
      </c>
      <c r="O37" s="15">
        <v>-2503</v>
      </c>
      <c r="P37" s="15">
        <v>8991</v>
      </c>
      <c r="Q37" s="15">
        <v>8308</v>
      </c>
      <c r="R37" s="15">
        <v>-1798</v>
      </c>
      <c r="S37" s="15">
        <v>2855</v>
      </c>
      <c r="T37" s="15">
        <v>1298</v>
      </c>
      <c r="U37" s="15">
        <v>1289</v>
      </c>
      <c r="V37" s="15">
        <v>3644</v>
      </c>
      <c r="W37" s="15">
        <v>-3147</v>
      </c>
      <c r="X37" s="15">
        <v>-94</v>
      </c>
      <c r="Y37" s="15">
        <v>-845</v>
      </c>
      <c r="Z37" s="15">
        <v>-3326</v>
      </c>
      <c r="AA37" s="15">
        <v>-7412</v>
      </c>
    </row>
    <row r="38" spans="1:27" ht="15.75" thickBot="1" x14ac:dyDescent="0.3">
      <c r="A38" s="20"/>
      <c r="B38" s="115" t="s">
        <v>189</v>
      </c>
      <c r="C38" s="116">
        <v>-6797</v>
      </c>
      <c r="D38" s="116">
        <v>-21905</v>
      </c>
      <c r="E38" s="116">
        <v>27570</v>
      </c>
      <c r="F38" s="116">
        <v>-11209</v>
      </c>
      <c r="G38" s="117">
        <v>-12341</v>
      </c>
      <c r="H38" s="117">
        <v>-32503</v>
      </c>
      <c r="I38" s="117">
        <v>-3026</v>
      </c>
      <c r="J38" s="117">
        <v>12638</v>
      </c>
      <c r="K38" s="117">
        <v>-10165</v>
      </c>
      <c r="L38" s="117">
        <v>-33056</v>
      </c>
      <c r="M38" s="117">
        <v>-11003</v>
      </c>
      <c r="N38" s="117">
        <v>-14581</v>
      </c>
      <c r="O38" s="117">
        <v>-6592</v>
      </c>
      <c r="P38" s="117">
        <v>35575</v>
      </c>
      <c r="Q38" s="117">
        <v>3399</v>
      </c>
      <c r="R38" s="117">
        <v>-46538</v>
      </c>
      <c r="S38" s="117">
        <v>-33083</v>
      </c>
      <c r="T38" s="117">
        <v>153</v>
      </c>
      <c r="U38" s="117">
        <v>10151</v>
      </c>
      <c r="V38" s="117">
        <v>-69317</v>
      </c>
      <c r="W38" s="117">
        <v>3214</v>
      </c>
      <c r="X38" s="117">
        <v>-23123</v>
      </c>
      <c r="Y38" s="117">
        <v>2122</v>
      </c>
      <c r="Z38" s="117">
        <v>-10147</v>
      </c>
      <c r="AA38" s="117">
        <v>-27934</v>
      </c>
    </row>
    <row r="39" spans="1:27" ht="15.75" thickBot="1" x14ac:dyDescent="0.3">
      <c r="A39" s="20"/>
      <c r="B39" s="14"/>
    </row>
    <row r="40" spans="1:27" ht="15.75" thickBot="1" x14ac:dyDescent="0.3">
      <c r="A40" s="20"/>
      <c r="B40" s="115" t="s">
        <v>250</v>
      </c>
      <c r="C40" s="116">
        <v>24550</v>
      </c>
      <c r="D40" s="116">
        <v>15989</v>
      </c>
      <c r="E40" s="116">
        <v>65489</v>
      </c>
      <c r="F40" s="116">
        <v>36066</v>
      </c>
      <c r="G40" s="117">
        <v>142094</v>
      </c>
      <c r="H40" s="117">
        <v>-48</v>
      </c>
      <c r="I40" s="117">
        <v>36060</v>
      </c>
      <c r="J40" s="117">
        <v>56913</v>
      </c>
      <c r="K40" s="117">
        <v>31039</v>
      </c>
      <c r="L40" s="117">
        <v>123964</v>
      </c>
      <c r="M40" s="117">
        <v>27036</v>
      </c>
      <c r="N40" s="117">
        <v>35307</v>
      </c>
      <c r="O40" s="117">
        <v>37944</v>
      </c>
      <c r="P40" s="117">
        <v>55444</v>
      </c>
      <c r="Q40" s="117">
        <v>155731</v>
      </c>
      <c r="R40" s="117">
        <v>-7001</v>
      </c>
      <c r="S40" s="117">
        <v>705</v>
      </c>
      <c r="T40" s="117">
        <v>42048</v>
      </c>
      <c r="U40" s="117">
        <v>57439</v>
      </c>
      <c r="V40" s="117">
        <v>93191</v>
      </c>
      <c r="W40" s="117">
        <v>51157</v>
      </c>
      <c r="X40" s="117">
        <v>21937</v>
      </c>
      <c r="Y40" s="117">
        <v>77230</v>
      </c>
      <c r="Z40" s="117">
        <v>73673</v>
      </c>
      <c r="AA40" s="117">
        <v>223997</v>
      </c>
    </row>
    <row r="41" spans="1:27" x14ac:dyDescent="0.25">
      <c r="A41" s="20"/>
      <c r="B41" s="14"/>
    </row>
    <row r="42" spans="1:27" x14ac:dyDescent="0.25">
      <c r="B42" s="65" t="s">
        <v>191</v>
      </c>
    </row>
    <row r="43" spans="1:27" x14ac:dyDescent="0.25">
      <c r="A43" s="20"/>
      <c r="B43" s="14" t="s">
        <v>251</v>
      </c>
      <c r="C43" s="15">
        <v>-10914</v>
      </c>
      <c r="D43" s="15">
        <v>-7079</v>
      </c>
      <c r="E43" s="15">
        <v>-207</v>
      </c>
      <c r="F43" s="15">
        <v>-2069</v>
      </c>
      <c r="G43" s="15">
        <v>-20269</v>
      </c>
      <c r="H43" s="15">
        <v>-5167</v>
      </c>
      <c r="I43" s="15">
        <v>-5209</v>
      </c>
      <c r="J43" s="15">
        <v>-14568</v>
      </c>
      <c r="K43" s="15">
        <v>-13620</v>
      </c>
      <c r="L43" s="15">
        <v>-38564</v>
      </c>
      <c r="M43" s="15">
        <v>-10872</v>
      </c>
      <c r="N43" s="15">
        <v>-10741</v>
      </c>
      <c r="O43" s="15">
        <v>-6596</v>
      </c>
      <c r="P43" s="15">
        <v>-6898</v>
      </c>
      <c r="Q43" s="15">
        <v>-35107</v>
      </c>
      <c r="R43" s="15">
        <v>-6811</v>
      </c>
      <c r="S43" s="15">
        <v>-8436</v>
      </c>
      <c r="T43" s="15">
        <v>-6916</v>
      </c>
      <c r="U43" s="15">
        <v>-29071</v>
      </c>
      <c r="V43" s="15">
        <v>-51234</v>
      </c>
      <c r="W43" s="15">
        <v>-34547</v>
      </c>
      <c r="X43" s="15">
        <v>-22006</v>
      </c>
      <c r="Y43" s="15">
        <v>-25301</v>
      </c>
      <c r="Z43" s="15">
        <v>3831</v>
      </c>
      <c r="AA43" s="15">
        <v>-78023</v>
      </c>
    </row>
    <row r="44" spans="1:27" x14ac:dyDescent="0.25">
      <c r="A44" s="20"/>
      <c r="B44" s="14" t="s">
        <v>252</v>
      </c>
      <c r="C44" s="15">
        <v>-31630</v>
      </c>
      <c r="D44" s="15">
        <v>-238</v>
      </c>
      <c r="E44" s="15">
        <v>-15617</v>
      </c>
      <c r="F44" s="15">
        <v>-356</v>
      </c>
      <c r="G44" s="15">
        <v>-47841</v>
      </c>
      <c r="H44" s="15">
        <v>-16</v>
      </c>
      <c r="I44" s="15">
        <v>-70</v>
      </c>
      <c r="J44" s="15">
        <v>-1962</v>
      </c>
      <c r="K44" s="15">
        <v>-322</v>
      </c>
      <c r="L44" s="15">
        <v>-2370</v>
      </c>
      <c r="M44" s="15">
        <v>-1478</v>
      </c>
      <c r="N44" s="15">
        <v>-2063</v>
      </c>
      <c r="O44" s="15">
        <v>-702</v>
      </c>
      <c r="P44" s="15">
        <v>-1444</v>
      </c>
      <c r="Q44" s="15">
        <v>-5687</v>
      </c>
      <c r="R44" s="15">
        <v>-1620</v>
      </c>
      <c r="S44" s="15">
        <v>-2608</v>
      </c>
      <c r="T44" s="15">
        <v>-2088</v>
      </c>
      <c r="U44" s="15">
        <v>-30</v>
      </c>
      <c r="V44" s="15">
        <v>-6346</v>
      </c>
      <c r="W44" s="15">
        <v>-1739</v>
      </c>
      <c r="X44" s="15">
        <v>-1356</v>
      </c>
      <c r="Y44" s="15">
        <v>-1090</v>
      </c>
      <c r="Z44" s="15">
        <v>-41398</v>
      </c>
      <c r="AA44" s="15">
        <v>-45583</v>
      </c>
    </row>
    <row r="45" spans="1:27" x14ac:dyDescent="0.25">
      <c r="A45" s="20"/>
      <c r="B45" s="14" t="s">
        <v>253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899</v>
      </c>
      <c r="J45" s="15">
        <v>0</v>
      </c>
      <c r="K45" s="15">
        <v>1801</v>
      </c>
      <c r="L45" s="15">
        <v>2700</v>
      </c>
      <c r="M45" s="15">
        <v>900</v>
      </c>
      <c r="N45" s="15">
        <v>900</v>
      </c>
      <c r="O45" s="15">
        <v>0</v>
      </c>
      <c r="P45" s="15">
        <v>0</v>
      </c>
      <c r="Q45" s="15">
        <v>1800</v>
      </c>
      <c r="R45" s="15">
        <v>1500</v>
      </c>
      <c r="S45" s="15">
        <v>900</v>
      </c>
      <c r="T45" s="15">
        <v>1</v>
      </c>
      <c r="U45" s="15">
        <v>-1</v>
      </c>
      <c r="V45" s="15">
        <v>2400</v>
      </c>
      <c r="W45" s="15">
        <v>0</v>
      </c>
      <c r="X45" s="15">
        <v>1913</v>
      </c>
      <c r="Y45" s="15">
        <v>1539</v>
      </c>
      <c r="Z45" s="15">
        <v>0</v>
      </c>
      <c r="AA45" s="15">
        <v>3452</v>
      </c>
    </row>
    <row r="46" spans="1:27" x14ac:dyDescent="0.25">
      <c r="A46" s="20"/>
      <c r="B46" s="14" t="s">
        <v>254</v>
      </c>
      <c r="C46" s="15">
        <v>3852</v>
      </c>
      <c r="D46" s="15">
        <v>-3731</v>
      </c>
      <c r="E46" s="15">
        <v>-1333</v>
      </c>
      <c r="F46" s="15">
        <v>1212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</row>
    <row r="47" spans="1:27" x14ac:dyDescent="0.25">
      <c r="A47" s="20"/>
      <c r="B47" s="14" t="s">
        <v>255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-102924</v>
      </c>
      <c r="Q47" s="15">
        <v>-102924</v>
      </c>
      <c r="R47" s="15">
        <v>0</v>
      </c>
      <c r="S47" s="15">
        <v>1319</v>
      </c>
      <c r="T47" s="15">
        <v>101605</v>
      </c>
      <c r="U47" s="15">
        <v>0</v>
      </c>
      <c r="V47" s="15">
        <v>102924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</row>
    <row r="48" spans="1:27" x14ac:dyDescent="0.25">
      <c r="A48" s="20"/>
      <c r="B48" s="14" t="s">
        <v>256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5320</v>
      </c>
      <c r="V48" s="15">
        <v>5320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</row>
    <row r="49" spans="1:27" x14ac:dyDescent="0.25">
      <c r="A49" s="20"/>
      <c r="B49" s="14" t="s">
        <v>257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-104216</v>
      </c>
      <c r="Q49" s="15">
        <v>-104216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</row>
    <row r="50" spans="1:27" x14ac:dyDescent="0.25">
      <c r="A50" s="20"/>
      <c r="B50" s="14" t="s">
        <v>258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-1546</v>
      </c>
      <c r="O50" s="15">
        <v>-493</v>
      </c>
      <c r="P50" s="15">
        <v>-67</v>
      </c>
      <c r="Q50" s="15">
        <v>-2106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</row>
    <row r="51" spans="1:27" x14ac:dyDescent="0.25">
      <c r="A51" s="20"/>
      <c r="B51" s="14" t="s">
        <v>259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</row>
    <row r="52" spans="1:27" x14ac:dyDescent="0.25">
      <c r="A52" s="20"/>
      <c r="B52" s="14" t="s">
        <v>260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-6394</v>
      </c>
      <c r="Z52" s="15">
        <v>0</v>
      </c>
      <c r="AA52" s="15">
        <v>-6394</v>
      </c>
    </row>
    <row r="53" spans="1:27" x14ac:dyDescent="0.25">
      <c r="A53" s="20"/>
      <c r="B53" s="14" t="s">
        <v>261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-10268</v>
      </c>
      <c r="U53" s="15">
        <v>0</v>
      </c>
      <c r="V53" s="15">
        <v>-10268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</row>
    <row r="54" spans="1:27" ht="15.75" thickBot="1" x14ac:dyDescent="0.3">
      <c r="A54" s="20"/>
      <c r="B54" s="28" t="s">
        <v>262</v>
      </c>
      <c r="C54" s="15"/>
      <c r="D54" s="15"/>
      <c r="E54" s="15"/>
      <c r="F54" s="15"/>
      <c r="G54" s="15">
        <v>0</v>
      </c>
      <c r="H54" s="15"/>
      <c r="I54" s="15"/>
      <c r="J54" s="15"/>
      <c r="K54" s="15"/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</row>
    <row r="55" spans="1:27" ht="15.75" thickBot="1" x14ac:dyDescent="0.3">
      <c r="A55" s="20"/>
      <c r="B55" s="115" t="s">
        <v>263</v>
      </c>
      <c r="C55" s="116">
        <v>-38692</v>
      </c>
      <c r="D55" s="116">
        <v>-11048</v>
      </c>
      <c r="E55" s="116">
        <v>-17157</v>
      </c>
      <c r="F55" s="116">
        <v>-1213</v>
      </c>
      <c r="G55" s="117">
        <v>-68110</v>
      </c>
      <c r="H55" s="117">
        <v>-5183</v>
      </c>
      <c r="I55" s="117">
        <v>-4380</v>
      </c>
      <c r="J55" s="117">
        <v>-16530</v>
      </c>
      <c r="K55" s="117">
        <v>-12141</v>
      </c>
      <c r="L55" s="117">
        <v>-38234</v>
      </c>
      <c r="M55" s="117">
        <v>-11450</v>
      </c>
      <c r="N55" s="117">
        <v>-13450</v>
      </c>
      <c r="O55" s="117">
        <v>-7791</v>
      </c>
      <c r="P55" s="117">
        <v>-215549</v>
      </c>
      <c r="Q55" s="117">
        <v>-248240</v>
      </c>
      <c r="R55" s="117">
        <v>-6931</v>
      </c>
      <c r="S55" s="117">
        <v>-8825</v>
      </c>
      <c r="T55" s="117">
        <v>82334</v>
      </c>
      <c r="U55" s="117">
        <v>-23782</v>
      </c>
      <c r="V55" s="117">
        <v>42796</v>
      </c>
      <c r="W55" s="117">
        <v>-36286</v>
      </c>
      <c r="X55" s="117">
        <v>-21449</v>
      </c>
      <c r="Y55" s="117">
        <v>-31246</v>
      </c>
      <c r="Z55" s="117">
        <v>-37567</v>
      </c>
      <c r="AA55" s="117">
        <v>-126548</v>
      </c>
    </row>
    <row r="56" spans="1:27" x14ac:dyDescent="0.25">
      <c r="A56" s="20"/>
      <c r="B56" s="14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1:27" x14ac:dyDescent="0.25">
      <c r="B57" s="65" t="s">
        <v>264</v>
      </c>
      <c r="K57" s="19"/>
    </row>
    <row r="58" spans="1:27" x14ac:dyDescent="0.25">
      <c r="A58" s="20"/>
      <c r="B58" s="14" t="s">
        <v>265</v>
      </c>
      <c r="C58" s="15">
        <v>-5614</v>
      </c>
      <c r="D58" s="15">
        <v>-1648</v>
      </c>
      <c r="E58" s="15">
        <v>0</v>
      </c>
      <c r="F58" s="15">
        <v>0</v>
      </c>
      <c r="G58" s="15">
        <v>-7262</v>
      </c>
      <c r="H58" s="15">
        <v>-6969</v>
      </c>
      <c r="I58" s="15">
        <v>-2260</v>
      </c>
      <c r="J58" s="15">
        <v>0</v>
      </c>
      <c r="K58" s="15">
        <v>-2781</v>
      </c>
      <c r="L58" s="15">
        <v>-12010</v>
      </c>
      <c r="M58" s="15">
        <v>-3061</v>
      </c>
      <c r="N58" s="15">
        <v>-65911</v>
      </c>
      <c r="O58" s="15">
        <v>-4692</v>
      </c>
      <c r="P58" s="15">
        <v>-15547</v>
      </c>
      <c r="Q58" s="15">
        <v>-89211</v>
      </c>
      <c r="R58" s="15">
        <v>0</v>
      </c>
      <c r="S58" s="15">
        <v>-18486</v>
      </c>
      <c r="T58" s="15">
        <v>-5559</v>
      </c>
      <c r="U58" s="15">
        <v>-10369</v>
      </c>
      <c r="V58" s="15">
        <v>-34414</v>
      </c>
      <c r="W58" s="15">
        <v>-10563</v>
      </c>
      <c r="X58" s="15">
        <v>-7952</v>
      </c>
      <c r="Y58" s="15">
        <v>-6516</v>
      </c>
      <c r="Z58" s="15">
        <v>-8482</v>
      </c>
      <c r="AA58" s="15">
        <v>-33513</v>
      </c>
    </row>
    <row r="59" spans="1:27" x14ac:dyDescent="0.25">
      <c r="A59" s="20"/>
      <c r="B59" s="14" t="s">
        <v>266</v>
      </c>
      <c r="C59" s="15">
        <v>0</v>
      </c>
      <c r="D59" s="15">
        <v>-5878</v>
      </c>
      <c r="E59" s="15">
        <v>-7050</v>
      </c>
      <c r="F59" s="15">
        <v>-7082</v>
      </c>
      <c r="G59" s="15">
        <v>-20010</v>
      </c>
      <c r="H59" s="15">
        <v>0</v>
      </c>
      <c r="I59" s="15">
        <v>-8469</v>
      </c>
      <c r="J59" s="15">
        <v>-11873</v>
      </c>
      <c r="K59" s="15">
        <v>-8392</v>
      </c>
      <c r="L59" s="15">
        <v>-28734</v>
      </c>
      <c r="M59" s="15">
        <v>-7740</v>
      </c>
      <c r="N59" s="15">
        <v>0</v>
      </c>
      <c r="O59" s="15">
        <v>-12770</v>
      </c>
      <c r="P59" s="15">
        <v>0</v>
      </c>
      <c r="Q59" s="15">
        <v>-20510</v>
      </c>
      <c r="R59" s="15">
        <v>-12438</v>
      </c>
      <c r="S59" s="15">
        <v>0</v>
      </c>
      <c r="T59" s="15">
        <v>-11773</v>
      </c>
      <c r="U59" s="15">
        <v>-6116</v>
      </c>
      <c r="V59" s="15">
        <v>-30327</v>
      </c>
      <c r="W59" s="15">
        <v>-5887</v>
      </c>
      <c r="X59" s="15">
        <v>-1188</v>
      </c>
      <c r="Y59" s="15">
        <v>-9465</v>
      </c>
      <c r="Z59" s="15">
        <v>-9007</v>
      </c>
      <c r="AA59" s="15">
        <v>-25547</v>
      </c>
    </row>
    <row r="60" spans="1:27" x14ac:dyDescent="0.25">
      <c r="A60" s="20"/>
      <c r="B60" s="14" t="s">
        <v>285</v>
      </c>
      <c r="C60" s="15">
        <v>0</v>
      </c>
      <c r="D60" s="15">
        <v>0</v>
      </c>
      <c r="E60" s="15">
        <v>0</v>
      </c>
      <c r="F60" s="15">
        <v>5954</v>
      </c>
      <c r="G60" s="15">
        <v>5954</v>
      </c>
      <c r="H60" s="15">
        <v>-3344</v>
      </c>
      <c r="I60" s="15">
        <v>-3493</v>
      </c>
      <c r="J60" s="15">
        <v>-17056</v>
      </c>
      <c r="K60" s="15">
        <v>817</v>
      </c>
      <c r="L60" s="15">
        <v>-23076</v>
      </c>
      <c r="M60" s="15">
        <v>1163</v>
      </c>
      <c r="N60" s="15">
        <v>181</v>
      </c>
      <c r="O60" s="15">
        <v>0</v>
      </c>
      <c r="P60" s="15">
        <v>0</v>
      </c>
      <c r="Q60" s="15">
        <v>1344</v>
      </c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</row>
    <row r="61" spans="1:27" x14ac:dyDescent="0.25">
      <c r="A61" s="20"/>
      <c r="B61" s="14" t="s">
        <v>212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-5281</v>
      </c>
      <c r="Q61" s="15">
        <v>-5281</v>
      </c>
      <c r="R61" s="15">
        <v>-84</v>
      </c>
      <c r="S61" s="15">
        <v>-338</v>
      </c>
      <c r="T61" s="15">
        <v>-1027</v>
      </c>
      <c r="U61" s="15">
        <v>-734</v>
      </c>
      <c r="V61" s="15">
        <v>-2183</v>
      </c>
      <c r="W61" s="15">
        <v>-948</v>
      </c>
      <c r="X61" s="15">
        <v>-2204</v>
      </c>
      <c r="Y61" s="15">
        <v>-1760</v>
      </c>
      <c r="Z61" s="15">
        <v>-2480</v>
      </c>
      <c r="AA61" s="15">
        <v>-7392</v>
      </c>
    </row>
    <row r="62" spans="1:27" x14ac:dyDescent="0.25">
      <c r="A62" s="20"/>
      <c r="B62" s="14" t="s">
        <v>267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100000</v>
      </c>
      <c r="L62" s="15">
        <v>100000</v>
      </c>
      <c r="M62" s="15">
        <v>0</v>
      </c>
      <c r="N62" s="15">
        <v>0</v>
      </c>
      <c r="O62" s="15">
        <v>0</v>
      </c>
      <c r="P62" s="15">
        <v>130000</v>
      </c>
      <c r="Q62" s="15">
        <v>130000</v>
      </c>
      <c r="R62" s="15">
        <v>0</v>
      </c>
      <c r="S62" s="15">
        <v>250000</v>
      </c>
      <c r="T62" s="15">
        <v>0</v>
      </c>
      <c r="U62" s="15">
        <v>0</v>
      </c>
      <c r="V62" s="15">
        <v>250000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</row>
    <row r="63" spans="1:27" x14ac:dyDescent="0.25">
      <c r="A63" s="20"/>
      <c r="B63" s="14" t="s">
        <v>215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-36000</v>
      </c>
      <c r="J63" s="15">
        <v>0</v>
      </c>
      <c r="K63" s="15">
        <v>-36000</v>
      </c>
      <c r="L63" s="15">
        <v>-72000</v>
      </c>
      <c r="M63" s="15">
        <v>0</v>
      </c>
      <c r="N63" s="15">
        <v>-36000</v>
      </c>
      <c r="O63" s="15">
        <v>0</v>
      </c>
      <c r="P63" s="15">
        <v>-36000</v>
      </c>
      <c r="Q63" s="15">
        <v>-72000</v>
      </c>
      <c r="R63" s="15">
        <v>0</v>
      </c>
      <c r="S63" s="15">
        <v>-166000</v>
      </c>
      <c r="T63" s="15">
        <v>0</v>
      </c>
      <c r="U63" s="15">
        <v>-100000</v>
      </c>
      <c r="V63" s="15">
        <v>-266000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</row>
    <row r="64" spans="1:27" x14ac:dyDescent="0.25">
      <c r="A64" s="20"/>
      <c r="B64" s="14" t="s">
        <v>216</v>
      </c>
      <c r="C64" s="15">
        <v>0</v>
      </c>
      <c r="D64" s="15">
        <v>-8852</v>
      </c>
      <c r="E64" s="15">
        <v>0</v>
      </c>
      <c r="F64" s="15">
        <v>-10394</v>
      </c>
      <c r="G64" s="15">
        <v>-19246</v>
      </c>
      <c r="H64" s="15">
        <v>0</v>
      </c>
      <c r="I64" s="15">
        <v>-11074</v>
      </c>
      <c r="J64" s="15">
        <v>0</v>
      </c>
      <c r="K64" s="15">
        <v>-9575</v>
      </c>
      <c r="L64" s="15">
        <v>-20649</v>
      </c>
      <c r="M64" s="15">
        <v>0</v>
      </c>
      <c r="N64" s="15">
        <v>-12004</v>
      </c>
      <c r="O64" s="15">
        <v>0</v>
      </c>
      <c r="P64" s="15">
        <v>-7879</v>
      </c>
      <c r="Q64" s="15">
        <v>-19883</v>
      </c>
      <c r="R64" s="15">
        <v>0</v>
      </c>
      <c r="S64" s="15">
        <v>-9009</v>
      </c>
      <c r="T64" s="15">
        <v>0</v>
      </c>
      <c r="U64" s="15">
        <v>-15747</v>
      </c>
      <c r="V64" s="15">
        <v>-24756</v>
      </c>
      <c r="W64" s="15">
        <v>0</v>
      </c>
      <c r="X64" s="15">
        <v>-12938</v>
      </c>
      <c r="Y64" s="15">
        <v>0</v>
      </c>
      <c r="Z64" s="15">
        <v>-14444</v>
      </c>
      <c r="AA64" s="15">
        <v>-27382</v>
      </c>
    </row>
    <row r="65" spans="1:27" x14ac:dyDescent="0.25">
      <c r="A65" s="20"/>
      <c r="B65" s="14" t="s">
        <v>268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12000</v>
      </c>
      <c r="Q65" s="15">
        <v>12000</v>
      </c>
      <c r="R65" s="15">
        <v>9500</v>
      </c>
      <c r="S65" s="15">
        <v>0</v>
      </c>
      <c r="T65" s="15">
        <v>0</v>
      </c>
      <c r="U65" s="15">
        <v>0</v>
      </c>
      <c r="V65" s="15">
        <v>9500</v>
      </c>
      <c r="W65" s="15">
        <v>5000</v>
      </c>
      <c r="X65" s="15">
        <v>0</v>
      </c>
      <c r="Y65" s="15">
        <v>0</v>
      </c>
      <c r="Z65" s="15">
        <v>0</v>
      </c>
      <c r="AA65" s="15">
        <v>5000</v>
      </c>
    </row>
    <row r="66" spans="1:27" x14ac:dyDescent="0.25">
      <c r="A66" s="20"/>
      <c r="B66" s="14" t="s">
        <v>269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-143</v>
      </c>
      <c r="Q66" s="15">
        <v>-143</v>
      </c>
      <c r="R66" s="15">
        <v>-229</v>
      </c>
      <c r="S66" s="15">
        <v>-356</v>
      </c>
      <c r="T66" s="15">
        <v>-345</v>
      </c>
      <c r="U66" s="15">
        <v>-345</v>
      </c>
      <c r="V66" s="15">
        <v>-1275</v>
      </c>
      <c r="W66" s="15">
        <v>-393</v>
      </c>
      <c r="X66" s="15">
        <v>-425</v>
      </c>
      <c r="Y66" s="15">
        <v>-425</v>
      </c>
      <c r="Z66" s="15">
        <v>-413</v>
      </c>
      <c r="AA66" s="15">
        <v>-1656</v>
      </c>
    </row>
    <row r="67" spans="1:27" x14ac:dyDescent="0.25">
      <c r="A67" s="20"/>
      <c r="B67" s="14" t="s">
        <v>270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-1656</v>
      </c>
      <c r="AA67" s="15">
        <v>-1656</v>
      </c>
    </row>
    <row r="68" spans="1:27" x14ac:dyDescent="0.25">
      <c r="A68" s="20"/>
      <c r="B68" s="14" t="s">
        <v>220</v>
      </c>
      <c r="C68" s="15">
        <v>0</v>
      </c>
      <c r="D68" s="15">
        <v>0</v>
      </c>
      <c r="E68" s="15">
        <v>0</v>
      </c>
      <c r="F68" s="15">
        <v>202</v>
      </c>
      <c r="G68" s="15">
        <v>202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100132</v>
      </c>
      <c r="Q68" s="15">
        <v>100132</v>
      </c>
      <c r="R68" s="15">
        <v>0</v>
      </c>
      <c r="S68" s="15">
        <v>0</v>
      </c>
      <c r="T68" s="15">
        <v>243</v>
      </c>
      <c r="U68" s="15">
        <v>-243</v>
      </c>
      <c r="V68" s="15">
        <v>0</v>
      </c>
      <c r="W68" s="15">
        <v>0</v>
      </c>
      <c r="X68" s="15">
        <v>22360</v>
      </c>
      <c r="Y68" s="15">
        <v>0</v>
      </c>
      <c r="Z68" s="15">
        <v>24442</v>
      </c>
      <c r="AA68" s="15">
        <v>46802</v>
      </c>
    </row>
    <row r="69" spans="1:27" x14ac:dyDescent="0.25">
      <c r="A69" s="20"/>
      <c r="B69" s="14" t="s">
        <v>271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-16851</v>
      </c>
      <c r="AA69" s="15">
        <v>-16851</v>
      </c>
    </row>
    <row r="70" spans="1:27" ht="15.75" thickBot="1" x14ac:dyDescent="0.3">
      <c r="A70" s="20"/>
      <c r="B70" s="14" t="s">
        <v>272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-1394</v>
      </c>
      <c r="T70" s="15">
        <v>0</v>
      </c>
      <c r="U70" s="15">
        <v>-1617</v>
      </c>
      <c r="V70" s="15">
        <v>-3011</v>
      </c>
      <c r="W70" s="15">
        <v>-634</v>
      </c>
      <c r="X70" s="15">
        <v>-905</v>
      </c>
      <c r="Y70" s="15">
        <v>0</v>
      </c>
      <c r="Z70" s="15">
        <v>-2330</v>
      </c>
      <c r="AA70" s="15">
        <v>-3869</v>
      </c>
    </row>
    <row r="71" spans="1:27" ht="15.75" thickBot="1" x14ac:dyDescent="0.3">
      <c r="A71" s="20"/>
      <c r="B71" s="115" t="s">
        <v>273</v>
      </c>
      <c r="C71" s="116">
        <v>-5614</v>
      </c>
      <c r="D71" s="116">
        <v>-16378</v>
      </c>
      <c r="E71" s="116">
        <v>-7050</v>
      </c>
      <c r="F71" s="116">
        <v>-11320</v>
      </c>
      <c r="G71" s="117">
        <v>-40362</v>
      </c>
      <c r="H71" s="117">
        <v>-10313</v>
      </c>
      <c r="I71" s="117">
        <v>-61296</v>
      </c>
      <c r="J71" s="117">
        <v>-28929</v>
      </c>
      <c r="K71" s="117">
        <v>44069</v>
      </c>
      <c r="L71" s="117">
        <v>-56469</v>
      </c>
      <c r="M71" s="117">
        <v>-9638</v>
      </c>
      <c r="N71" s="117">
        <v>-113734</v>
      </c>
      <c r="O71" s="117">
        <v>-17462</v>
      </c>
      <c r="P71" s="117">
        <v>177282</v>
      </c>
      <c r="Q71" s="117">
        <v>36448</v>
      </c>
      <c r="R71" s="117">
        <v>-3251</v>
      </c>
      <c r="S71" s="117">
        <v>54417</v>
      </c>
      <c r="T71" s="117">
        <v>-18461</v>
      </c>
      <c r="U71" s="117">
        <v>-135171</v>
      </c>
      <c r="V71" s="117">
        <v>-102466</v>
      </c>
      <c r="W71" s="117">
        <v>-13425</v>
      </c>
      <c r="X71" s="117">
        <v>-3252</v>
      </c>
      <c r="Y71" s="117">
        <v>-18166</v>
      </c>
      <c r="Z71" s="117">
        <v>-31221</v>
      </c>
      <c r="AA71" s="117">
        <v>-66064</v>
      </c>
    </row>
    <row r="72" spans="1:27" x14ac:dyDescent="0.25">
      <c r="A72" s="20"/>
      <c r="B72" s="14"/>
    </row>
    <row r="73" spans="1:27" x14ac:dyDescent="0.25">
      <c r="A73" s="20"/>
      <c r="B73" s="14" t="s">
        <v>274</v>
      </c>
      <c r="C73" s="15">
        <v>-296</v>
      </c>
      <c r="D73" s="15">
        <v>-940</v>
      </c>
      <c r="E73" s="15">
        <v>202</v>
      </c>
      <c r="F73" s="15">
        <v>-934</v>
      </c>
      <c r="G73" s="15">
        <v>-1968</v>
      </c>
      <c r="H73" s="15">
        <v>566</v>
      </c>
      <c r="I73" s="15">
        <v>-902</v>
      </c>
      <c r="J73" s="15">
        <v>4145</v>
      </c>
      <c r="K73" s="15">
        <v>-1034</v>
      </c>
      <c r="L73" s="15">
        <v>2775</v>
      </c>
      <c r="M73" s="15">
        <v>-213</v>
      </c>
      <c r="N73" s="15">
        <v>835</v>
      </c>
      <c r="O73" s="15">
        <v>1075</v>
      </c>
      <c r="P73" s="15">
        <v>2594</v>
      </c>
      <c r="Q73" s="15">
        <v>4291</v>
      </c>
      <c r="R73" s="15">
        <v>1006</v>
      </c>
      <c r="S73" s="15">
        <v>7100</v>
      </c>
      <c r="T73" s="15">
        <v>-5528</v>
      </c>
      <c r="U73" s="15">
        <v>325</v>
      </c>
      <c r="V73" s="15">
        <v>2903</v>
      </c>
      <c r="W73" s="15">
        <v>1657</v>
      </c>
      <c r="X73" s="15">
        <v>-1421</v>
      </c>
      <c r="Y73" s="15">
        <v>-415</v>
      </c>
      <c r="Z73" s="15">
        <v>-2343</v>
      </c>
      <c r="AA73" s="15">
        <v>-2522</v>
      </c>
    </row>
    <row r="74" spans="1:27" ht="15.75" thickBot="1" x14ac:dyDescent="0.3">
      <c r="A74" s="20"/>
      <c r="B74" s="14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ht="15.75" thickBot="1" x14ac:dyDescent="0.3">
      <c r="A75" s="20"/>
      <c r="B75" s="115" t="s">
        <v>224</v>
      </c>
      <c r="C75" s="118">
        <v>-20052</v>
      </c>
      <c r="D75" s="118">
        <v>-12377</v>
      </c>
      <c r="E75" s="118">
        <v>41484</v>
      </c>
      <c r="F75" s="118">
        <v>22599</v>
      </c>
      <c r="G75" s="117">
        <v>31654</v>
      </c>
      <c r="H75" s="117">
        <v>-14978</v>
      </c>
      <c r="I75" s="117">
        <v>-30518</v>
      </c>
      <c r="J75" s="117">
        <v>15599</v>
      </c>
      <c r="K75" s="117">
        <v>61933</v>
      </c>
      <c r="L75" s="117">
        <v>32036</v>
      </c>
      <c r="M75" s="117">
        <v>5735</v>
      </c>
      <c r="N75" s="117">
        <v>-91042</v>
      </c>
      <c r="O75" s="117">
        <v>13766</v>
      </c>
      <c r="P75" s="117">
        <v>19771</v>
      </c>
      <c r="Q75" s="117">
        <v>-51770</v>
      </c>
      <c r="R75" s="117">
        <v>-16177</v>
      </c>
      <c r="S75" s="117">
        <v>53397</v>
      </c>
      <c r="T75" s="117">
        <v>100393</v>
      </c>
      <c r="U75" s="117">
        <v>-101189</v>
      </c>
      <c r="V75" s="117">
        <v>36424</v>
      </c>
      <c r="W75" s="117">
        <v>3103</v>
      </c>
      <c r="X75" s="117">
        <v>-4185</v>
      </c>
      <c r="Y75" s="117">
        <v>27403</v>
      </c>
      <c r="Z75" s="117">
        <v>2542</v>
      </c>
      <c r="AA75" s="117">
        <v>28863</v>
      </c>
    </row>
    <row r="76" spans="1:27" ht="15.75" thickTop="1" x14ac:dyDescent="0.25">
      <c r="A76" s="20"/>
      <c r="B76" s="65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</row>
    <row r="77" spans="1:27" x14ac:dyDescent="0.25">
      <c r="A77" s="20"/>
      <c r="B77" s="65" t="s">
        <v>275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</row>
    <row r="78" spans="1:27" x14ac:dyDescent="0.25">
      <c r="A78" s="20"/>
      <c r="B78" s="14" t="s">
        <v>276</v>
      </c>
      <c r="C78" s="15">
        <v>108090</v>
      </c>
      <c r="D78" s="15">
        <v>88038</v>
      </c>
      <c r="E78" s="15">
        <v>75661</v>
      </c>
      <c r="F78" s="15">
        <v>117145</v>
      </c>
      <c r="G78" s="15">
        <v>108090</v>
      </c>
      <c r="H78" s="15">
        <v>139744</v>
      </c>
      <c r="I78" s="15">
        <v>124766</v>
      </c>
      <c r="J78" s="15">
        <v>94248</v>
      </c>
      <c r="K78" s="15">
        <v>109847</v>
      </c>
      <c r="L78" s="15">
        <v>139744</v>
      </c>
      <c r="M78" s="15">
        <v>167549</v>
      </c>
      <c r="N78" s="15">
        <v>173284</v>
      </c>
      <c r="O78" s="15">
        <v>82242</v>
      </c>
      <c r="P78" s="15">
        <v>96008</v>
      </c>
      <c r="Q78" s="15">
        <v>167549</v>
      </c>
      <c r="R78" s="15">
        <v>115779</v>
      </c>
      <c r="S78" s="15">
        <v>99602</v>
      </c>
      <c r="T78" s="15">
        <v>152999</v>
      </c>
      <c r="U78" s="15">
        <v>253392</v>
      </c>
      <c r="V78" s="15">
        <v>115779</v>
      </c>
      <c r="W78" s="15">
        <v>152203</v>
      </c>
      <c r="X78" s="15">
        <v>155306</v>
      </c>
      <c r="Y78" s="15">
        <v>151121</v>
      </c>
      <c r="Z78" s="15">
        <v>178524</v>
      </c>
      <c r="AA78" s="15">
        <v>152203</v>
      </c>
    </row>
    <row r="79" spans="1:27" ht="15.75" thickBot="1" x14ac:dyDescent="0.3">
      <c r="A79" s="20"/>
      <c r="B79" s="14" t="s">
        <v>277</v>
      </c>
      <c r="C79" s="70">
        <v>88038</v>
      </c>
      <c r="D79" s="70">
        <v>75661</v>
      </c>
      <c r="E79" s="70">
        <v>117145</v>
      </c>
      <c r="F79" s="70">
        <v>139744</v>
      </c>
      <c r="G79" s="15">
        <v>139744</v>
      </c>
      <c r="H79" s="15">
        <v>124766</v>
      </c>
      <c r="I79" s="15">
        <v>94248</v>
      </c>
      <c r="J79" s="15">
        <v>109847</v>
      </c>
      <c r="K79" s="15">
        <v>171780</v>
      </c>
      <c r="L79" s="15">
        <v>171780</v>
      </c>
      <c r="M79" s="15">
        <v>173284</v>
      </c>
      <c r="N79" s="15">
        <v>82242</v>
      </c>
      <c r="O79" s="15">
        <v>96008</v>
      </c>
      <c r="P79" s="15">
        <v>115779</v>
      </c>
      <c r="Q79" s="15">
        <v>115779</v>
      </c>
      <c r="R79" s="15">
        <v>99602</v>
      </c>
      <c r="S79" s="15">
        <v>152999</v>
      </c>
      <c r="T79" s="15">
        <v>253392</v>
      </c>
      <c r="U79" s="15">
        <v>152203</v>
      </c>
      <c r="V79" s="15">
        <v>152203</v>
      </c>
      <c r="W79" s="15">
        <v>155306</v>
      </c>
      <c r="X79" s="15">
        <v>151121</v>
      </c>
      <c r="Y79" s="15">
        <v>178524</v>
      </c>
      <c r="Z79" s="15">
        <v>181066</v>
      </c>
      <c r="AA79" s="15">
        <v>181066</v>
      </c>
    </row>
    <row r="80" spans="1:27" ht="15.75" thickBot="1" x14ac:dyDescent="0.3">
      <c r="A80" s="20"/>
      <c r="B80" s="14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ht="15.75" thickBot="1" x14ac:dyDescent="0.3">
      <c r="B81" s="115" t="s">
        <v>224</v>
      </c>
      <c r="C81" s="118">
        <v>-20052</v>
      </c>
      <c r="D81" s="118">
        <v>-12377</v>
      </c>
      <c r="E81" s="118">
        <v>41484</v>
      </c>
      <c r="F81" s="118">
        <v>22599</v>
      </c>
      <c r="G81" s="117">
        <v>31654</v>
      </c>
      <c r="H81" s="117">
        <v>-14978</v>
      </c>
      <c r="I81" s="117">
        <v>-30518</v>
      </c>
      <c r="J81" s="117">
        <v>15599</v>
      </c>
      <c r="K81" s="117">
        <v>61933</v>
      </c>
      <c r="L81" s="117">
        <v>32036</v>
      </c>
      <c r="M81" s="117">
        <v>5735</v>
      </c>
      <c r="N81" s="117">
        <v>-91042</v>
      </c>
      <c r="O81" s="117">
        <v>13766</v>
      </c>
      <c r="P81" s="117">
        <v>19771</v>
      </c>
      <c r="Q81" s="117">
        <v>-51770</v>
      </c>
      <c r="R81" s="117">
        <v>-16177</v>
      </c>
      <c r="S81" s="117">
        <v>53397</v>
      </c>
      <c r="T81" s="117">
        <v>100393</v>
      </c>
      <c r="U81" s="117">
        <v>-101189</v>
      </c>
      <c r="V81" s="117">
        <v>36424</v>
      </c>
      <c r="W81" s="117">
        <v>3103</v>
      </c>
      <c r="X81" s="117">
        <v>-4185</v>
      </c>
      <c r="Y81" s="117">
        <v>27403</v>
      </c>
      <c r="Z81" s="117">
        <v>2542</v>
      </c>
      <c r="AA81" s="117">
        <v>28863</v>
      </c>
    </row>
    <row r="82" spans="1:27" ht="15.75" thickTop="1" x14ac:dyDescent="0.25">
      <c r="A82" s="20"/>
      <c r="B82" s="14"/>
    </row>
    <row r="83" spans="1:27" x14ac:dyDescent="0.25">
      <c r="A83" s="20"/>
      <c r="B83" s="62"/>
      <c r="M83" s="71"/>
    </row>
    <row r="84" spans="1:27" x14ac:dyDescent="0.25">
      <c r="A84" s="20"/>
      <c r="N84" s="19"/>
      <c r="O84" s="19"/>
      <c r="P84" s="19"/>
    </row>
    <row r="85" spans="1:27" x14ac:dyDescent="0.25">
      <c r="A85" s="20"/>
    </row>
    <row r="86" spans="1:27" x14ac:dyDescent="0.25">
      <c r="A86" s="20"/>
      <c r="N86" s="15"/>
      <c r="P86" s="15"/>
    </row>
    <row r="87" spans="1:27" x14ac:dyDescent="0.25">
      <c r="A87" s="20"/>
    </row>
    <row r="88" spans="1:27" x14ac:dyDescent="0.25">
      <c r="A88" s="20"/>
    </row>
    <row r="89" spans="1:27" x14ac:dyDescent="0.25">
      <c r="A89" s="20"/>
    </row>
    <row r="90" spans="1:27" x14ac:dyDescent="0.25">
      <c r="A90" s="20"/>
    </row>
    <row r="91" spans="1:27" x14ac:dyDescent="0.25">
      <c r="A91" s="20"/>
    </row>
    <row r="92" spans="1:27" x14ac:dyDescent="0.25">
      <c r="A92" s="20"/>
    </row>
    <row r="93" spans="1:27" x14ac:dyDescent="0.25">
      <c r="A93" s="20"/>
    </row>
    <row r="94" spans="1:27" x14ac:dyDescent="0.25">
      <c r="A94" s="20"/>
    </row>
    <row r="95" spans="1:27" x14ac:dyDescent="0.25">
      <c r="A95" s="20"/>
    </row>
    <row r="96" spans="1:27" x14ac:dyDescent="0.25">
      <c r="A96" s="20"/>
    </row>
    <row r="97" spans="1:1" x14ac:dyDescent="0.25">
      <c r="A97" s="20"/>
    </row>
    <row r="98" spans="1:1" x14ac:dyDescent="0.25">
      <c r="A98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4"/>
  <sheetViews>
    <sheetView showGridLines="0" zoomScaleNormal="10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x14ac:dyDescent="0.25"/>
  <cols>
    <col min="1" max="1" width="1.5703125" style="1" customWidth="1"/>
    <col min="2" max="2" width="60.140625" style="21" customWidth="1"/>
    <col min="3" max="3" width="9.28515625" style="21" bestFit="1" customWidth="1"/>
    <col min="4" max="5" width="10" style="21" bestFit="1" customWidth="1"/>
    <col min="6" max="6" width="9.28515625" style="21" bestFit="1" customWidth="1"/>
    <col min="7" max="7" width="10" style="21" bestFit="1" customWidth="1"/>
  </cols>
  <sheetData>
    <row r="1" spans="1:8" s="20" customFormat="1" ht="8.25" customHeight="1" x14ac:dyDescent="0.25">
      <c r="B1" s="3"/>
      <c r="C1" s="3"/>
      <c r="D1" s="3"/>
      <c r="E1" s="3"/>
      <c r="F1" s="3"/>
      <c r="G1" s="3"/>
      <c r="H1" s="3"/>
    </row>
    <row r="2" spans="1:8" x14ac:dyDescent="0.25">
      <c r="A2" s="20"/>
    </row>
    <row r="3" spans="1:8" x14ac:dyDescent="0.25">
      <c r="A3" s="20"/>
    </row>
    <row r="4" spans="1:8" x14ac:dyDescent="0.25">
      <c r="A4" s="20"/>
    </row>
    <row r="5" spans="1:8" x14ac:dyDescent="0.25">
      <c r="A5" s="20"/>
    </row>
    <row r="6" spans="1:8" x14ac:dyDescent="0.25">
      <c r="A6" s="20"/>
    </row>
    <row r="7" spans="1:8" ht="16.5" customHeight="1" x14ac:dyDescent="0.25">
      <c r="A7" s="20"/>
      <c r="B7" s="113"/>
      <c r="C7" s="114" t="s">
        <v>57</v>
      </c>
      <c r="D7" s="114" t="s">
        <v>58</v>
      </c>
      <c r="E7" s="114" t="s">
        <v>59</v>
      </c>
      <c r="F7" s="114" t="s">
        <v>60</v>
      </c>
      <c r="G7" s="114">
        <v>2015</v>
      </c>
    </row>
    <row r="8" spans="1:8" x14ac:dyDescent="0.25">
      <c r="A8" s="20"/>
      <c r="B8" s="65"/>
    </row>
    <row r="9" spans="1:8" x14ac:dyDescent="0.25">
      <c r="A9" s="20"/>
      <c r="B9" s="66" t="s">
        <v>228</v>
      </c>
      <c r="C9" s="67">
        <v>53366</v>
      </c>
      <c r="D9" s="67">
        <v>36385</v>
      </c>
      <c r="E9" s="67">
        <v>67880</v>
      </c>
      <c r="F9" s="67">
        <v>21828</v>
      </c>
      <c r="G9" s="67">
        <v>179459</v>
      </c>
    </row>
    <row r="10" spans="1:8" ht="30" x14ac:dyDescent="0.25">
      <c r="A10" s="20"/>
      <c r="B10" s="14" t="s">
        <v>229</v>
      </c>
      <c r="C10" s="15"/>
      <c r="D10" s="15"/>
      <c r="E10" s="15"/>
      <c r="F10" s="15"/>
    </row>
    <row r="11" spans="1:8" x14ac:dyDescent="0.25">
      <c r="A11" s="20"/>
      <c r="B11" s="14" t="s">
        <v>157</v>
      </c>
      <c r="C11" s="15">
        <v>14252</v>
      </c>
      <c r="D11" s="15">
        <v>17365</v>
      </c>
      <c r="E11" s="15">
        <v>16278</v>
      </c>
      <c r="F11" s="15">
        <v>17333</v>
      </c>
      <c r="G11" s="15">
        <v>65228</v>
      </c>
    </row>
    <row r="12" spans="1:8" x14ac:dyDescent="0.25">
      <c r="A12" s="20"/>
      <c r="B12" s="14" t="s">
        <v>233</v>
      </c>
      <c r="C12" s="15">
        <v>433</v>
      </c>
      <c r="D12" s="15">
        <v>1804</v>
      </c>
      <c r="E12" s="15">
        <v>2200</v>
      </c>
      <c r="F12" s="15">
        <v>12160</v>
      </c>
      <c r="G12" s="15">
        <v>16597</v>
      </c>
    </row>
    <row r="13" spans="1:8" x14ac:dyDescent="0.25">
      <c r="B13" s="14" t="s">
        <v>159</v>
      </c>
      <c r="C13" s="15">
        <v>3955</v>
      </c>
      <c r="D13" s="15">
        <v>3432</v>
      </c>
      <c r="E13" s="15">
        <v>5279</v>
      </c>
      <c r="F13" s="15">
        <v>9737</v>
      </c>
      <c r="G13" s="15">
        <v>22403</v>
      </c>
    </row>
    <row r="14" spans="1:8" x14ac:dyDescent="0.25">
      <c r="A14" s="20"/>
      <c r="B14" s="68" t="s">
        <v>230</v>
      </c>
      <c r="C14" s="15">
        <v>1110</v>
      </c>
      <c r="D14" s="15">
        <v>-1800</v>
      </c>
      <c r="E14" s="15">
        <v>4844</v>
      </c>
      <c r="F14" s="15">
        <v>-471</v>
      </c>
      <c r="G14" s="15">
        <v>3683</v>
      </c>
    </row>
    <row r="15" spans="1:8" x14ac:dyDescent="0.25">
      <c r="A15" s="20"/>
      <c r="B15" s="14" t="s">
        <v>231</v>
      </c>
      <c r="C15" s="15">
        <v>-342</v>
      </c>
      <c r="D15" s="15">
        <v>201</v>
      </c>
      <c r="E15" s="15">
        <v>925</v>
      </c>
      <c r="F15" s="15">
        <v>1731</v>
      </c>
      <c r="G15" s="15">
        <v>2515</v>
      </c>
    </row>
    <row r="16" spans="1:8" x14ac:dyDescent="0.25">
      <c r="A16" s="20"/>
      <c r="B16" s="14" t="s">
        <v>232</v>
      </c>
      <c r="C16" s="15">
        <v>0</v>
      </c>
      <c r="D16" s="15">
        <v>0</v>
      </c>
      <c r="E16" s="15">
        <v>0</v>
      </c>
      <c r="F16" s="15">
        <v>-9000</v>
      </c>
      <c r="G16" s="15">
        <v>-9000</v>
      </c>
    </row>
    <row r="17" spans="1:7" x14ac:dyDescent="0.25">
      <c r="A17" s="20"/>
      <c r="B17" s="14" t="s">
        <v>234</v>
      </c>
      <c r="C17" s="15">
        <v>0</v>
      </c>
      <c r="D17" s="15"/>
      <c r="E17" s="15">
        <v>0</v>
      </c>
      <c r="F17" s="15">
        <v>0</v>
      </c>
      <c r="G17" s="15">
        <v>0</v>
      </c>
    </row>
    <row r="18" spans="1:7" x14ac:dyDescent="0.25">
      <c r="A18" s="20"/>
      <c r="B18" s="14" t="s">
        <v>235</v>
      </c>
      <c r="C18" s="15">
        <v>0</v>
      </c>
      <c r="D18" s="15"/>
      <c r="E18" s="15">
        <v>0</v>
      </c>
      <c r="F18" s="15">
        <v>0</v>
      </c>
      <c r="G18" s="15">
        <v>0</v>
      </c>
    </row>
    <row r="19" spans="1:7" x14ac:dyDescent="0.25">
      <c r="A19" s="20"/>
      <c r="B19" s="14" t="s">
        <v>236</v>
      </c>
      <c r="C19" s="15">
        <v>-911</v>
      </c>
      <c r="D19" s="15">
        <v>-731</v>
      </c>
      <c r="E19" s="15">
        <v>-585</v>
      </c>
      <c r="F19" s="15">
        <v>-3218</v>
      </c>
      <c r="G19" s="15">
        <v>-5445</v>
      </c>
    </row>
    <row r="20" spans="1:7" x14ac:dyDescent="0.25">
      <c r="A20" s="20"/>
      <c r="B20" s="14" t="s">
        <v>237</v>
      </c>
      <c r="C20" s="15">
        <v>8930</v>
      </c>
      <c r="D20" s="15">
        <v>11345</v>
      </c>
      <c r="E20" s="15">
        <v>13118</v>
      </c>
      <c r="F20" s="15">
        <v>14129</v>
      </c>
      <c r="G20" s="15">
        <v>47522</v>
      </c>
    </row>
    <row r="21" spans="1:7" x14ac:dyDescent="0.25">
      <c r="A21" s="20"/>
      <c r="B21" s="14" t="s">
        <v>238</v>
      </c>
      <c r="C21" s="15">
        <v>0</v>
      </c>
      <c r="D21" s="15" t="s">
        <v>19</v>
      </c>
      <c r="E21" s="15">
        <v>0</v>
      </c>
      <c r="F21" s="15">
        <v>0</v>
      </c>
      <c r="G21" s="15">
        <v>0</v>
      </c>
    </row>
    <row r="22" spans="1:7" x14ac:dyDescent="0.25">
      <c r="A22" s="20"/>
      <c r="B22" s="14" t="s">
        <v>121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20"/>
      <c r="B23" s="14" t="s">
        <v>239</v>
      </c>
      <c r="C23" s="15">
        <v>1154</v>
      </c>
      <c r="D23" s="15">
        <v>989</v>
      </c>
      <c r="E23" s="15">
        <v>680</v>
      </c>
      <c r="F23" s="15">
        <v>788</v>
      </c>
      <c r="G23" s="15">
        <v>3611</v>
      </c>
    </row>
    <row r="24" spans="1:7" x14ac:dyDescent="0.25">
      <c r="A24" s="20"/>
      <c r="B24" s="14" t="s">
        <v>240</v>
      </c>
      <c r="C24" s="15">
        <v>0</v>
      </c>
      <c r="D24" s="15">
        <v>-6804</v>
      </c>
      <c r="E24" s="15">
        <v>-20540</v>
      </c>
      <c r="F24" s="15">
        <v>3204</v>
      </c>
      <c r="G24" s="15">
        <v>-24140</v>
      </c>
    </row>
    <row r="25" spans="1:7" x14ac:dyDescent="0.25">
      <c r="A25" s="20"/>
      <c r="B25" s="14" t="s">
        <v>241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20"/>
      <c r="B26" s="115" t="s">
        <v>278</v>
      </c>
      <c r="C26" s="117">
        <v>81947</v>
      </c>
      <c r="D26" s="117">
        <v>62186</v>
      </c>
      <c r="E26" s="117">
        <v>90079</v>
      </c>
      <c r="F26" s="117">
        <v>68221</v>
      </c>
      <c r="G26" s="117">
        <v>302433</v>
      </c>
    </row>
    <row r="27" spans="1:7" x14ac:dyDescent="0.25">
      <c r="A27" s="20"/>
      <c r="B27" s="14"/>
    </row>
    <row r="28" spans="1:7" x14ac:dyDescent="0.25">
      <c r="A28" s="20"/>
      <c r="B28" s="14" t="s">
        <v>242</v>
      </c>
      <c r="C28" s="15">
        <v>-12689</v>
      </c>
      <c r="D28" s="15">
        <v>-5665</v>
      </c>
      <c r="E28" s="15">
        <v>-3491</v>
      </c>
      <c r="F28" s="15">
        <v>17682</v>
      </c>
      <c r="G28" s="15">
        <v>-4163</v>
      </c>
    </row>
    <row r="29" spans="1:7" x14ac:dyDescent="0.25">
      <c r="A29" s="20"/>
      <c r="B29" s="14" t="s">
        <v>194</v>
      </c>
      <c r="C29" s="15">
        <v>0</v>
      </c>
      <c r="D29" s="15">
        <v>0</v>
      </c>
      <c r="E29" s="15">
        <v>0</v>
      </c>
      <c r="F29" s="15">
        <v>-9314</v>
      </c>
      <c r="G29" s="15">
        <v>-9314</v>
      </c>
    </row>
    <row r="30" spans="1:7" x14ac:dyDescent="0.25">
      <c r="A30" s="20"/>
      <c r="B30" s="14" t="s">
        <v>243</v>
      </c>
      <c r="C30" s="15">
        <v>-1263</v>
      </c>
      <c r="D30" s="15">
        <v>-8393</v>
      </c>
      <c r="E30" s="15">
        <v>429</v>
      </c>
      <c r="F30" s="15">
        <v>-4603</v>
      </c>
      <c r="G30" s="15">
        <v>-13830</v>
      </c>
    </row>
    <row r="31" spans="1:7" x14ac:dyDescent="0.25">
      <c r="A31" s="20"/>
      <c r="B31" s="14" t="s">
        <v>244</v>
      </c>
      <c r="C31" s="15">
        <v>-15293</v>
      </c>
      <c r="D31" s="15">
        <v>-23303</v>
      </c>
      <c r="E31" s="15">
        <v>19514</v>
      </c>
      <c r="F31" s="15">
        <v>7660</v>
      </c>
      <c r="G31" s="15">
        <v>-11422</v>
      </c>
    </row>
    <row r="32" spans="1:7" x14ac:dyDescent="0.25">
      <c r="A32" s="20"/>
      <c r="B32" s="14" t="s">
        <v>104</v>
      </c>
      <c r="C32" s="15">
        <v>-328</v>
      </c>
      <c r="D32" s="15">
        <v>341</v>
      </c>
      <c r="E32" s="15">
        <v>-4720</v>
      </c>
      <c r="F32" s="15">
        <v>2787</v>
      </c>
      <c r="G32" s="15">
        <v>-1920</v>
      </c>
    </row>
    <row r="33" spans="1:7" x14ac:dyDescent="0.25">
      <c r="A33" s="20"/>
      <c r="B33" s="14" t="s">
        <v>179</v>
      </c>
      <c r="C33" s="15">
        <v>3059</v>
      </c>
      <c r="D33" s="15">
        <v>1267</v>
      </c>
      <c r="E33" s="15">
        <v>9059</v>
      </c>
      <c r="F33" s="15">
        <v>-13481</v>
      </c>
      <c r="G33" s="15">
        <v>-96</v>
      </c>
    </row>
    <row r="34" spans="1:7" x14ac:dyDescent="0.25">
      <c r="A34" s="20"/>
      <c r="B34" s="14" t="s">
        <v>245</v>
      </c>
      <c r="C34" s="15">
        <v>8452</v>
      </c>
      <c r="D34" s="15">
        <v>-1133</v>
      </c>
      <c r="E34" s="15">
        <v>-10207</v>
      </c>
      <c r="F34" s="15">
        <v>37187</v>
      </c>
      <c r="G34" s="15">
        <v>34299</v>
      </c>
    </row>
    <row r="35" spans="1:7" x14ac:dyDescent="0.25">
      <c r="A35" s="20"/>
      <c r="B35" s="14" t="s">
        <v>246</v>
      </c>
      <c r="C35" s="15">
        <v>-176</v>
      </c>
      <c r="D35" s="15">
        <v>5585</v>
      </c>
      <c r="E35" s="15">
        <v>13994</v>
      </c>
      <c r="F35" s="15">
        <v>-11877</v>
      </c>
      <c r="G35" s="15">
        <v>7526</v>
      </c>
    </row>
    <row r="36" spans="1:7" x14ac:dyDescent="0.25">
      <c r="A36" s="20"/>
      <c r="B36" s="14" t="s">
        <v>247</v>
      </c>
      <c r="C36" s="15">
        <v>-1726</v>
      </c>
      <c r="D36" s="15">
        <v>2156</v>
      </c>
      <c r="E36" s="15">
        <v>-9096</v>
      </c>
      <c r="F36" s="15">
        <v>444</v>
      </c>
      <c r="G36" s="15">
        <v>-8222</v>
      </c>
    </row>
    <row r="37" spans="1:7" x14ac:dyDescent="0.25">
      <c r="A37" s="20"/>
      <c r="B37" s="14" t="s">
        <v>248</v>
      </c>
      <c r="C37" s="15">
        <v>-8591</v>
      </c>
      <c r="D37" s="15">
        <v>-13775</v>
      </c>
      <c r="E37" s="15">
        <v>-11704</v>
      </c>
      <c r="F37" s="15">
        <v>-10771</v>
      </c>
      <c r="G37" s="15">
        <v>-44841</v>
      </c>
    </row>
    <row r="38" spans="1:7" x14ac:dyDescent="0.25">
      <c r="A38" s="20"/>
      <c r="B38" s="14" t="s">
        <v>249</v>
      </c>
      <c r="C38" s="15">
        <v>-8680</v>
      </c>
      <c r="D38" s="15">
        <v>15585</v>
      </c>
      <c r="E38" s="15">
        <v>-3783</v>
      </c>
      <c r="F38" s="15">
        <v>-22683</v>
      </c>
      <c r="G38" s="15">
        <v>-19561</v>
      </c>
    </row>
    <row r="39" spans="1:7" x14ac:dyDescent="0.25">
      <c r="B39" s="115" t="s">
        <v>189</v>
      </c>
      <c r="C39" s="117">
        <v>-37235</v>
      </c>
      <c r="D39" s="117">
        <v>-27335</v>
      </c>
      <c r="E39" s="117">
        <v>-5</v>
      </c>
      <c r="F39" s="117">
        <v>-6969</v>
      </c>
      <c r="G39" s="117">
        <v>-71544</v>
      </c>
    </row>
    <row r="40" spans="1:7" x14ac:dyDescent="0.25">
      <c r="A40" s="20"/>
      <c r="B40" s="14"/>
    </row>
    <row r="41" spans="1:7" x14ac:dyDescent="0.25">
      <c r="A41" s="20"/>
      <c r="B41" s="115" t="s">
        <v>250</v>
      </c>
      <c r="C41" s="117">
        <v>44712</v>
      </c>
      <c r="D41" s="117">
        <v>34851</v>
      </c>
      <c r="E41" s="117">
        <v>90074</v>
      </c>
      <c r="F41" s="117">
        <v>61252</v>
      </c>
      <c r="G41" s="117">
        <v>230889</v>
      </c>
    </row>
    <row r="42" spans="1:7" x14ac:dyDescent="0.25">
      <c r="A42" s="20"/>
      <c r="B42" s="14"/>
    </row>
    <row r="43" spans="1:7" x14ac:dyDescent="0.25">
      <c r="A43" s="20"/>
      <c r="B43" s="65" t="s">
        <v>191</v>
      </c>
    </row>
    <row r="44" spans="1:7" x14ac:dyDescent="0.25">
      <c r="A44" s="20"/>
      <c r="B44" s="14" t="s">
        <v>251</v>
      </c>
      <c r="C44" s="15">
        <v>-14016</v>
      </c>
      <c r="D44" s="15">
        <v>-18979</v>
      </c>
      <c r="E44" s="15">
        <v>-15411</v>
      </c>
      <c r="F44" s="15">
        <v>-18141</v>
      </c>
      <c r="G44" s="15">
        <v>-66547</v>
      </c>
    </row>
    <row r="45" spans="1:7" x14ac:dyDescent="0.25">
      <c r="A45" s="20"/>
      <c r="B45" s="14" t="s">
        <v>252</v>
      </c>
      <c r="C45" s="15">
        <v>-5926</v>
      </c>
      <c r="D45" s="15">
        <v>-3797</v>
      </c>
      <c r="E45" s="15">
        <v>-10064</v>
      </c>
      <c r="F45" s="15">
        <v>-17399</v>
      </c>
      <c r="G45" s="15">
        <v>-37186</v>
      </c>
    </row>
    <row r="46" spans="1:7" x14ac:dyDescent="0.25">
      <c r="A46" s="20"/>
      <c r="B46" s="68" t="s">
        <v>279</v>
      </c>
      <c r="C46" s="15"/>
      <c r="D46" s="15"/>
      <c r="E46" s="15">
        <v>-394551</v>
      </c>
      <c r="F46" s="15">
        <v>394551</v>
      </c>
      <c r="G46" s="15">
        <v>0</v>
      </c>
    </row>
    <row r="47" spans="1:7" x14ac:dyDescent="0.25">
      <c r="A47" s="20"/>
      <c r="B47" s="14" t="s">
        <v>253</v>
      </c>
      <c r="C47" s="15">
        <v>1780</v>
      </c>
      <c r="D47" s="15">
        <v>1293</v>
      </c>
      <c r="E47" s="15">
        <v>0</v>
      </c>
      <c r="F47" s="15">
        <v>1328</v>
      </c>
      <c r="G47" s="15">
        <v>4401</v>
      </c>
    </row>
    <row r="48" spans="1:7" x14ac:dyDescent="0.25">
      <c r="A48" s="20"/>
      <c r="B48" s="14" t="s">
        <v>254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20"/>
      <c r="B49" s="14" t="s">
        <v>255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20"/>
      <c r="B50" s="14" t="s">
        <v>256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20"/>
      <c r="B51" s="14" t="s">
        <v>280</v>
      </c>
      <c r="C51" s="15">
        <v>0</v>
      </c>
      <c r="D51" s="15">
        <v>0</v>
      </c>
      <c r="E51" s="15">
        <v>0</v>
      </c>
      <c r="F51" s="15">
        <v>-280</v>
      </c>
      <c r="G51" s="15">
        <v>-280</v>
      </c>
    </row>
    <row r="52" spans="1:7" x14ac:dyDescent="0.25">
      <c r="A52" s="20"/>
      <c r="B52" s="14" t="s">
        <v>281</v>
      </c>
      <c r="C52" s="15">
        <v>0</v>
      </c>
      <c r="D52" s="15">
        <v>0</v>
      </c>
      <c r="E52" s="15">
        <v>0</v>
      </c>
      <c r="F52" s="15">
        <v>-1120</v>
      </c>
      <c r="G52" s="15">
        <v>-1120</v>
      </c>
    </row>
    <row r="53" spans="1:7" x14ac:dyDescent="0.25">
      <c r="A53" s="20"/>
      <c r="B53" s="14" t="s">
        <v>282</v>
      </c>
      <c r="C53" s="15">
        <v>0</v>
      </c>
      <c r="D53" s="15">
        <v>0</v>
      </c>
      <c r="E53" s="15">
        <v>0</v>
      </c>
      <c r="F53" s="15">
        <v>-338506</v>
      </c>
      <c r="G53" s="15">
        <v>-338506</v>
      </c>
    </row>
    <row r="54" spans="1:7" x14ac:dyDescent="0.25">
      <c r="B54" s="14" t="s">
        <v>257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20"/>
      <c r="B55" s="14" t="s">
        <v>258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20"/>
      <c r="B56" s="14" t="s">
        <v>259</v>
      </c>
      <c r="C56" s="15">
        <v>-22297</v>
      </c>
      <c r="D56" s="15">
        <v>0</v>
      </c>
      <c r="E56" s="15">
        <v>0</v>
      </c>
      <c r="F56" s="15">
        <v>0</v>
      </c>
      <c r="G56" s="15">
        <v>-22297</v>
      </c>
    </row>
    <row r="57" spans="1:7" x14ac:dyDescent="0.25">
      <c r="A57" s="20"/>
      <c r="B57" s="14" t="s">
        <v>260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20"/>
      <c r="B58" s="14" t="s">
        <v>261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x14ac:dyDescent="0.25">
      <c r="A59" s="20"/>
      <c r="B59" s="28" t="s">
        <v>262</v>
      </c>
      <c r="C59" s="15">
        <v>0</v>
      </c>
      <c r="D59" s="15">
        <v>-123465</v>
      </c>
      <c r="E59" s="15">
        <v>0</v>
      </c>
      <c r="F59" s="15">
        <v>0</v>
      </c>
      <c r="G59" s="15">
        <v>-123465</v>
      </c>
    </row>
    <row r="60" spans="1:7" x14ac:dyDescent="0.25">
      <c r="A60" s="20"/>
      <c r="B60" s="115" t="s">
        <v>263</v>
      </c>
      <c r="C60" s="117">
        <v>-40459</v>
      </c>
      <c r="D60" s="117">
        <v>-144948</v>
      </c>
      <c r="E60" s="117">
        <v>-420026</v>
      </c>
      <c r="F60" s="117">
        <v>20433</v>
      </c>
      <c r="G60" s="117">
        <v>-585000</v>
      </c>
    </row>
    <row r="61" spans="1:7" x14ac:dyDescent="0.25">
      <c r="A61" s="20"/>
      <c r="B61" s="14"/>
    </row>
    <row r="62" spans="1:7" x14ac:dyDescent="0.25">
      <c r="A62" s="20"/>
      <c r="B62" s="65" t="s">
        <v>264</v>
      </c>
    </row>
    <row r="63" spans="1:7" x14ac:dyDescent="0.25">
      <c r="A63" s="20"/>
      <c r="B63" s="14" t="s">
        <v>265</v>
      </c>
      <c r="C63" s="15">
        <v>-4830</v>
      </c>
      <c r="D63" s="15">
        <v>-10238</v>
      </c>
      <c r="E63" s="15">
        <v>-8853</v>
      </c>
      <c r="F63" s="15">
        <v>-6541</v>
      </c>
      <c r="G63" s="15">
        <v>-30462</v>
      </c>
    </row>
    <row r="64" spans="1:7" x14ac:dyDescent="0.25">
      <c r="A64" s="20"/>
      <c r="B64" s="14" t="s">
        <v>266</v>
      </c>
      <c r="C64" s="15">
        <v>-10900</v>
      </c>
      <c r="D64" s="15">
        <v>-2064</v>
      </c>
      <c r="E64" s="15">
        <v>-4862</v>
      </c>
      <c r="F64" s="15">
        <v>-11773</v>
      </c>
      <c r="G64" s="15">
        <v>-29599</v>
      </c>
    </row>
    <row r="65" spans="1:7" x14ac:dyDescent="0.25">
      <c r="A65" s="20"/>
      <c r="B65" s="68" t="s">
        <v>283</v>
      </c>
      <c r="C65" s="15"/>
      <c r="D65" s="15"/>
      <c r="E65" s="15">
        <v>-2065</v>
      </c>
      <c r="F65" s="15">
        <v>-2575</v>
      </c>
      <c r="G65" s="15">
        <v>-4640</v>
      </c>
    </row>
    <row r="66" spans="1:7" x14ac:dyDescent="0.25">
      <c r="A66" s="20"/>
      <c r="B66" s="68" t="s">
        <v>284</v>
      </c>
      <c r="C66" s="15"/>
      <c r="D66" s="15"/>
      <c r="E66" s="15">
        <v>386243</v>
      </c>
      <c r="F66" s="15">
        <v>-5423</v>
      </c>
      <c r="G66" s="15">
        <v>380820</v>
      </c>
    </row>
    <row r="67" spans="1:7" x14ac:dyDescent="0.25">
      <c r="A67" s="20"/>
      <c r="B67" s="14" t="s">
        <v>285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x14ac:dyDescent="0.25">
      <c r="A68" s="20"/>
      <c r="B68" s="14" t="s">
        <v>212</v>
      </c>
      <c r="C68" s="15">
        <v>-1766</v>
      </c>
      <c r="D68" s="15">
        <v>-1315</v>
      </c>
      <c r="E68" s="15">
        <v>-1480</v>
      </c>
      <c r="F68" s="15">
        <v>-3367</v>
      </c>
      <c r="G68" s="15">
        <v>-7928</v>
      </c>
    </row>
    <row r="69" spans="1:7" x14ac:dyDescent="0.25">
      <c r="A69" s="20"/>
      <c r="B69" s="14" t="s">
        <v>267</v>
      </c>
      <c r="C69" s="15">
        <v>0</v>
      </c>
      <c r="D69" s="15">
        <v>62500</v>
      </c>
      <c r="E69" s="15">
        <v>0</v>
      </c>
      <c r="F69" s="15">
        <v>0</v>
      </c>
      <c r="G69" s="15">
        <v>62500</v>
      </c>
    </row>
    <row r="70" spans="1:7" x14ac:dyDescent="0.25">
      <c r="A70" s="20"/>
      <c r="B70" s="14" t="s">
        <v>215</v>
      </c>
      <c r="C70" s="15">
        <v>0</v>
      </c>
      <c r="D70" s="15">
        <v>-62500</v>
      </c>
      <c r="E70" s="15">
        <v>0</v>
      </c>
      <c r="F70" s="15">
        <v>0</v>
      </c>
      <c r="G70" s="15">
        <v>-62500</v>
      </c>
    </row>
    <row r="71" spans="1:7" x14ac:dyDescent="0.25">
      <c r="A71" s="20"/>
      <c r="B71" s="14" t="s">
        <v>216</v>
      </c>
      <c r="C71" s="15">
        <v>0</v>
      </c>
      <c r="D71" s="15">
        <v>-15149</v>
      </c>
      <c r="E71" s="15">
        <v>0</v>
      </c>
      <c r="F71" s="15">
        <v>-18042</v>
      </c>
      <c r="G71" s="15">
        <v>-33191</v>
      </c>
    </row>
    <row r="72" spans="1:7" x14ac:dyDescent="0.25">
      <c r="A72" s="20"/>
      <c r="B72" s="14" t="s">
        <v>268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x14ac:dyDescent="0.25">
      <c r="A73" s="20"/>
      <c r="B73" s="14" t="s">
        <v>269</v>
      </c>
      <c r="C73" s="15">
        <v>-409</v>
      </c>
      <c r="D73" s="15">
        <v>-412</v>
      </c>
      <c r="E73" s="15">
        <v>-390</v>
      </c>
      <c r="F73" s="15">
        <v>-355</v>
      </c>
      <c r="G73" s="15">
        <v>-1566</v>
      </c>
    </row>
    <row r="74" spans="1:7" x14ac:dyDescent="0.25">
      <c r="A74" s="20"/>
      <c r="B74" s="14" t="s">
        <v>270</v>
      </c>
      <c r="C74" s="15">
        <v>-1656</v>
      </c>
      <c r="D74" s="15">
        <v>-1657</v>
      </c>
      <c r="E74" s="15">
        <v>-1631</v>
      </c>
      <c r="F74" s="15">
        <v>-1660</v>
      </c>
      <c r="G74" s="15">
        <v>-6604</v>
      </c>
    </row>
    <row r="75" spans="1:7" x14ac:dyDescent="0.25">
      <c r="A75" s="20"/>
      <c r="B75" s="14" t="s">
        <v>220</v>
      </c>
      <c r="C75" s="15">
        <v>26812</v>
      </c>
      <c r="D75" s="15">
        <v>166144</v>
      </c>
      <c r="E75" s="15">
        <v>0</v>
      </c>
      <c r="F75" s="15">
        <v>0</v>
      </c>
      <c r="G75" s="15">
        <v>192956</v>
      </c>
    </row>
    <row r="76" spans="1:7" x14ac:dyDescent="0.25">
      <c r="A76" s="20"/>
      <c r="B76" s="14" t="s">
        <v>271</v>
      </c>
      <c r="C76" s="15">
        <v>0</v>
      </c>
      <c r="D76" s="15">
        <v>-20922</v>
      </c>
      <c r="E76" s="15">
        <v>0</v>
      </c>
      <c r="F76" s="15">
        <v>-27054</v>
      </c>
      <c r="G76" s="15">
        <v>-47976</v>
      </c>
    </row>
    <row r="77" spans="1:7" x14ac:dyDescent="0.25">
      <c r="A77" s="20"/>
      <c r="B77" s="14" t="s">
        <v>272</v>
      </c>
      <c r="C77" s="15">
        <v>-2</v>
      </c>
      <c r="D77" s="15">
        <v>-3068</v>
      </c>
      <c r="E77" s="15">
        <v>-1103</v>
      </c>
      <c r="F77" s="15">
        <v>-3013</v>
      </c>
      <c r="G77" s="15">
        <v>-7186</v>
      </c>
    </row>
    <row r="78" spans="1:7" x14ac:dyDescent="0.25">
      <c r="B78" s="115" t="s">
        <v>273</v>
      </c>
      <c r="C78" s="117">
        <v>7249</v>
      </c>
      <c r="D78" s="117">
        <v>111319</v>
      </c>
      <c r="E78" s="117">
        <v>365859</v>
      </c>
      <c r="F78" s="117">
        <v>-79803</v>
      </c>
      <c r="G78" s="117">
        <v>404624</v>
      </c>
    </row>
    <row r="79" spans="1:7" x14ac:dyDescent="0.25">
      <c r="A79" s="20"/>
      <c r="B79" s="14"/>
    </row>
    <row r="80" spans="1:7" x14ac:dyDescent="0.25">
      <c r="A80" s="20"/>
      <c r="B80" s="14" t="s">
        <v>274</v>
      </c>
      <c r="C80" s="15">
        <v>-4348</v>
      </c>
      <c r="D80" s="15">
        <v>3653</v>
      </c>
      <c r="E80" s="15">
        <v>16245</v>
      </c>
      <c r="F80" s="15">
        <v>-5846</v>
      </c>
      <c r="G80" s="15">
        <v>9704</v>
      </c>
    </row>
    <row r="81" spans="1:9" x14ac:dyDescent="0.25">
      <c r="A81" s="20"/>
      <c r="B81" s="14"/>
    </row>
    <row r="82" spans="1:9" x14ac:dyDescent="0.25">
      <c r="A82" s="20"/>
      <c r="B82" s="115" t="s">
        <v>224</v>
      </c>
      <c r="C82" s="117">
        <v>7154</v>
      </c>
      <c r="D82" s="117">
        <v>4875</v>
      </c>
      <c r="E82" s="117">
        <v>52152</v>
      </c>
      <c r="F82" s="117">
        <v>-3964</v>
      </c>
      <c r="G82" s="117">
        <v>60217</v>
      </c>
    </row>
    <row r="83" spans="1:9" x14ac:dyDescent="0.25">
      <c r="A83" s="20"/>
      <c r="B83" s="65"/>
    </row>
    <row r="84" spans="1:9" x14ac:dyDescent="0.25">
      <c r="A84" s="20"/>
      <c r="B84" s="65" t="s">
        <v>275</v>
      </c>
    </row>
    <row r="85" spans="1:9" x14ac:dyDescent="0.25">
      <c r="A85" s="20"/>
      <c r="B85" s="14" t="s">
        <v>276</v>
      </c>
      <c r="C85" s="15">
        <v>181066</v>
      </c>
      <c r="D85" s="15">
        <v>188220</v>
      </c>
      <c r="E85" s="15">
        <v>193095</v>
      </c>
      <c r="F85" s="15">
        <v>245247</v>
      </c>
      <c r="G85" s="15">
        <v>181066</v>
      </c>
      <c r="I85" s="54"/>
    </row>
    <row r="86" spans="1:9" x14ac:dyDescent="0.25">
      <c r="A86" s="20"/>
      <c r="B86" s="14" t="s">
        <v>277</v>
      </c>
      <c r="C86" s="15">
        <v>188220</v>
      </c>
      <c r="D86" s="15">
        <v>193095</v>
      </c>
      <c r="E86" s="15">
        <v>245247</v>
      </c>
      <c r="F86" s="15">
        <v>241283</v>
      </c>
      <c r="G86" s="15">
        <v>241283</v>
      </c>
    </row>
    <row r="87" spans="1:9" x14ac:dyDescent="0.25">
      <c r="A87" s="20"/>
      <c r="B87" s="14"/>
    </row>
    <row r="88" spans="1:9" x14ac:dyDescent="0.25">
      <c r="A88" s="20"/>
      <c r="B88" s="115" t="s">
        <v>224</v>
      </c>
      <c r="C88" s="117">
        <v>7154</v>
      </c>
      <c r="D88" s="117">
        <v>4875</v>
      </c>
      <c r="E88" s="117">
        <v>52152</v>
      </c>
      <c r="F88" s="117">
        <v>-3964</v>
      </c>
      <c r="G88" s="117">
        <v>60217</v>
      </c>
    </row>
    <row r="89" spans="1:9" x14ac:dyDescent="0.25">
      <c r="A89" s="20"/>
      <c r="B89" s="14"/>
    </row>
    <row r="90" spans="1:9" x14ac:dyDescent="0.25">
      <c r="A90" s="20"/>
      <c r="B90" s="62"/>
    </row>
    <row r="91" spans="1:9" x14ac:dyDescent="0.25">
      <c r="A91" s="20"/>
    </row>
    <row r="92" spans="1:9" x14ac:dyDescent="0.25">
      <c r="A92" s="20"/>
    </row>
    <row r="93" spans="1:9" x14ac:dyDescent="0.25">
      <c r="A93" s="20"/>
    </row>
    <row r="94" spans="1:9" x14ac:dyDescent="0.25">
      <c r="A94" s="20"/>
    </row>
    <row r="95" spans="1:9" x14ac:dyDescent="0.25">
      <c r="A95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4"/>
  <sheetViews>
    <sheetView showGridLines="0" zoomScaleNormal="10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x14ac:dyDescent="0.25"/>
  <cols>
    <col min="1" max="1" width="1.5703125" style="1" customWidth="1"/>
    <col min="2" max="2" width="60.140625" style="21" customWidth="1"/>
    <col min="3" max="3" width="9.28515625" style="21" bestFit="1" customWidth="1"/>
    <col min="4" max="5" width="10" style="21" bestFit="1" customWidth="1"/>
    <col min="6" max="6" width="9.28515625" style="21" bestFit="1" customWidth="1"/>
    <col min="7" max="7" width="9.140625" style="21" hidden="1" customWidth="1"/>
    <col min="8" max="8" width="10" style="21" bestFit="1" customWidth="1"/>
  </cols>
  <sheetData>
    <row r="1" spans="1:9" s="20" customFormat="1" ht="8.25" customHeight="1" x14ac:dyDescent="0.25">
      <c r="B1" s="3"/>
      <c r="C1" s="3"/>
      <c r="D1" s="3"/>
      <c r="E1" s="3"/>
      <c r="F1" s="3"/>
      <c r="G1" s="3"/>
      <c r="H1" s="3"/>
    </row>
    <row r="2" spans="1:9" x14ac:dyDescent="0.25">
      <c r="A2" s="20"/>
    </row>
    <row r="3" spans="1:9" x14ac:dyDescent="0.25">
      <c r="A3" s="20"/>
    </row>
    <row r="4" spans="1:9" x14ac:dyDescent="0.25">
      <c r="A4" s="20"/>
    </row>
    <row r="5" spans="1:9" x14ac:dyDescent="0.25">
      <c r="A5" s="20"/>
    </row>
    <row r="6" spans="1:9" x14ac:dyDescent="0.25">
      <c r="A6" s="20"/>
    </row>
    <row r="7" spans="1:9" ht="18" customHeight="1" x14ac:dyDescent="0.25">
      <c r="A7" s="20"/>
      <c r="B7" s="113"/>
      <c r="C7" s="114" t="s">
        <v>61</v>
      </c>
      <c r="D7" s="114" t="s">
        <v>62</v>
      </c>
      <c r="E7" s="114" t="s">
        <v>63</v>
      </c>
      <c r="F7" s="114" t="s">
        <v>64</v>
      </c>
      <c r="G7" s="114" t="s">
        <v>32</v>
      </c>
      <c r="H7" s="114">
        <v>2016</v>
      </c>
      <c r="I7" s="64"/>
    </row>
    <row r="8" spans="1:9" x14ac:dyDescent="0.25">
      <c r="A8" s="20"/>
      <c r="B8" s="65"/>
    </row>
    <row r="9" spans="1:9" x14ac:dyDescent="0.25">
      <c r="A9" s="20"/>
      <c r="B9" s="66" t="s">
        <v>286</v>
      </c>
      <c r="C9" s="67">
        <v>19056</v>
      </c>
      <c r="D9" s="67">
        <v>-3681</v>
      </c>
      <c r="E9" s="67">
        <v>70899</v>
      </c>
      <c r="F9" s="67">
        <v>23192</v>
      </c>
      <c r="G9" s="67">
        <v>86274</v>
      </c>
      <c r="H9" s="67">
        <v>109466</v>
      </c>
    </row>
    <row r="10" spans="1:9" ht="30" x14ac:dyDescent="0.25">
      <c r="A10" s="20"/>
      <c r="B10" s="14" t="s">
        <v>229</v>
      </c>
    </row>
    <row r="11" spans="1:9" x14ac:dyDescent="0.25">
      <c r="A11" s="20"/>
      <c r="B11" s="14" t="s">
        <v>157</v>
      </c>
      <c r="C11" s="15">
        <v>17309</v>
      </c>
      <c r="D11" s="15">
        <v>16779</v>
      </c>
      <c r="E11" s="15">
        <v>17409</v>
      </c>
      <c r="F11" s="15">
        <v>18967</v>
      </c>
      <c r="G11" s="15">
        <v>51497</v>
      </c>
      <c r="H11" s="15">
        <v>70464</v>
      </c>
    </row>
    <row r="12" spans="1:9" x14ac:dyDescent="0.25">
      <c r="A12" s="20"/>
      <c r="B12" s="14" t="s">
        <v>233</v>
      </c>
      <c r="C12" s="15">
        <v>1730</v>
      </c>
      <c r="D12" s="15">
        <v>813</v>
      </c>
      <c r="E12" s="15">
        <v>1124</v>
      </c>
      <c r="F12" s="15">
        <v>2814</v>
      </c>
      <c r="G12" s="15">
        <v>3667</v>
      </c>
      <c r="H12" s="15">
        <v>6481</v>
      </c>
    </row>
    <row r="13" spans="1:9" x14ac:dyDescent="0.25">
      <c r="B13" s="14" t="s">
        <v>159</v>
      </c>
      <c r="C13" s="15">
        <v>11576</v>
      </c>
      <c r="D13" s="15">
        <v>10261</v>
      </c>
      <c r="E13" s="15">
        <v>9618</v>
      </c>
      <c r="F13" s="15">
        <v>10228</v>
      </c>
      <c r="G13" s="15">
        <v>31455</v>
      </c>
      <c r="H13" s="15">
        <v>41683</v>
      </c>
    </row>
    <row r="14" spans="1:9" x14ac:dyDescent="0.25">
      <c r="A14" s="20"/>
      <c r="B14" s="14" t="s">
        <v>287</v>
      </c>
      <c r="C14" s="15">
        <v>785</v>
      </c>
      <c r="D14" s="15">
        <v>387</v>
      </c>
      <c r="E14" s="15">
        <v>358</v>
      </c>
      <c r="F14" s="15">
        <v>0</v>
      </c>
      <c r="G14" s="15">
        <v>1530</v>
      </c>
      <c r="H14" s="15">
        <v>1530</v>
      </c>
    </row>
    <row r="15" spans="1:9" x14ac:dyDescent="0.25">
      <c r="A15" s="20"/>
      <c r="B15" s="68" t="s">
        <v>230</v>
      </c>
      <c r="C15" s="9">
        <v>-4031</v>
      </c>
      <c r="D15" s="9">
        <v>1056</v>
      </c>
      <c r="E15" s="9">
        <v>1037</v>
      </c>
      <c r="F15" s="9">
        <v>-653</v>
      </c>
      <c r="G15" s="15">
        <v>-1938</v>
      </c>
      <c r="H15" s="15">
        <v>-2591</v>
      </c>
    </row>
    <row r="16" spans="1:9" x14ac:dyDescent="0.25">
      <c r="A16" s="20"/>
      <c r="B16" s="14" t="s">
        <v>231</v>
      </c>
      <c r="C16" s="9">
        <v>210</v>
      </c>
      <c r="D16" s="9">
        <v>174</v>
      </c>
      <c r="E16" s="9">
        <v>3006</v>
      </c>
      <c r="F16" s="9">
        <v>14032</v>
      </c>
      <c r="G16" s="15">
        <v>3390</v>
      </c>
      <c r="H16" s="15">
        <v>17422</v>
      </c>
    </row>
    <row r="17" spans="1:9" x14ac:dyDescent="0.25">
      <c r="A17" s="20"/>
      <c r="B17" s="14" t="s">
        <v>232</v>
      </c>
      <c r="C17" s="15">
        <v>0</v>
      </c>
      <c r="D17" s="15">
        <v>5400</v>
      </c>
      <c r="E17" s="15">
        <v>0</v>
      </c>
      <c r="F17" s="15">
        <v>6783</v>
      </c>
      <c r="G17" s="15">
        <v>5400</v>
      </c>
      <c r="H17" s="15">
        <v>12183</v>
      </c>
    </row>
    <row r="18" spans="1:9" x14ac:dyDescent="0.25">
      <c r="A18" s="20"/>
      <c r="B18" s="14" t="s">
        <v>234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9" x14ac:dyDescent="0.25">
      <c r="A19" s="20"/>
      <c r="B19" s="14" t="s">
        <v>235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9" x14ac:dyDescent="0.25">
      <c r="A20" s="20"/>
      <c r="B20" s="14" t="s">
        <v>288</v>
      </c>
      <c r="C20" s="15">
        <v>0</v>
      </c>
      <c r="D20" s="15">
        <v>0</v>
      </c>
      <c r="E20" s="15">
        <v>-40081</v>
      </c>
      <c r="F20" s="15">
        <v>0</v>
      </c>
      <c r="G20" s="15">
        <v>-40081</v>
      </c>
      <c r="H20" s="15">
        <v>-40081</v>
      </c>
    </row>
    <row r="21" spans="1:9" x14ac:dyDescent="0.25">
      <c r="A21" s="20"/>
      <c r="B21" s="14" t="s">
        <v>236</v>
      </c>
      <c r="C21" s="15">
        <v>-1100</v>
      </c>
      <c r="D21" s="15">
        <v>-805</v>
      </c>
      <c r="E21" s="15">
        <v>-34</v>
      </c>
      <c r="F21" s="15">
        <v>0</v>
      </c>
      <c r="G21" s="15">
        <v>-1939</v>
      </c>
      <c r="H21" s="15">
        <v>-1939</v>
      </c>
    </row>
    <row r="22" spans="1:9" x14ac:dyDescent="0.25">
      <c r="A22" s="20"/>
      <c r="B22" s="14" t="s">
        <v>237</v>
      </c>
      <c r="C22" s="15">
        <v>12497</v>
      </c>
      <c r="D22" s="15">
        <v>12660</v>
      </c>
      <c r="E22" s="15">
        <v>19646</v>
      </c>
      <c r="F22" s="15">
        <v>18765</v>
      </c>
      <c r="G22" s="15">
        <v>44803</v>
      </c>
      <c r="H22" s="15">
        <v>63568</v>
      </c>
    </row>
    <row r="23" spans="1:9" x14ac:dyDescent="0.25">
      <c r="A23" s="20"/>
      <c r="B23" s="14" t="s">
        <v>238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9" x14ac:dyDescent="0.25">
      <c r="A24" s="20"/>
      <c r="B24" s="14" t="s">
        <v>121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9" x14ac:dyDescent="0.25">
      <c r="A25" s="20"/>
      <c r="B25" s="14" t="s">
        <v>239</v>
      </c>
      <c r="C25" s="15">
        <v>595</v>
      </c>
      <c r="D25" s="15">
        <v>424</v>
      </c>
      <c r="E25" s="15">
        <v>261</v>
      </c>
      <c r="F25" s="15">
        <v>154</v>
      </c>
      <c r="G25" s="15">
        <v>1280</v>
      </c>
      <c r="H25" s="15">
        <v>1434</v>
      </c>
    </row>
    <row r="26" spans="1:9" x14ac:dyDescent="0.25">
      <c r="A26" s="20"/>
      <c r="B26" s="14" t="s">
        <v>240</v>
      </c>
      <c r="C26" s="15">
        <v>4907</v>
      </c>
      <c r="D26" s="15">
        <v>-1223</v>
      </c>
      <c r="E26" s="15">
        <v>111</v>
      </c>
      <c r="F26" s="15">
        <v>-1010</v>
      </c>
      <c r="G26" s="15">
        <v>3795</v>
      </c>
      <c r="H26" s="15">
        <v>2785</v>
      </c>
    </row>
    <row r="27" spans="1:9" x14ac:dyDescent="0.25">
      <c r="A27" s="20"/>
      <c r="B27" s="14" t="s">
        <v>241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9" x14ac:dyDescent="0.25">
      <c r="A28" s="20"/>
      <c r="B28" s="14" t="s">
        <v>289</v>
      </c>
      <c r="C28" s="15">
        <v>0</v>
      </c>
      <c r="D28" s="15">
        <v>0</v>
      </c>
      <c r="E28" s="15">
        <v>0</v>
      </c>
      <c r="F28" s="15">
        <v>302</v>
      </c>
      <c r="G28" s="15"/>
      <c r="H28" s="15">
        <v>302</v>
      </c>
    </row>
    <row r="29" spans="1:9" x14ac:dyDescent="0.25">
      <c r="A29" s="20"/>
      <c r="B29" s="115" t="s">
        <v>278</v>
      </c>
      <c r="C29" s="117">
        <v>63534</v>
      </c>
      <c r="D29" s="117">
        <v>42245</v>
      </c>
      <c r="E29" s="117">
        <v>83354</v>
      </c>
      <c r="F29" s="117">
        <v>93574</v>
      </c>
      <c r="G29" s="117">
        <v>189133</v>
      </c>
      <c r="H29" s="117">
        <v>282707</v>
      </c>
      <c r="I29" s="54"/>
    </row>
    <row r="30" spans="1:9" x14ac:dyDescent="0.25">
      <c r="A30" s="20"/>
      <c r="B30" s="14"/>
    </row>
    <row r="31" spans="1:9" x14ac:dyDescent="0.25">
      <c r="A31" s="20"/>
      <c r="B31" s="14" t="s">
        <v>242</v>
      </c>
      <c r="C31" s="15">
        <v>-17120</v>
      </c>
      <c r="D31" s="15">
        <v>-9530</v>
      </c>
      <c r="E31" s="15">
        <v>2842</v>
      </c>
      <c r="F31" s="15">
        <v>28020</v>
      </c>
      <c r="G31" s="15">
        <v>-23808</v>
      </c>
      <c r="H31" s="15">
        <v>4212</v>
      </c>
    </row>
    <row r="32" spans="1:9" x14ac:dyDescent="0.25">
      <c r="A32" s="20"/>
      <c r="B32" s="14" t="s">
        <v>194</v>
      </c>
      <c r="C32" s="15">
        <v>5140</v>
      </c>
      <c r="D32" s="15">
        <v>-264</v>
      </c>
      <c r="E32" s="15">
        <v>-5096</v>
      </c>
      <c r="F32" s="15">
        <v>1567</v>
      </c>
      <c r="G32" s="15">
        <v>-220</v>
      </c>
      <c r="H32" s="15">
        <v>1347</v>
      </c>
    </row>
    <row r="33" spans="1:8" x14ac:dyDescent="0.25">
      <c r="A33" s="20"/>
      <c r="B33" s="14" t="s">
        <v>243</v>
      </c>
      <c r="C33" s="15">
        <v>-6634</v>
      </c>
      <c r="D33" s="15">
        <v>-441</v>
      </c>
      <c r="E33" s="15">
        <v>1794</v>
      </c>
      <c r="F33" s="15">
        <v>-3947</v>
      </c>
      <c r="G33" s="15">
        <v>-5281</v>
      </c>
      <c r="H33" s="15">
        <v>-9228</v>
      </c>
    </row>
    <row r="34" spans="1:8" x14ac:dyDescent="0.25">
      <c r="A34" s="20"/>
      <c r="B34" s="14" t="s">
        <v>244</v>
      </c>
      <c r="C34" s="15">
        <v>-3729</v>
      </c>
      <c r="D34" s="15">
        <v>10765</v>
      </c>
      <c r="E34" s="15">
        <v>7326</v>
      </c>
      <c r="F34" s="15">
        <v>18451</v>
      </c>
      <c r="G34" s="15">
        <v>14362</v>
      </c>
      <c r="H34" s="15">
        <v>32813</v>
      </c>
    </row>
    <row r="35" spans="1:8" x14ac:dyDescent="0.25">
      <c r="A35" s="20"/>
      <c r="B35" s="14" t="s">
        <v>104</v>
      </c>
      <c r="C35" s="15">
        <v>-194</v>
      </c>
      <c r="D35" s="15">
        <v>145</v>
      </c>
      <c r="E35" s="15">
        <v>-3327</v>
      </c>
      <c r="F35" s="15">
        <v>-2445</v>
      </c>
      <c r="G35" s="15">
        <v>-3376</v>
      </c>
      <c r="H35" s="15">
        <v>-5821</v>
      </c>
    </row>
    <row r="36" spans="1:8" x14ac:dyDescent="0.25">
      <c r="A36" s="20"/>
      <c r="B36" s="14" t="s">
        <v>179</v>
      </c>
      <c r="C36" s="15">
        <v>-3779</v>
      </c>
      <c r="D36" s="15">
        <v>-12515</v>
      </c>
      <c r="E36" s="15">
        <v>7340</v>
      </c>
      <c r="F36" s="15">
        <v>4216</v>
      </c>
      <c r="G36" s="15">
        <v>-8954</v>
      </c>
      <c r="H36" s="15">
        <v>-4738</v>
      </c>
    </row>
    <row r="37" spans="1:8" x14ac:dyDescent="0.25">
      <c r="A37" s="20"/>
      <c r="B37" s="14" t="s">
        <v>245</v>
      </c>
      <c r="C37" s="15">
        <v>-19929</v>
      </c>
      <c r="D37" s="15">
        <v>31006</v>
      </c>
      <c r="E37" s="15">
        <v>-5309</v>
      </c>
      <c r="F37" s="15">
        <v>-19381</v>
      </c>
      <c r="G37" s="15">
        <v>5768</v>
      </c>
      <c r="H37" s="15">
        <v>-13613</v>
      </c>
    </row>
    <row r="38" spans="1:8" x14ac:dyDescent="0.25">
      <c r="A38" s="20"/>
      <c r="B38" s="14" t="s">
        <v>246</v>
      </c>
      <c r="C38" s="15">
        <v>12606</v>
      </c>
      <c r="D38" s="15">
        <v>-8139</v>
      </c>
      <c r="E38" s="15">
        <v>8312</v>
      </c>
      <c r="F38" s="15">
        <v>-15831</v>
      </c>
      <c r="G38" s="15">
        <v>12779</v>
      </c>
      <c r="H38" s="15">
        <v>-3052</v>
      </c>
    </row>
    <row r="39" spans="1:8" x14ac:dyDescent="0.25">
      <c r="B39" s="14" t="s">
        <v>247</v>
      </c>
      <c r="C39" s="15">
        <v>870</v>
      </c>
      <c r="D39" s="15">
        <v>-2048</v>
      </c>
      <c r="E39" s="15">
        <v>-7031</v>
      </c>
      <c r="F39" s="15">
        <v>-7811</v>
      </c>
      <c r="G39" s="15">
        <v>-8209</v>
      </c>
      <c r="H39" s="15">
        <v>-16020</v>
      </c>
    </row>
    <row r="40" spans="1:8" x14ac:dyDescent="0.25">
      <c r="A40" s="20"/>
      <c r="B40" s="14" t="s">
        <v>248</v>
      </c>
      <c r="C40" s="15">
        <v>-7403</v>
      </c>
      <c r="D40" s="15">
        <v>-5728</v>
      </c>
      <c r="E40" s="15">
        <v>-15770</v>
      </c>
      <c r="F40" s="15">
        <v>-8319</v>
      </c>
      <c r="G40" s="15">
        <v>-28901</v>
      </c>
      <c r="H40" s="15">
        <v>-37220</v>
      </c>
    </row>
    <row r="41" spans="1:8" x14ac:dyDescent="0.25">
      <c r="A41" s="20"/>
      <c r="B41" s="14" t="s">
        <v>249</v>
      </c>
      <c r="C41" s="15">
        <v>2029</v>
      </c>
      <c r="D41" s="15">
        <v>-10825</v>
      </c>
      <c r="E41" s="15">
        <v>-4792</v>
      </c>
      <c r="F41" s="15">
        <v>5305</v>
      </c>
      <c r="G41" s="15">
        <v>-13588</v>
      </c>
      <c r="H41" s="15">
        <v>-8283</v>
      </c>
    </row>
    <row r="42" spans="1:8" x14ac:dyDescent="0.25">
      <c r="A42" s="20"/>
      <c r="B42" s="115" t="s">
        <v>189</v>
      </c>
      <c r="C42" s="117">
        <v>-38143</v>
      </c>
      <c r="D42" s="117">
        <v>-7574</v>
      </c>
      <c r="E42" s="117">
        <v>-13711</v>
      </c>
      <c r="F42" s="117">
        <v>-175</v>
      </c>
      <c r="G42" s="117">
        <v>-59428</v>
      </c>
      <c r="H42" s="117">
        <v>-59603</v>
      </c>
    </row>
    <row r="43" spans="1:8" x14ac:dyDescent="0.25">
      <c r="A43" s="20"/>
      <c r="B43" s="14"/>
    </row>
    <row r="44" spans="1:8" x14ac:dyDescent="0.25">
      <c r="A44" s="20"/>
      <c r="B44" s="115" t="s">
        <v>250</v>
      </c>
      <c r="C44" s="117">
        <v>25391</v>
      </c>
      <c r="D44" s="117">
        <v>34671</v>
      </c>
      <c r="E44" s="117">
        <v>69643</v>
      </c>
      <c r="F44" s="117">
        <v>93399</v>
      </c>
      <c r="G44" s="117">
        <v>129705</v>
      </c>
      <c r="H44" s="117">
        <v>223104</v>
      </c>
    </row>
    <row r="45" spans="1:8" x14ac:dyDescent="0.25">
      <c r="A45" s="20"/>
      <c r="B45" s="14"/>
    </row>
    <row r="46" spans="1:8" x14ac:dyDescent="0.25">
      <c r="A46" s="20"/>
      <c r="B46" s="65" t="s">
        <v>191</v>
      </c>
    </row>
    <row r="47" spans="1:8" x14ac:dyDescent="0.25">
      <c r="A47" s="20"/>
      <c r="B47" s="14" t="s">
        <v>251</v>
      </c>
      <c r="C47" s="15">
        <v>-26777</v>
      </c>
      <c r="D47" s="15">
        <v>-4255</v>
      </c>
      <c r="E47" s="15">
        <v>-18709</v>
      </c>
      <c r="F47" s="15">
        <v>-14353</v>
      </c>
      <c r="G47" s="15">
        <v>-49741</v>
      </c>
      <c r="H47" s="15">
        <v>-64094</v>
      </c>
    </row>
    <row r="48" spans="1:8" x14ac:dyDescent="0.25">
      <c r="A48" s="20"/>
      <c r="B48" s="14" t="s">
        <v>252</v>
      </c>
      <c r="C48" s="15">
        <v>-813</v>
      </c>
      <c r="D48" s="15">
        <v>-8715</v>
      </c>
      <c r="E48" s="15">
        <v>-9732</v>
      </c>
      <c r="F48" s="15">
        <v>-14070</v>
      </c>
      <c r="G48" s="15">
        <v>-19260</v>
      </c>
      <c r="H48" s="15">
        <v>-33330</v>
      </c>
    </row>
    <row r="49" spans="1:8" x14ac:dyDescent="0.25">
      <c r="A49" s="20"/>
      <c r="B49" s="14" t="s">
        <v>290</v>
      </c>
      <c r="C49" s="15">
        <v>0</v>
      </c>
      <c r="D49" s="15">
        <v>0</v>
      </c>
      <c r="E49" s="15">
        <v>66988</v>
      </c>
      <c r="F49" s="15">
        <v>0</v>
      </c>
      <c r="G49" s="15">
        <v>66988</v>
      </c>
      <c r="H49" s="15">
        <v>66988</v>
      </c>
    </row>
    <row r="50" spans="1:8" x14ac:dyDescent="0.25">
      <c r="A50" s="20"/>
      <c r="B50" s="68" t="s">
        <v>279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5">
      <c r="A51" s="20"/>
      <c r="B51" s="14" t="s">
        <v>253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5">
      <c r="A52" s="20"/>
      <c r="B52" s="14" t="s">
        <v>291</v>
      </c>
      <c r="C52" s="15">
        <v>-600</v>
      </c>
      <c r="D52" s="15">
        <v>600</v>
      </c>
      <c r="E52" s="15">
        <v>0</v>
      </c>
      <c r="F52" s="15">
        <v>0</v>
      </c>
      <c r="G52" s="15">
        <v>0</v>
      </c>
      <c r="H52" s="15">
        <v>0</v>
      </c>
    </row>
    <row r="53" spans="1:8" x14ac:dyDescent="0.25">
      <c r="A53" s="20"/>
      <c r="B53" s="14" t="s">
        <v>254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x14ac:dyDescent="0.25">
      <c r="B54" s="14" t="s">
        <v>255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5">
      <c r="A55" s="20"/>
      <c r="B55" s="14" t="s">
        <v>256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5">
      <c r="A56" s="20"/>
      <c r="B56" s="14" t="s">
        <v>280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5">
      <c r="A57" s="20"/>
      <c r="B57" s="14" t="s">
        <v>281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5">
      <c r="A58" s="20"/>
      <c r="B58" s="14" t="s">
        <v>282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5">
      <c r="A59" s="20"/>
      <c r="B59" s="14" t="s">
        <v>257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5">
      <c r="A60" s="20"/>
      <c r="B60" s="14" t="s">
        <v>258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5">
      <c r="A61" s="20"/>
      <c r="B61" s="14" t="s">
        <v>259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5">
      <c r="A62" s="20"/>
      <c r="B62" s="14" t="s">
        <v>260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5">
      <c r="A63" s="20"/>
      <c r="B63" s="14" t="s">
        <v>261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5">
      <c r="A64" s="20"/>
      <c r="B64" s="14" t="s">
        <v>262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5">
      <c r="A65" s="20"/>
      <c r="B65" s="115" t="s">
        <v>263</v>
      </c>
      <c r="C65" s="117">
        <v>-28190</v>
      </c>
      <c r="D65" s="117">
        <v>-12370</v>
      </c>
      <c r="E65" s="117">
        <v>38547</v>
      </c>
      <c r="F65" s="117">
        <v>-28423</v>
      </c>
      <c r="G65" s="117">
        <v>-2013</v>
      </c>
      <c r="H65" s="117">
        <v>-30436</v>
      </c>
    </row>
    <row r="66" spans="1:8" x14ac:dyDescent="0.25">
      <c r="A66" s="20"/>
      <c r="B66" s="14"/>
    </row>
    <row r="67" spans="1:8" x14ac:dyDescent="0.25">
      <c r="A67" s="20"/>
      <c r="B67" s="65" t="s">
        <v>264</v>
      </c>
    </row>
    <row r="68" spans="1:8" x14ac:dyDescent="0.25">
      <c r="A68" s="20"/>
      <c r="B68" s="14" t="s">
        <v>265</v>
      </c>
      <c r="C68" s="15">
        <v>-8218</v>
      </c>
      <c r="D68" s="15">
        <v>-16092</v>
      </c>
      <c r="E68" s="15">
        <v>0</v>
      </c>
      <c r="F68" s="15">
        <v>0</v>
      </c>
      <c r="G68" s="15">
        <v>-24310</v>
      </c>
      <c r="H68" s="15">
        <v>-24310</v>
      </c>
    </row>
    <row r="69" spans="1:8" x14ac:dyDescent="0.25">
      <c r="A69" s="20"/>
      <c r="B69" s="14" t="s">
        <v>266</v>
      </c>
      <c r="C69" s="15">
        <v>-4797</v>
      </c>
      <c r="D69" s="15">
        <v>0</v>
      </c>
      <c r="E69" s="15">
        <v>-15217</v>
      </c>
      <c r="F69" s="15">
        <v>-17258</v>
      </c>
      <c r="G69" s="15">
        <v>-20014</v>
      </c>
      <c r="H69" s="15">
        <v>-37272</v>
      </c>
    </row>
    <row r="70" spans="1:8" x14ac:dyDescent="0.25">
      <c r="A70" s="20"/>
      <c r="B70" s="68" t="s">
        <v>283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5">
      <c r="A71" s="20"/>
      <c r="B71" s="68" t="s">
        <v>284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5">
      <c r="A72" s="20"/>
      <c r="B72" s="14" t="s">
        <v>285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5">
      <c r="A73" s="20"/>
      <c r="B73" s="14" t="s">
        <v>212</v>
      </c>
      <c r="C73" s="15">
        <v>-1796</v>
      </c>
      <c r="D73" s="15">
        <v>-3191</v>
      </c>
      <c r="E73" s="15">
        <v>-2797</v>
      </c>
      <c r="F73" s="15">
        <v>-2714</v>
      </c>
      <c r="G73" s="15">
        <v>-7784</v>
      </c>
      <c r="H73" s="15">
        <v>-10498</v>
      </c>
    </row>
    <row r="74" spans="1:8" x14ac:dyDescent="0.25">
      <c r="A74" s="20"/>
      <c r="B74" s="14" t="s">
        <v>267</v>
      </c>
      <c r="C74" s="15">
        <v>0</v>
      </c>
      <c r="D74" s="15">
        <v>0</v>
      </c>
      <c r="E74" s="15">
        <v>199613</v>
      </c>
      <c r="F74" s="15">
        <v>0</v>
      </c>
      <c r="G74" s="15">
        <v>199613</v>
      </c>
      <c r="H74" s="15">
        <v>199613</v>
      </c>
    </row>
    <row r="75" spans="1:8" x14ac:dyDescent="0.25">
      <c r="A75" s="20"/>
      <c r="B75" s="14" t="s">
        <v>215</v>
      </c>
      <c r="C75" s="15">
        <v>0</v>
      </c>
      <c r="D75" s="15">
        <v>-62500</v>
      </c>
      <c r="E75" s="15">
        <v>0</v>
      </c>
      <c r="F75" s="15">
        <v>0</v>
      </c>
      <c r="G75" s="15">
        <v>-62500</v>
      </c>
      <c r="H75" s="15">
        <v>-62500</v>
      </c>
    </row>
    <row r="76" spans="1:8" x14ac:dyDescent="0.25">
      <c r="A76" s="20"/>
      <c r="B76" s="14" t="s">
        <v>216</v>
      </c>
      <c r="C76" s="15">
        <v>0</v>
      </c>
      <c r="D76" s="15">
        <v>-17893</v>
      </c>
      <c r="E76" s="15">
        <v>0</v>
      </c>
      <c r="F76" s="15">
        <v>-29479</v>
      </c>
      <c r="G76" s="15">
        <v>-17893</v>
      </c>
      <c r="H76" s="15">
        <v>-47372</v>
      </c>
    </row>
    <row r="77" spans="1:8" x14ac:dyDescent="0.25">
      <c r="A77" s="20"/>
      <c r="B77" s="14" t="s">
        <v>268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1:8" x14ac:dyDescent="0.25">
      <c r="B78" s="14" t="s">
        <v>269</v>
      </c>
      <c r="C78" s="15">
        <v>-326</v>
      </c>
      <c r="D78" s="15">
        <v>-299</v>
      </c>
      <c r="E78" s="15">
        <v>-269</v>
      </c>
      <c r="F78" s="15">
        <v>-237</v>
      </c>
      <c r="G78" s="15">
        <v>-894</v>
      </c>
      <c r="H78" s="15">
        <v>-1131</v>
      </c>
    </row>
    <row r="79" spans="1:8" x14ac:dyDescent="0.25">
      <c r="A79" s="20"/>
      <c r="B79" s="14" t="s">
        <v>270</v>
      </c>
      <c r="C79" s="15">
        <v>-1665</v>
      </c>
      <c r="D79" s="15">
        <v>-1671</v>
      </c>
      <c r="E79" s="15">
        <v>-1677</v>
      </c>
      <c r="F79" s="15">
        <v>-1683</v>
      </c>
      <c r="G79" s="15">
        <v>-5013</v>
      </c>
      <c r="H79" s="15">
        <v>-6696</v>
      </c>
    </row>
    <row r="80" spans="1:8" x14ac:dyDescent="0.25">
      <c r="A80" s="20"/>
      <c r="B80" s="14" t="s">
        <v>220</v>
      </c>
      <c r="C80" s="15">
        <v>0</v>
      </c>
      <c r="D80" s="15">
        <v>34772</v>
      </c>
      <c r="E80" s="15">
        <v>22723</v>
      </c>
      <c r="F80" s="15">
        <v>0</v>
      </c>
      <c r="G80" s="15">
        <v>57495</v>
      </c>
      <c r="H80" s="15">
        <v>57495</v>
      </c>
    </row>
    <row r="81" spans="1:8" x14ac:dyDescent="0.25">
      <c r="A81" s="20"/>
      <c r="B81" s="14" t="s">
        <v>271</v>
      </c>
      <c r="C81" s="15">
        <v>-1635</v>
      </c>
      <c r="D81" s="15">
        <v>-32631</v>
      </c>
      <c r="E81" s="15">
        <v>-4068</v>
      </c>
      <c r="F81" s="15">
        <v>-39133</v>
      </c>
      <c r="G81" s="15">
        <v>-38334</v>
      </c>
      <c r="H81" s="15">
        <v>-77467</v>
      </c>
    </row>
    <row r="82" spans="1:8" x14ac:dyDescent="0.25">
      <c r="A82" s="20"/>
      <c r="B82" s="14" t="s">
        <v>272</v>
      </c>
      <c r="C82" s="15">
        <v>-1183</v>
      </c>
      <c r="D82" s="15">
        <v>-8517</v>
      </c>
      <c r="E82" s="15">
        <v>-1887</v>
      </c>
      <c r="F82" s="15">
        <v>-2875</v>
      </c>
      <c r="G82" s="15">
        <v>-11587</v>
      </c>
      <c r="H82" s="15">
        <v>-14462</v>
      </c>
    </row>
    <row r="83" spans="1:8" x14ac:dyDescent="0.25">
      <c r="A83" s="20"/>
      <c r="B83" s="115" t="s">
        <v>273</v>
      </c>
      <c r="C83" s="117">
        <v>-19620</v>
      </c>
      <c r="D83" s="117">
        <v>-108022</v>
      </c>
      <c r="E83" s="117">
        <v>196421</v>
      </c>
      <c r="F83" s="117">
        <v>-93379</v>
      </c>
      <c r="G83" s="117">
        <v>68779</v>
      </c>
      <c r="H83" s="117">
        <v>-24600</v>
      </c>
    </row>
    <row r="84" spans="1:8" x14ac:dyDescent="0.25">
      <c r="A84" s="20"/>
      <c r="B84" s="14"/>
    </row>
    <row r="85" spans="1:8" x14ac:dyDescent="0.25">
      <c r="A85" s="20"/>
      <c r="B85" s="115" t="s">
        <v>224</v>
      </c>
      <c r="C85" s="117">
        <v>-22419</v>
      </c>
      <c r="D85" s="117">
        <v>-85721</v>
      </c>
      <c r="E85" s="117">
        <v>304611</v>
      </c>
      <c r="F85" s="117">
        <v>-28403</v>
      </c>
      <c r="G85" s="117">
        <v>196471</v>
      </c>
      <c r="H85" s="117">
        <v>168068</v>
      </c>
    </row>
    <row r="86" spans="1:8" x14ac:dyDescent="0.25">
      <c r="A86" s="20"/>
      <c r="B86" s="65"/>
    </row>
    <row r="87" spans="1:8" x14ac:dyDescent="0.25">
      <c r="A87" s="20"/>
      <c r="B87" s="65" t="s">
        <v>275</v>
      </c>
    </row>
    <row r="88" spans="1:8" x14ac:dyDescent="0.25">
      <c r="A88" s="20"/>
      <c r="B88" s="14" t="s">
        <v>276</v>
      </c>
      <c r="C88" s="15">
        <v>241283</v>
      </c>
      <c r="D88" s="15">
        <v>210805</v>
      </c>
      <c r="E88" s="15">
        <v>119816</v>
      </c>
      <c r="F88" s="15">
        <v>423028</v>
      </c>
      <c r="G88" s="15">
        <v>241284</v>
      </c>
      <c r="H88" s="15">
        <v>241283</v>
      </c>
    </row>
    <row r="89" spans="1:8" x14ac:dyDescent="0.25">
      <c r="A89" s="20"/>
      <c r="B89" s="14" t="s">
        <v>274</v>
      </c>
      <c r="C89" s="15">
        <v>-8059</v>
      </c>
      <c r="D89" s="15">
        <v>-5268</v>
      </c>
      <c r="E89" s="15">
        <v>-1399</v>
      </c>
      <c r="F89" s="15">
        <v>152</v>
      </c>
      <c r="G89" s="15">
        <v>-14726</v>
      </c>
      <c r="H89" s="15">
        <v>-14574</v>
      </c>
    </row>
    <row r="90" spans="1:8" x14ac:dyDescent="0.25">
      <c r="A90" s="20"/>
      <c r="B90" s="14" t="s">
        <v>277</v>
      </c>
      <c r="C90" s="15">
        <v>210805</v>
      </c>
      <c r="D90" s="15">
        <v>119816</v>
      </c>
      <c r="E90" s="15">
        <v>423028</v>
      </c>
      <c r="F90" s="15">
        <v>394777</v>
      </c>
      <c r="G90" s="15">
        <v>423028</v>
      </c>
      <c r="H90" s="15">
        <v>394777</v>
      </c>
    </row>
    <row r="91" spans="1:8" x14ac:dyDescent="0.25">
      <c r="A91" s="20"/>
      <c r="B91" s="14"/>
    </row>
    <row r="92" spans="1:8" x14ac:dyDescent="0.25">
      <c r="A92" s="20"/>
      <c r="B92" s="115" t="s">
        <v>224</v>
      </c>
      <c r="C92" s="117">
        <v>-22419</v>
      </c>
      <c r="D92" s="117">
        <v>-85721</v>
      </c>
      <c r="E92" s="117">
        <v>304611</v>
      </c>
      <c r="F92" s="117">
        <v>-28403</v>
      </c>
      <c r="G92" s="117">
        <v>196471</v>
      </c>
      <c r="H92" s="117">
        <v>168068</v>
      </c>
    </row>
    <row r="93" spans="1:8" x14ac:dyDescent="0.25">
      <c r="A93" s="20"/>
      <c r="B93" s="14"/>
    </row>
    <row r="94" spans="1:8" x14ac:dyDescent="0.25">
      <c r="A94" s="20"/>
      <c r="B94" s="62"/>
    </row>
    <row r="95" spans="1:8" x14ac:dyDescent="0.25">
      <c r="A95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8"/>
  <sheetViews>
    <sheetView showGridLines="0" topLeftCell="A7" zoomScale="90" zoomScaleNormal="90" workbookViewId="0">
      <pane xSplit="2" ySplit="6" topLeftCell="W67" activePane="bottomRight" state="frozen"/>
      <selection activeCell="J33" sqref="J33"/>
      <selection pane="topRight" activeCell="J33" sqref="J33"/>
      <selection pane="bottomLeft" activeCell="J33" sqref="J33"/>
      <selection pane="bottomRight" activeCell="AF78" sqref="AF78"/>
    </sheetView>
  </sheetViews>
  <sheetFormatPr defaultRowHeight="15" outlineLevelCol="1" x14ac:dyDescent="0.25"/>
  <cols>
    <col min="1" max="1" width="1.5703125" style="1" customWidth="1"/>
    <col min="2" max="2" width="72.5703125" style="21" bestFit="1" customWidth="1"/>
    <col min="3" max="5" width="9.85546875" style="21" hidden="1" customWidth="1" outlineLevel="1"/>
    <col min="6" max="6" width="9.85546875" style="1" hidden="1" customWidth="1" outlineLevel="1"/>
    <col min="7" max="7" width="10" style="1" customWidth="1" collapsed="1"/>
    <col min="8" max="10" width="10" style="1" hidden="1" customWidth="1" outlineLevel="1"/>
    <col min="11" max="11" width="9.85546875" hidden="1" customWidth="1" outlineLevel="1"/>
    <col min="12" max="12" width="9.85546875" customWidth="1" collapsed="1"/>
    <col min="13" max="16" width="11.42578125" hidden="1" customWidth="1" outlineLevel="1"/>
    <col min="17" max="17" width="11.28515625" customWidth="1" collapsed="1"/>
    <col min="18" max="18" width="14.140625" hidden="1" customWidth="1" outlineLevel="1"/>
    <col min="19" max="21" width="11.42578125" hidden="1" customWidth="1" outlineLevel="1"/>
    <col min="22" max="22" width="11.42578125" customWidth="1" collapsed="1"/>
    <col min="23" max="24" width="11.42578125" customWidth="1" outlineLevel="1"/>
    <col min="25" max="25" width="12.42578125" customWidth="1" outlineLevel="1"/>
    <col min="26" max="26" width="10.140625" customWidth="1" outlineLevel="1"/>
    <col min="27" max="27" width="11.42578125" bestFit="1" customWidth="1"/>
    <col min="28" max="28" width="10.140625" bestFit="1" customWidth="1"/>
    <col min="29" max="29" width="10.140625" customWidth="1"/>
    <col min="30" max="32" width="11.140625" bestFit="1" customWidth="1"/>
  </cols>
  <sheetData>
    <row r="1" spans="1:32" s="20" customFormat="1" ht="8.25" customHeight="1" x14ac:dyDescent="0.25">
      <c r="B1" s="3"/>
      <c r="C1" s="3"/>
      <c r="D1" s="3"/>
      <c r="E1" s="3"/>
      <c r="Y1"/>
      <c r="AB1"/>
      <c r="AC1"/>
      <c r="AD1"/>
      <c r="AE1"/>
      <c r="AF1"/>
    </row>
    <row r="2" spans="1:32" x14ac:dyDescent="0.25">
      <c r="A2" s="20"/>
    </row>
    <row r="3" spans="1:32" x14ac:dyDescent="0.25">
      <c r="A3" s="20"/>
    </row>
    <row r="4" spans="1:32" x14ac:dyDescent="0.25">
      <c r="A4" s="20"/>
    </row>
    <row r="5" spans="1:32" x14ac:dyDescent="0.25">
      <c r="A5" s="20"/>
    </row>
    <row r="6" spans="1:32" x14ac:dyDescent="0.25">
      <c r="A6" s="20"/>
    </row>
    <row r="7" spans="1:32" ht="16.5" customHeight="1" x14ac:dyDescent="0.25">
      <c r="A7" s="20"/>
    </row>
    <row r="8" spans="1:32" x14ac:dyDescent="0.25">
      <c r="A8" s="20"/>
    </row>
    <row r="9" spans="1:32" x14ac:dyDescent="0.25">
      <c r="A9" s="20"/>
    </row>
    <row r="10" spans="1:32" x14ac:dyDescent="0.25">
      <c r="A10" s="20"/>
    </row>
    <row r="11" spans="1:32" ht="17.25" x14ac:dyDescent="0.25">
      <c r="A11" s="20"/>
      <c r="B11" s="136"/>
      <c r="C11" s="40" t="s">
        <v>65</v>
      </c>
      <c r="D11" s="40" t="s">
        <v>66</v>
      </c>
      <c r="E11" s="40" t="s">
        <v>67</v>
      </c>
      <c r="F11" s="40" t="s">
        <v>68</v>
      </c>
      <c r="G11" s="40">
        <v>2017</v>
      </c>
      <c r="H11" s="40" t="s">
        <v>69</v>
      </c>
      <c r="I11" s="40" t="s">
        <v>70</v>
      </c>
      <c r="J11" s="40" t="s">
        <v>71</v>
      </c>
      <c r="K11" s="40" t="s">
        <v>72</v>
      </c>
      <c r="L11" s="40">
        <v>2018</v>
      </c>
      <c r="M11" s="40" t="s">
        <v>141</v>
      </c>
      <c r="N11" s="40" t="s">
        <v>142</v>
      </c>
      <c r="O11" s="40" t="s">
        <v>143</v>
      </c>
      <c r="P11" s="40" t="s">
        <v>144</v>
      </c>
      <c r="Q11" s="40" t="s">
        <v>28</v>
      </c>
      <c r="R11" s="40" t="s">
        <v>145</v>
      </c>
      <c r="S11" s="40" t="s">
        <v>146</v>
      </c>
      <c r="T11" s="40" t="s">
        <v>147</v>
      </c>
      <c r="U11" s="40" t="s">
        <v>148</v>
      </c>
      <c r="V11" s="40" t="s">
        <v>29</v>
      </c>
      <c r="W11" s="40" t="s">
        <v>149</v>
      </c>
      <c r="X11" s="40" t="s">
        <v>150</v>
      </c>
      <c r="Y11" s="40" t="s">
        <v>151</v>
      </c>
      <c r="Z11" s="40" t="s">
        <v>152</v>
      </c>
      <c r="AA11" s="40" t="s">
        <v>30</v>
      </c>
      <c r="AB11" s="40" t="s">
        <v>153</v>
      </c>
      <c r="AC11" s="40" t="s">
        <v>154</v>
      </c>
      <c r="AD11" s="40" t="s">
        <v>393</v>
      </c>
      <c r="AE11" s="40" t="s">
        <v>397</v>
      </c>
      <c r="AF11" s="40" t="s">
        <v>398</v>
      </c>
    </row>
    <row r="12" spans="1:32" x14ac:dyDescent="0.25">
      <c r="A12" s="20"/>
      <c r="B12" s="41"/>
      <c r="C12" s="41"/>
      <c r="D12" s="42"/>
      <c r="E12" s="42"/>
      <c r="F12" s="42"/>
      <c r="G12" s="42"/>
      <c r="H12" s="42"/>
      <c r="I12" s="42"/>
      <c r="J12" s="42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1:32" x14ac:dyDescent="0.25">
      <c r="A13" s="20"/>
      <c r="B13" s="43" t="s">
        <v>155</v>
      </c>
      <c r="C13" s="137">
        <v>7231</v>
      </c>
      <c r="D13" s="137">
        <v>7750</v>
      </c>
      <c r="E13" s="137">
        <v>25555</v>
      </c>
      <c r="F13" s="137">
        <v>23876</v>
      </c>
      <c r="G13" s="137">
        <v>64412</v>
      </c>
      <c r="H13" s="137">
        <f>H38-SUM(H14:H34)</f>
        <v>32212</v>
      </c>
      <c r="I13" s="137">
        <v>22867</v>
      </c>
      <c r="J13" s="137">
        <v>35462</v>
      </c>
      <c r="K13" s="137">
        <v>35892</v>
      </c>
      <c r="L13" s="137">
        <v>126433</v>
      </c>
      <c r="M13" s="137">
        <v>23007</v>
      </c>
      <c r="N13" s="137">
        <v>11896</v>
      </c>
      <c r="O13" s="137">
        <v>44492</v>
      </c>
      <c r="P13" s="137">
        <v>-9571</v>
      </c>
      <c r="Q13" s="137">
        <v>69824</v>
      </c>
      <c r="R13" s="137">
        <v>8452</v>
      </c>
      <c r="S13" s="137">
        <v>-159065</v>
      </c>
      <c r="T13" s="137">
        <v>-2899</v>
      </c>
      <c r="U13" s="137">
        <v>-40989.000000000007</v>
      </c>
      <c r="V13" s="137">
        <v>-194501</v>
      </c>
      <c r="W13" s="137">
        <v>1479</v>
      </c>
      <c r="X13" s="44">
        <v>-22730</v>
      </c>
      <c r="Y13" s="44">
        <v>58965</v>
      </c>
      <c r="Z13" s="44">
        <v>29918</v>
      </c>
      <c r="AA13" s="44">
        <v>67632</v>
      </c>
      <c r="AB13" s="44">
        <v>-24408</v>
      </c>
      <c r="AC13" s="44">
        <v>21813</v>
      </c>
      <c r="AD13" s="44">
        <v>21731</v>
      </c>
      <c r="AE13" s="44">
        <v>15083</v>
      </c>
      <c r="AF13" s="44">
        <v>82581</v>
      </c>
    </row>
    <row r="14" spans="1:32" ht="30" customHeight="1" x14ac:dyDescent="0.25">
      <c r="B14" s="45" t="s">
        <v>156</v>
      </c>
      <c r="C14" s="42"/>
      <c r="D14" s="42"/>
      <c r="E14" s="42"/>
      <c r="F14" s="61"/>
      <c r="G14" s="61"/>
      <c r="H14" s="61"/>
      <c r="I14" s="61"/>
      <c r="J14" s="6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6"/>
      <c r="Z14" s="138"/>
      <c r="AA14" s="44"/>
      <c r="AB14" s="46"/>
      <c r="AC14" s="46"/>
      <c r="AD14" s="128"/>
      <c r="AE14" s="128"/>
      <c r="AF14" s="128"/>
    </row>
    <row r="15" spans="1:32" x14ac:dyDescent="0.25">
      <c r="A15" s="20"/>
      <c r="B15" s="45" t="s">
        <v>157</v>
      </c>
      <c r="C15" s="55">
        <v>17970</v>
      </c>
      <c r="D15" s="55">
        <v>18127</v>
      </c>
      <c r="E15" s="55">
        <v>14219</v>
      </c>
      <c r="F15" s="57">
        <v>17145</v>
      </c>
      <c r="G15" s="57">
        <v>67461</v>
      </c>
      <c r="H15" s="57">
        <v>16861</v>
      </c>
      <c r="I15" s="57">
        <v>17948</v>
      </c>
      <c r="J15" s="57">
        <v>18286</v>
      </c>
      <c r="K15" s="58">
        <v>18164</v>
      </c>
      <c r="L15" s="57">
        <v>71259</v>
      </c>
      <c r="M15" s="57">
        <v>20995</v>
      </c>
      <c r="N15" s="57">
        <v>21950</v>
      </c>
      <c r="O15" s="58">
        <v>22044</v>
      </c>
      <c r="P15" s="57">
        <v>21950</v>
      </c>
      <c r="Q15" s="57">
        <v>86939</v>
      </c>
      <c r="R15" s="57">
        <v>21680</v>
      </c>
      <c r="S15" s="57">
        <v>23423</v>
      </c>
      <c r="T15" s="57">
        <v>25152</v>
      </c>
      <c r="U15" s="57">
        <v>24253</v>
      </c>
      <c r="V15" s="57">
        <v>94508</v>
      </c>
      <c r="W15" s="57">
        <v>21182</v>
      </c>
      <c r="X15" s="46">
        <v>20019.000000000004</v>
      </c>
      <c r="Y15" s="46">
        <v>20988</v>
      </c>
      <c r="Z15" s="46">
        <v>25204</v>
      </c>
      <c r="AA15" s="47">
        <v>87393</v>
      </c>
      <c r="AB15" s="46">
        <v>22001</v>
      </c>
      <c r="AC15" s="46">
        <v>21672</v>
      </c>
      <c r="AD15" s="46">
        <v>13726</v>
      </c>
      <c r="AE15" s="46">
        <v>18412</v>
      </c>
      <c r="AF15" s="46">
        <v>14200</v>
      </c>
    </row>
    <row r="16" spans="1:32" ht="15" customHeight="1" x14ac:dyDescent="0.25">
      <c r="A16" s="20"/>
      <c r="B16" s="45" t="s">
        <v>158</v>
      </c>
      <c r="C16" s="55">
        <v>89</v>
      </c>
      <c r="D16" s="55">
        <v>5504</v>
      </c>
      <c r="E16" s="55">
        <v>173</v>
      </c>
      <c r="F16" s="57">
        <v>-45</v>
      </c>
      <c r="G16" s="57">
        <v>5721</v>
      </c>
      <c r="H16" s="57">
        <v>240</v>
      </c>
      <c r="I16" s="57">
        <v>63</v>
      </c>
      <c r="J16" s="57">
        <v>1049</v>
      </c>
      <c r="K16" s="58">
        <v>3491</v>
      </c>
      <c r="L16" s="57">
        <v>4843</v>
      </c>
      <c r="M16" s="57">
        <v>1020</v>
      </c>
      <c r="N16" s="57">
        <v>1856</v>
      </c>
      <c r="O16" s="58">
        <v>1163</v>
      </c>
      <c r="P16" s="57">
        <v>2151</v>
      </c>
      <c r="Q16" s="57">
        <v>6190</v>
      </c>
      <c r="R16" s="57">
        <v>5888</v>
      </c>
      <c r="S16" s="57">
        <v>5541</v>
      </c>
      <c r="T16" s="57">
        <v>10099</v>
      </c>
      <c r="U16" s="57">
        <v>5293.0000000000027</v>
      </c>
      <c r="V16" s="57">
        <v>26821</v>
      </c>
      <c r="W16" s="57">
        <v>5470</v>
      </c>
      <c r="X16" s="46">
        <v>-3720.9999999999995</v>
      </c>
      <c r="Y16" s="46">
        <v>738.00000000000023</v>
      </c>
      <c r="Z16" s="46">
        <v>9366</v>
      </c>
      <c r="AA16" s="47">
        <v>11853</v>
      </c>
      <c r="AB16" s="46">
        <v>4118</v>
      </c>
      <c r="AC16" s="46">
        <v>2692</v>
      </c>
      <c r="AD16" s="46">
        <v>485</v>
      </c>
      <c r="AE16" s="46">
        <v>5362</v>
      </c>
      <c r="AF16" s="46">
        <v>190</v>
      </c>
    </row>
    <row r="17" spans="1:32" x14ac:dyDescent="0.25">
      <c r="A17" s="20"/>
      <c r="B17" s="45" t="s">
        <v>159</v>
      </c>
      <c r="C17" s="55">
        <v>10198</v>
      </c>
      <c r="D17" s="55">
        <v>11844</v>
      </c>
      <c r="E17" s="55">
        <v>11692</v>
      </c>
      <c r="F17" s="57">
        <v>11722</v>
      </c>
      <c r="G17" s="57">
        <v>45456</v>
      </c>
      <c r="H17" s="57">
        <v>12000</v>
      </c>
      <c r="I17" s="57">
        <v>13303</v>
      </c>
      <c r="J17" s="57">
        <v>9717</v>
      </c>
      <c r="K17" s="58">
        <v>10824</v>
      </c>
      <c r="L17" s="57">
        <v>45844</v>
      </c>
      <c r="M17" s="57">
        <v>11827</v>
      </c>
      <c r="N17" s="57">
        <v>12329</v>
      </c>
      <c r="O17" s="58">
        <v>12019</v>
      </c>
      <c r="P17" s="57">
        <v>12236</v>
      </c>
      <c r="Q17" s="57">
        <v>48411</v>
      </c>
      <c r="R17" s="57">
        <v>12682</v>
      </c>
      <c r="S17" s="57">
        <v>13850</v>
      </c>
      <c r="T17" s="57">
        <v>13879</v>
      </c>
      <c r="U17" s="57">
        <v>17240.650000000001</v>
      </c>
      <c r="V17" s="57">
        <v>57652</v>
      </c>
      <c r="W17" s="57">
        <v>15188</v>
      </c>
      <c r="X17" s="46">
        <v>16609.179340000002</v>
      </c>
      <c r="Y17" s="46">
        <v>16148.999999999998</v>
      </c>
      <c r="Z17" s="46">
        <v>17827</v>
      </c>
      <c r="AA17" s="47">
        <v>65773.179340000002</v>
      </c>
      <c r="AB17" s="46">
        <v>16404</v>
      </c>
      <c r="AC17" s="46">
        <v>16513.999799999998</v>
      </c>
      <c r="AD17" s="46">
        <v>15074.000000000007</v>
      </c>
      <c r="AE17" s="46">
        <v>20470</v>
      </c>
      <c r="AF17" s="46">
        <v>14944.9998</v>
      </c>
    </row>
    <row r="18" spans="1:32" ht="15" customHeight="1" x14ac:dyDescent="0.25">
      <c r="A18" s="20"/>
      <c r="B18" s="45" t="s">
        <v>160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174</v>
      </c>
      <c r="O18" s="58">
        <v>77</v>
      </c>
      <c r="P18" s="57">
        <v>91</v>
      </c>
      <c r="Q18" s="57">
        <v>342</v>
      </c>
      <c r="R18" s="57">
        <v>0</v>
      </c>
      <c r="S18" s="57">
        <v>0</v>
      </c>
      <c r="T18" s="57">
        <v>-256</v>
      </c>
      <c r="U18" s="57">
        <v>67</v>
      </c>
      <c r="V18" s="57">
        <v>-189</v>
      </c>
      <c r="W18" s="57">
        <v>-1250</v>
      </c>
      <c r="X18" s="46">
        <v>102.99999999999999</v>
      </c>
      <c r="Y18" s="46">
        <v>-68.999999999999943</v>
      </c>
      <c r="Z18" s="46">
        <v>-4</v>
      </c>
      <c r="AA18" s="47">
        <v>-1220</v>
      </c>
      <c r="AB18" s="46">
        <v>0</v>
      </c>
      <c r="AC18" s="46">
        <v>-19</v>
      </c>
      <c r="AD18" s="46">
        <v>-618</v>
      </c>
      <c r="AE18" s="46">
        <v>-381</v>
      </c>
      <c r="AF18" s="46">
        <v>-1228</v>
      </c>
    </row>
    <row r="19" spans="1:32" x14ac:dyDescent="0.25">
      <c r="A19" s="20"/>
      <c r="B19" s="49" t="s">
        <v>126</v>
      </c>
      <c r="C19" s="55">
        <v>-424</v>
      </c>
      <c r="D19" s="55">
        <v>-384</v>
      </c>
      <c r="E19" s="55">
        <v>2626</v>
      </c>
      <c r="F19" s="57">
        <v>-1160</v>
      </c>
      <c r="G19" s="57">
        <v>658</v>
      </c>
      <c r="H19" s="57">
        <v>-421</v>
      </c>
      <c r="I19" s="57">
        <v>185</v>
      </c>
      <c r="J19" s="57">
        <v>-672</v>
      </c>
      <c r="K19" s="58">
        <v>455</v>
      </c>
      <c r="L19" s="57">
        <v>-453</v>
      </c>
      <c r="M19" s="57">
        <v>-68</v>
      </c>
      <c r="N19" s="57">
        <v>4966</v>
      </c>
      <c r="O19" s="58">
        <v>873</v>
      </c>
      <c r="P19" s="57">
        <v>620</v>
      </c>
      <c r="Q19" s="57">
        <v>6391</v>
      </c>
      <c r="R19" s="57">
        <v>1009</v>
      </c>
      <c r="S19" s="57">
        <v>60</v>
      </c>
      <c r="T19" s="57">
        <v>1528</v>
      </c>
      <c r="U19" s="57">
        <v>1981.9999999999998</v>
      </c>
      <c r="V19" s="57">
        <v>4579</v>
      </c>
      <c r="W19" s="57">
        <v>347</v>
      </c>
      <c r="X19" s="46">
        <v>24198.999999999996</v>
      </c>
      <c r="Y19" s="46">
        <v>4690.0000000000009</v>
      </c>
      <c r="Z19" s="46">
        <v>1907</v>
      </c>
      <c r="AA19" s="47">
        <v>31142.999999999996</v>
      </c>
      <c r="AB19" s="46">
        <v>2371</v>
      </c>
      <c r="AC19" s="46">
        <v>5744</v>
      </c>
      <c r="AD19" s="46">
        <v>3490</v>
      </c>
      <c r="AE19" s="46">
        <v>12602</v>
      </c>
      <c r="AF19" s="46">
        <v>9437</v>
      </c>
    </row>
    <row r="20" spans="1:32" x14ac:dyDescent="0.25">
      <c r="A20" s="20"/>
      <c r="B20" s="45" t="s">
        <v>91</v>
      </c>
      <c r="C20" s="56">
        <v>-124</v>
      </c>
      <c r="D20" s="56">
        <v>-1603</v>
      </c>
      <c r="E20" s="56">
        <v>408</v>
      </c>
      <c r="F20" s="57">
        <v>163</v>
      </c>
      <c r="G20" s="57">
        <v>-1156</v>
      </c>
      <c r="H20" s="57">
        <v>-1985</v>
      </c>
      <c r="I20" s="57">
        <v>1949</v>
      </c>
      <c r="J20" s="57">
        <v>10196</v>
      </c>
      <c r="K20" s="58">
        <v>-5902</v>
      </c>
      <c r="L20" s="57">
        <v>4258</v>
      </c>
      <c r="M20" s="57">
        <v>-2055</v>
      </c>
      <c r="N20" s="57">
        <v>915</v>
      </c>
      <c r="O20" s="58">
        <v>2965</v>
      </c>
      <c r="P20" s="57">
        <v>558</v>
      </c>
      <c r="Q20" s="57">
        <v>2383</v>
      </c>
      <c r="R20" s="57">
        <v>-339</v>
      </c>
      <c r="S20" s="57">
        <v>72</v>
      </c>
      <c r="T20" s="57">
        <v>-905</v>
      </c>
      <c r="U20" s="57">
        <v>29304.000000000004</v>
      </c>
      <c r="V20" s="57">
        <v>28132</v>
      </c>
      <c r="W20" s="57">
        <v>-1862</v>
      </c>
      <c r="X20" s="46">
        <v>23999.000000000004</v>
      </c>
      <c r="Y20" s="46">
        <v>1379.9999999999991</v>
      </c>
      <c r="Z20" s="46">
        <v>-10851</v>
      </c>
      <c r="AA20" s="47">
        <v>12666.000000000004</v>
      </c>
      <c r="AB20" s="46">
        <v>1403</v>
      </c>
      <c r="AC20" s="46">
        <v>1809</v>
      </c>
      <c r="AD20" s="46">
        <v>-11298</v>
      </c>
      <c r="AE20" s="46">
        <v>-10203</v>
      </c>
      <c r="AF20" s="46">
        <v>3397</v>
      </c>
    </row>
    <row r="21" spans="1:32" x14ac:dyDescent="0.25">
      <c r="A21" s="20"/>
      <c r="B21" s="45" t="s">
        <v>161</v>
      </c>
      <c r="C21" s="56">
        <v>-253</v>
      </c>
      <c r="D21" s="56">
        <v>-5643</v>
      </c>
      <c r="E21" s="56">
        <v>-239</v>
      </c>
      <c r="F21" s="57">
        <v>-1512</v>
      </c>
      <c r="G21" s="57">
        <v>-7647</v>
      </c>
      <c r="H21" s="57">
        <v>0</v>
      </c>
      <c r="I21" s="57">
        <v>-217</v>
      </c>
      <c r="J21" s="57">
        <v>0</v>
      </c>
      <c r="K21" s="58">
        <v>1587</v>
      </c>
      <c r="L21" s="57">
        <v>1370</v>
      </c>
      <c r="M21" s="57">
        <v>0</v>
      </c>
      <c r="N21" s="57">
        <v>0</v>
      </c>
      <c r="O21" s="58">
        <v>0</v>
      </c>
      <c r="P21" s="57">
        <v>-266</v>
      </c>
      <c r="Q21" s="57">
        <v>-266</v>
      </c>
      <c r="R21" s="57">
        <v>0</v>
      </c>
      <c r="S21" s="57">
        <v>8824</v>
      </c>
      <c r="T21" s="57">
        <v>-8824</v>
      </c>
      <c r="U21" s="57">
        <v>8350</v>
      </c>
      <c r="V21" s="57">
        <v>8350</v>
      </c>
      <c r="W21" s="57">
        <v>-1890</v>
      </c>
      <c r="X21" s="46">
        <v>0</v>
      </c>
      <c r="Y21" s="46">
        <v>-396</v>
      </c>
      <c r="Z21" s="46">
        <v>0</v>
      </c>
      <c r="AA21" s="47">
        <v>-2286</v>
      </c>
      <c r="AB21" s="46">
        <v>-319</v>
      </c>
      <c r="AC21" s="46">
        <v>54736</v>
      </c>
      <c r="AD21" s="46">
        <v>0</v>
      </c>
      <c r="AE21" s="46">
        <v>-54417</v>
      </c>
      <c r="AF21" s="46">
        <v>0</v>
      </c>
    </row>
    <row r="22" spans="1:32" x14ac:dyDescent="0.25">
      <c r="A22" s="20"/>
      <c r="B22" s="50" t="s">
        <v>162</v>
      </c>
      <c r="C22" s="56">
        <v>-533</v>
      </c>
      <c r="D22" s="56">
        <v>517</v>
      </c>
      <c r="E22" s="56">
        <v>920</v>
      </c>
      <c r="F22" s="57">
        <v>123</v>
      </c>
      <c r="G22" s="57">
        <v>1027</v>
      </c>
      <c r="H22" s="57">
        <v>-857</v>
      </c>
      <c r="I22" s="57">
        <v>1297</v>
      </c>
      <c r="J22" s="57">
        <v>882</v>
      </c>
      <c r="K22" s="58">
        <v>-2735</v>
      </c>
      <c r="L22" s="57">
        <v>-1413</v>
      </c>
      <c r="M22" s="57">
        <v>0</v>
      </c>
      <c r="N22" s="57">
        <v>167</v>
      </c>
      <c r="O22" s="58">
        <v>662</v>
      </c>
      <c r="P22" s="57">
        <v>-236</v>
      </c>
      <c r="Q22" s="57">
        <v>593</v>
      </c>
      <c r="R22" s="57">
        <v>151</v>
      </c>
      <c r="S22" s="57">
        <f>1128-R22</f>
        <v>977</v>
      </c>
      <c r="T22" s="57">
        <f>2145-SUM(R22:S22)</f>
        <v>1017</v>
      </c>
      <c r="U22" s="57">
        <v>5780</v>
      </c>
      <c r="V22" s="57">
        <v>7925</v>
      </c>
      <c r="W22" s="57">
        <v>0</v>
      </c>
      <c r="X22" s="46">
        <v>439.99999999999994</v>
      </c>
      <c r="Y22" s="46">
        <v>-788</v>
      </c>
      <c r="Z22" s="46">
        <v>619</v>
      </c>
      <c r="AA22" s="47">
        <v>270.99999999999994</v>
      </c>
      <c r="AB22" s="46">
        <v>-1222</v>
      </c>
      <c r="AC22" s="46">
        <v>445</v>
      </c>
      <c r="AD22" s="46">
        <v>158</v>
      </c>
      <c r="AE22" s="46">
        <v>158</v>
      </c>
      <c r="AF22" s="46">
        <v>186</v>
      </c>
    </row>
    <row r="23" spans="1:32" x14ac:dyDescent="0.25">
      <c r="A23" s="20"/>
      <c r="B23" s="50" t="s">
        <v>31</v>
      </c>
      <c r="C23" s="56"/>
      <c r="D23" s="56"/>
      <c r="E23" s="56"/>
      <c r="F23" s="57"/>
      <c r="G23" s="57"/>
      <c r="H23" s="57"/>
      <c r="I23" s="57"/>
      <c r="J23" s="57"/>
      <c r="K23" s="58"/>
      <c r="L23" s="57"/>
      <c r="M23" s="57"/>
      <c r="N23" s="57"/>
      <c r="O23" s="58"/>
      <c r="P23" s="57">
        <v>44886</v>
      </c>
      <c r="Q23" s="57">
        <v>44886</v>
      </c>
      <c r="R23" s="57">
        <v>0</v>
      </c>
      <c r="S23" s="57">
        <v>113088</v>
      </c>
      <c r="T23" s="57">
        <v>0</v>
      </c>
      <c r="U23" s="57">
        <v>22292</v>
      </c>
      <c r="V23" s="57">
        <v>135380</v>
      </c>
      <c r="W23" s="57">
        <v>0</v>
      </c>
      <c r="X23" s="46">
        <v>0</v>
      </c>
      <c r="Y23" s="46">
        <v>0</v>
      </c>
      <c r="Z23" s="46">
        <v>8884</v>
      </c>
      <c r="AA23" s="47">
        <v>8884</v>
      </c>
      <c r="AB23" s="46">
        <v>0</v>
      </c>
      <c r="AC23" s="46">
        <v>0</v>
      </c>
      <c r="AD23" s="46">
        <v>0</v>
      </c>
      <c r="AE23" s="46">
        <v>24832.325000000001</v>
      </c>
      <c r="AF23" s="46">
        <v>0</v>
      </c>
    </row>
    <row r="24" spans="1:32" x14ac:dyDescent="0.25">
      <c r="A24" s="20"/>
      <c r="B24" s="45" t="s">
        <v>163</v>
      </c>
      <c r="C24" s="55">
        <v>0</v>
      </c>
      <c r="D24" s="55">
        <v>0</v>
      </c>
      <c r="E24" s="55">
        <v>311</v>
      </c>
      <c r="F24" s="57">
        <v>1348</v>
      </c>
      <c r="G24" s="57">
        <v>1659</v>
      </c>
      <c r="H24" s="57">
        <v>278</v>
      </c>
      <c r="I24" s="57">
        <v>976</v>
      </c>
      <c r="J24" s="57">
        <v>791</v>
      </c>
      <c r="K24" s="58">
        <v>632</v>
      </c>
      <c r="L24" s="57">
        <v>2677</v>
      </c>
      <c r="M24" s="57">
        <v>218</v>
      </c>
      <c r="N24" s="57">
        <v>549</v>
      </c>
      <c r="O24" s="58">
        <v>14</v>
      </c>
      <c r="P24" s="57">
        <v>-3127</v>
      </c>
      <c r="Q24" s="57">
        <v>-2346</v>
      </c>
      <c r="R24" s="57">
        <v>156</v>
      </c>
      <c r="S24" s="57">
        <v>1731</v>
      </c>
      <c r="T24" s="57">
        <v>-691</v>
      </c>
      <c r="U24" s="57">
        <v>-1997</v>
      </c>
      <c r="V24" s="57">
        <v>-801</v>
      </c>
      <c r="W24" s="57">
        <v>-36</v>
      </c>
      <c r="X24" s="46">
        <v>386.99999999999994</v>
      </c>
      <c r="Y24" s="46">
        <v>681</v>
      </c>
      <c r="Z24" s="46">
        <v>1596</v>
      </c>
      <c r="AA24" s="47">
        <v>2628</v>
      </c>
      <c r="AB24" s="46">
        <v>354</v>
      </c>
      <c r="AC24" s="46">
        <v>876</v>
      </c>
      <c r="AD24" s="46">
        <v>630</v>
      </c>
      <c r="AE24" s="46">
        <v>1586</v>
      </c>
      <c r="AF24" s="46">
        <v>1022</v>
      </c>
    </row>
    <row r="25" spans="1:32" x14ac:dyDescent="0.25">
      <c r="A25" s="20"/>
      <c r="B25" s="45" t="s">
        <v>164</v>
      </c>
      <c r="C25" s="55">
        <v>16972</v>
      </c>
      <c r="D25" s="55">
        <v>15722</v>
      </c>
      <c r="E25" s="55">
        <v>14235</v>
      </c>
      <c r="F25" s="57">
        <v>12512</v>
      </c>
      <c r="G25" s="57">
        <v>59441</v>
      </c>
      <c r="H25" s="57">
        <v>11880</v>
      </c>
      <c r="I25" s="57">
        <v>13366</v>
      </c>
      <c r="J25" s="57">
        <v>15284</v>
      </c>
      <c r="K25" s="58">
        <v>13627</v>
      </c>
      <c r="L25" s="57">
        <v>54157</v>
      </c>
      <c r="M25" s="57">
        <v>12417</v>
      </c>
      <c r="N25" s="57">
        <v>13637</v>
      </c>
      <c r="O25" s="58">
        <v>13856</v>
      </c>
      <c r="P25" s="57">
        <v>12057</v>
      </c>
      <c r="Q25" s="57">
        <v>51967</v>
      </c>
      <c r="R25" s="57">
        <v>10838</v>
      </c>
      <c r="S25" s="57">
        <v>15185</v>
      </c>
      <c r="T25" s="57">
        <v>16446</v>
      </c>
      <c r="U25" s="57">
        <v>14519.999999999996</v>
      </c>
      <c r="V25" s="57">
        <v>56989</v>
      </c>
      <c r="W25" s="57">
        <v>13666</v>
      </c>
      <c r="X25" s="46">
        <v>21950.999999999996</v>
      </c>
      <c r="Y25" s="46">
        <v>25062.000000000004</v>
      </c>
      <c r="Z25" s="46">
        <v>24341</v>
      </c>
      <c r="AA25" s="47">
        <v>85020</v>
      </c>
      <c r="AB25" s="46">
        <v>32090</v>
      </c>
      <c r="AC25" s="46">
        <v>36589</v>
      </c>
      <c r="AD25" s="46">
        <v>39011</v>
      </c>
      <c r="AE25" s="46">
        <v>44750</v>
      </c>
      <c r="AF25" s="46">
        <v>28081</v>
      </c>
    </row>
    <row r="26" spans="1:32" x14ac:dyDescent="0.25">
      <c r="A26" s="20"/>
      <c r="B26" s="45" t="s">
        <v>165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157</v>
      </c>
      <c r="N26" s="57">
        <v>157</v>
      </c>
      <c r="O26" s="58">
        <v>-314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46">
        <v>0</v>
      </c>
      <c r="Y26" s="46">
        <v>0</v>
      </c>
      <c r="Z26" s="46">
        <v>0</v>
      </c>
      <c r="AA26" s="47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</row>
    <row r="27" spans="1:32" x14ac:dyDescent="0.25">
      <c r="A27" s="25"/>
      <c r="B27" s="45" t="s">
        <v>166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8">
        <v>86</v>
      </c>
      <c r="I27" s="58">
        <v>0</v>
      </c>
      <c r="J27" s="58">
        <v>0</v>
      </c>
      <c r="K27" s="58">
        <v>0</v>
      </c>
      <c r="L27" s="58">
        <v>0</v>
      </c>
      <c r="M27" s="58">
        <v>1925</v>
      </c>
      <c r="N27" s="58">
        <v>1521</v>
      </c>
      <c r="O27" s="58">
        <v>981</v>
      </c>
      <c r="P27" s="57">
        <v>-1275</v>
      </c>
      <c r="Q27" s="57">
        <v>3152</v>
      </c>
      <c r="R27" s="57">
        <v>1143</v>
      </c>
      <c r="S27" s="57">
        <v>1459</v>
      </c>
      <c r="T27" s="57">
        <v>1105</v>
      </c>
      <c r="U27" s="57">
        <v>0</v>
      </c>
      <c r="V27" s="57">
        <v>3702</v>
      </c>
      <c r="W27" s="57">
        <v>2089</v>
      </c>
      <c r="X27" s="46">
        <v>1084</v>
      </c>
      <c r="Y27" s="46">
        <v>1291.0000000000005</v>
      </c>
      <c r="Z27" s="46">
        <v>-66</v>
      </c>
      <c r="AA27" s="47">
        <v>4398</v>
      </c>
      <c r="AB27" s="46">
        <v>1003</v>
      </c>
      <c r="AC27" s="46">
        <v>1053</v>
      </c>
      <c r="AD27" s="46">
        <v>1811</v>
      </c>
      <c r="AE27" s="46">
        <v>293</v>
      </c>
      <c r="AF27" s="46">
        <v>496</v>
      </c>
    </row>
    <row r="28" spans="1:32" x14ac:dyDescent="0.25">
      <c r="A28" s="20"/>
      <c r="B28" s="45" t="s">
        <v>167</v>
      </c>
      <c r="C28" s="55">
        <v>287</v>
      </c>
      <c r="D28" s="55">
        <v>-7033</v>
      </c>
      <c r="E28" s="55">
        <v>-10806</v>
      </c>
      <c r="F28" s="58">
        <v>-5130</v>
      </c>
      <c r="G28" s="58">
        <v>-22682</v>
      </c>
      <c r="H28" s="58">
        <v>-8708</v>
      </c>
      <c r="I28" s="58">
        <v>7276</v>
      </c>
      <c r="J28" s="58">
        <v>145</v>
      </c>
      <c r="K28" s="58">
        <v>419</v>
      </c>
      <c r="L28" s="58">
        <v>-782</v>
      </c>
      <c r="M28" s="58">
        <v>0</v>
      </c>
      <c r="N28" s="58">
        <v>425</v>
      </c>
      <c r="O28" s="58">
        <v>0</v>
      </c>
      <c r="P28" s="57">
        <v>-425</v>
      </c>
      <c r="Q28" s="57">
        <v>0</v>
      </c>
      <c r="R28" s="57">
        <v>0</v>
      </c>
      <c r="S28" s="57">
        <v>275</v>
      </c>
      <c r="T28" s="57">
        <v>0</v>
      </c>
      <c r="U28" s="57">
        <v>-6007.0000000000009</v>
      </c>
      <c r="V28" s="57">
        <v>-5732</v>
      </c>
      <c r="W28" s="57">
        <v>3613</v>
      </c>
      <c r="X28" s="46">
        <v>-3522</v>
      </c>
      <c r="Y28" s="46">
        <v>656</v>
      </c>
      <c r="Z28" s="46">
        <v>581</v>
      </c>
      <c r="AA28" s="47">
        <v>1328</v>
      </c>
      <c r="AB28" s="46">
        <v>510</v>
      </c>
      <c r="AC28" s="46">
        <v>2332</v>
      </c>
      <c r="AD28" s="46">
        <v>4964</v>
      </c>
      <c r="AE28" s="46">
        <v>-6842</v>
      </c>
      <c r="AF28" s="46">
        <v>-2412</v>
      </c>
    </row>
    <row r="29" spans="1:32" ht="30" x14ac:dyDescent="0.25">
      <c r="A29" s="20"/>
      <c r="B29" s="45" t="s">
        <v>168</v>
      </c>
      <c r="C29" s="55">
        <v>0</v>
      </c>
      <c r="D29" s="55">
        <v>0</v>
      </c>
      <c r="E29" s="55">
        <v>0</v>
      </c>
      <c r="F29" s="57">
        <v>0</v>
      </c>
      <c r="G29" s="57">
        <v>0</v>
      </c>
      <c r="H29" s="57">
        <v>568</v>
      </c>
      <c r="I29" s="57">
        <v>-2417</v>
      </c>
      <c r="J29" s="57">
        <v>-387</v>
      </c>
      <c r="K29" s="58">
        <v>-1161</v>
      </c>
      <c r="L29" s="57">
        <v>-3397</v>
      </c>
      <c r="M29" s="57">
        <v>-1186</v>
      </c>
      <c r="N29" s="57">
        <v>1186</v>
      </c>
      <c r="O29" s="58">
        <v>185</v>
      </c>
      <c r="P29" s="57">
        <v>-678</v>
      </c>
      <c r="Q29" s="57">
        <v>-493</v>
      </c>
      <c r="R29" s="57">
        <v>-553</v>
      </c>
      <c r="S29" s="57">
        <v>577</v>
      </c>
      <c r="T29" s="57">
        <v>1392</v>
      </c>
      <c r="U29" s="57">
        <v>1543.0000000000002</v>
      </c>
      <c r="V29" s="57">
        <v>2959</v>
      </c>
      <c r="W29" s="57">
        <v>-957</v>
      </c>
      <c r="X29" s="46">
        <v>32662.999999999996</v>
      </c>
      <c r="Y29" s="46">
        <v>-25125.999999999996</v>
      </c>
      <c r="Z29" s="46">
        <v>-4107</v>
      </c>
      <c r="AA29" s="47">
        <v>2473</v>
      </c>
      <c r="AB29" s="46">
        <v>60243</v>
      </c>
      <c r="AC29" s="46">
        <v>-15289</v>
      </c>
      <c r="AD29" s="46">
        <v>9115</v>
      </c>
      <c r="AE29" s="46">
        <v>-12131</v>
      </c>
      <c r="AF29" s="46">
        <v>-1065</v>
      </c>
    </row>
    <row r="30" spans="1:32" x14ac:dyDescent="0.25">
      <c r="A30" s="20"/>
      <c r="B30" s="45" t="s">
        <v>169</v>
      </c>
      <c r="C30" s="55">
        <v>0</v>
      </c>
      <c r="D30" s="55">
        <v>0</v>
      </c>
      <c r="E30" s="55">
        <v>677</v>
      </c>
      <c r="F30" s="57">
        <v>679</v>
      </c>
      <c r="G30" s="57">
        <v>1356</v>
      </c>
      <c r="H30" s="57">
        <v>678</v>
      </c>
      <c r="I30" s="57">
        <v>679</v>
      </c>
      <c r="J30" s="57">
        <v>739</v>
      </c>
      <c r="K30" s="58">
        <v>739</v>
      </c>
      <c r="L30" s="57">
        <v>2835</v>
      </c>
      <c r="M30" s="57">
        <v>924</v>
      </c>
      <c r="N30" s="57">
        <v>1291</v>
      </c>
      <c r="O30" s="58">
        <v>0</v>
      </c>
      <c r="P30" s="57">
        <v>0</v>
      </c>
      <c r="Q30" s="57">
        <v>2215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46">
        <v>0</v>
      </c>
      <c r="Y30" s="46">
        <v>4584</v>
      </c>
      <c r="Z30" s="46">
        <v>690</v>
      </c>
      <c r="AA30" s="47">
        <v>5274</v>
      </c>
      <c r="AB30" s="46">
        <v>882</v>
      </c>
      <c r="AC30" s="46">
        <v>603</v>
      </c>
      <c r="AD30" s="46">
        <v>425</v>
      </c>
      <c r="AE30" s="46">
        <v>1763</v>
      </c>
      <c r="AF30" s="46">
        <v>418</v>
      </c>
    </row>
    <row r="31" spans="1:32" x14ac:dyDescent="0.25">
      <c r="A31" s="20"/>
      <c r="B31" s="45" t="s">
        <v>170</v>
      </c>
      <c r="C31" s="55">
        <v>-8800</v>
      </c>
      <c r="D31" s="55">
        <v>0</v>
      </c>
      <c r="E31" s="55">
        <v>0</v>
      </c>
      <c r="F31" s="57">
        <v>0</v>
      </c>
      <c r="G31" s="57">
        <v>-8800</v>
      </c>
      <c r="H31" s="57">
        <v>0</v>
      </c>
      <c r="I31" s="57">
        <v>0</v>
      </c>
      <c r="J31" s="57">
        <v>0</v>
      </c>
      <c r="K31" s="58">
        <v>0</v>
      </c>
      <c r="L31" s="57">
        <v>0</v>
      </c>
      <c r="M31" s="57">
        <v>0</v>
      </c>
      <c r="N31" s="57">
        <v>0</v>
      </c>
      <c r="O31" s="58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46">
        <v>0</v>
      </c>
      <c r="Y31" s="46"/>
      <c r="Z31" s="46"/>
      <c r="AA31" s="47">
        <v>0</v>
      </c>
      <c r="AB31" s="46"/>
      <c r="AC31" s="46"/>
      <c r="AD31" s="46"/>
      <c r="AE31" s="46"/>
      <c r="AF31" s="46"/>
    </row>
    <row r="32" spans="1:32" x14ac:dyDescent="0.25">
      <c r="A32" s="20"/>
      <c r="B32" s="45" t="s">
        <v>171</v>
      </c>
      <c r="C32" s="55">
        <v>-636</v>
      </c>
      <c r="D32" s="55">
        <v>-460</v>
      </c>
      <c r="E32" s="55">
        <v>-679</v>
      </c>
      <c r="F32" s="57">
        <v>-494</v>
      </c>
      <c r="G32" s="57">
        <v>-2269</v>
      </c>
      <c r="H32" s="57">
        <v>-1445</v>
      </c>
      <c r="I32" s="57">
        <v>-517</v>
      </c>
      <c r="J32" s="57">
        <v>-547</v>
      </c>
      <c r="K32" s="58">
        <v>-517</v>
      </c>
      <c r="L32" s="57">
        <v>-3026</v>
      </c>
      <c r="M32" s="57">
        <v>-520</v>
      </c>
      <c r="N32" s="57">
        <v>1046</v>
      </c>
      <c r="O32" s="58">
        <v>-234</v>
      </c>
      <c r="P32" s="57">
        <v>-221</v>
      </c>
      <c r="Q32" s="57">
        <v>71</v>
      </c>
      <c r="R32" s="57">
        <v>-193</v>
      </c>
      <c r="S32" s="57">
        <v>-196</v>
      </c>
      <c r="T32" s="57">
        <v>-15</v>
      </c>
      <c r="U32" s="57">
        <v>-101.99999999999999</v>
      </c>
      <c r="V32" s="57">
        <v>-506</v>
      </c>
      <c r="W32" s="57">
        <v>112</v>
      </c>
      <c r="X32" s="46">
        <v>-118.00000000000001</v>
      </c>
      <c r="Y32" s="46">
        <v>-92</v>
      </c>
      <c r="Z32" s="46">
        <v>-668</v>
      </c>
      <c r="AA32" s="47">
        <v>-766</v>
      </c>
      <c r="AB32" s="46">
        <v>-478</v>
      </c>
      <c r="AC32" s="46">
        <v>-369</v>
      </c>
      <c r="AD32" s="46">
        <v>807</v>
      </c>
      <c r="AE32" s="46">
        <v>-1255</v>
      </c>
      <c r="AF32" s="46">
        <v>-53</v>
      </c>
    </row>
    <row r="33" spans="1:32" x14ac:dyDescent="0.25">
      <c r="A33" s="20"/>
      <c r="B33" s="45" t="s">
        <v>172</v>
      </c>
      <c r="C33" s="55"/>
      <c r="D33" s="55"/>
      <c r="E33" s="55"/>
      <c r="F33" s="57"/>
      <c r="G33" s="57"/>
      <c r="H33" s="57"/>
      <c r="I33" s="57"/>
      <c r="J33" s="57"/>
      <c r="K33" s="58"/>
      <c r="L33" s="57"/>
      <c r="M33" s="57"/>
      <c r="N33" s="57"/>
      <c r="O33" s="58"/>
      <c r="P33" s="57">
        <v>84</v>
      </c>
      <c r="Q33" s="57">
        <v>84</v>
      </c>
      <c r="R33" s="57">
        <v>0</v>
      </c>
      <c r="S33" s="57">
        <v>0</v>
      </c>
      <c r="T33" s="57">
        <v>0</v>
      </c>
      <c r="U33" s="57">
        <v>-3253</v>
      </c>
      <c r="V33" s="57">
        <v>-3253</v>
      </c>
      <c r="W33" s="57">
        <v>0</v>
      </c>
      <c r="X33" s="46">
        <v>0</v>
      </c>
      <c r="Y33" s="46"/>
      <c r="Z33" s="46"/>
      <c r="AA33" s="47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</row>
    <row r="34" spans="1:32" x14ac:dyDescent="0.25">
      <c r="A34" s="20"/>
      <c r="B34" s="45" t="s">
        <v>173</v>
      </c>
      <c r="C34" s="55">
        <v>804</v>
      </c>
      <c r="D34" s="55">
        <v>7009</v>
      </c>
      <c r="E34" s="55">
        <v>4774</v>
      </c>
      <c r="F34" s="57">
        <v>1005</v>
      </c>
      <c r="G34" s="57">
        <v>13592</v>
      </c>
      <c r="H34" s="57">
        <v>2041</v>
      </c>
      <c r="I34" s="57">
        <v>-1987</v>
      </c>
      <c r="J34" s="57">
        <v>1954</v>
      </c>
      <c r="K34" s="58">
        <v>7184</v>
      </c>
      <c r="L34" s="57">
        <v>9192</v>
      </c>
      <c r="M34" s="57">
        <v>-533</v>
      </c>
      <c r="N34" s="57">
        <v>1623</v>
      </c>
      <c r="O34" s="58">
        <v>1251</v>
      </c>
      <c r="P34" s="57">
        <v>3188</v>
      </c>
      <c r="Q34" s="57">
        <v>5529</v>
      </c>
      <c r="R34" s="57">
        <v>13368</v>
      </c>
      <c r="S34" s="57">
        <v>-6686</v>
      </c>
      <c r="T34" s="57">
        <v>3381</v>
      </c>
      <c r="U34" s="57">
        <v>2929.9999999999995</v>
      </c>
      <c r="V34" s="57">
        <v>12993</v>
      </c>
      <c r="W34" s="57">
        <v>-584</v>
      </c>
      <c r="X34" s="46">
        <v>728</v>
      </c>
      <c r="Y34" s="46">
        <v>-1087</v>
      </c>
      <c r="Z34" s="46">
        <v>797</v>
      </c>
      <c r="AA34" s="47">
        <v>-146</v>
      </c>
      <c r="AB34" s="46">
        <v>-2808</v>
      </c>
      <c r="AC34" s="46">
        <v>1958</v>
      </c>
      <c r="AD34" s="46">
        <v>10670</v>
      </c>
      <c r="AE34" s="46">
        <v>24009</v>
      </c>
      <c r="AF34" s="46">
        <v>7751</v>
      </c>
    </row>
    <row r="35" spans="1:32" x14ac:dyDescent="0.25">
      <c r="A35" s="20"/>
      <c r="B35" s="50" t="s">
        <v>121</v>
      </c>
      <c r="C35" s="55">
        <v>0</v>
      </c>
      <c r="D35" s="55">
        <v>0</v>
      </c>
      <c r="E35" s="55">
        <v>0</v>
      </c>
      <c r="F35" s="57">
        <v>0</v>
      </c>
      <c r="G35" s="57">
        <v>0</v>
      </c>
      <c r="H35" s="57"/>
      <c r="I35" s="57">
        <v>0</v>
      </c>
      <c r="J35" s="57">
        <v>0</v>
      </c>
      <c r="K35" s="58">
        <v>0</v>
      </c>
      <c r="L35" s="57">
        <v>0</v>
      </c>
      <c r="M35" s="57">
        <v>0</v>
      </c>
      <c r="N35" s="57">
        <v>0</v>
      </c>
      <c r="O35" s="58">
        <v>0</v>
      </c>
      <c r="P35" s="57">
        <v>0</v>
      </c>
      <c r="Q35" s="57">
        <v>0</v>
      </c>
      <c r="R35" s="57">
        <v>0</v>
      </c>
      <c r="S35" s="57">
        <v>304</v>
      </c>
      <c r="T35" s="57">
        <f>-1179</f>
        <v>-1179</v>
      </c>
      <c r="U35" s="57">
        <v>447.99999999999994</v>
      </c>
      <c r="V35" s="57">
        <v>1845</v>
      </c>
      <c r="W35" s="57">
        <v>109</v>
      </c>
      <c r="X35" s="46">
        <v>96.999999999999986</v>
      </c>
      <c r="Y35" s="46"/>
      <c r="Z35" s="46"/>
      <c r="AA35" s="47">
        <v>206</v>
      </c>
      <c r="AB35" s="46"/>
      <c r="AC35" s="46"/>
      <c r="AD35" s="46"/>
      <c r="AE35" s="46"/>
      <c r="AF35" s="46"/>
    </row>
    <row r="36" spans="1:32" ht="30" x14ac:dyDescent="0.25">
      <c r="A36" s="25"/>
      <c r="B36" s="51" t="s">
        <v>174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8"/>
      <c r="K36" s="58">
        <v>-23695</v>
      </c>
      <c r="L36" s="58">
        <v>-23695</v>
      </c>
      <c r="M36" s="57">
        <v>0</v>
      </c>
      <c r="N36" s="57">
        <v>0</v>
      </c>
      <c r="O36" s="58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57">
        <v>0</v>
      </c>
      <c r="V36" s="57">
        <v>0</v>
      </c>
      <c r="W36" s="57">
        <v>0</v>
      </c>
      <c r="X36" s="46">
        <v>0</v>
      </c>
      <c r="Y36" s="46">
        <v>0</v>
      </c>
      <c r="Z36" s="46"/>
      <c r="AA36" s="47">
        <v>0</v>
      </c>
      <c r="AB36" s="46"/>
      <c r="AC36" s="46"/>
      <c r="AD36" s="46"/>
      <c r="AE36" s="46"/>
      <c r="AF36" s="46"/>
    </row>
    <row r="37" spans="1:32" x14ac:dyDescent="0.25">
      <c r="A37" s="25"/>
      <c r="B37" s="51" t="s">
        <v>175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1397</v>
      </c>
      <c r="U37" s="57">
        <v>3567</v>
      </c>
      <c r="V37" s="57">
        <v>3567</v>
      </c>
      <c r="W37" s="57">
        <v>3185</v>
      </c>
      <c r="X37" s="46">
        <v>-39718</v>
      </c>
      <c r="Y37" s="46">
        <v>47.999999999999709</v>
      </c>
      <c r="Z37" s="46">
        <v>-9391</v>
      </c>
      <c r="AA37" s="47">
        <v>-45876</v>
      </c>
      <c r="AB37" s="46">
        <v>-1003</v>
      </c>
      <c r="AC37" s="46">
        <v>-333</v>
      </c>
      <c r="AD37" s="46">
        <v>34281</v>
      </c>
      <c r="AE37" s="46">
        <v>77810</v>
      </c>
      <c r="AF37" s="46">
        <v>-1153</v>
      </c>
    </row>
    <row r="38" spans="1:32" x14ac:dyDescent="0.25">
      <c r="A38" s="20"/>
      <c r="B38" s="52" t="s">
        <v>176</v>
      </c>
      <c r="C38" s="53">
        <v>42781</v>
      </c>
      <c r="D38" s="53">
        <v>51350</v>
      </c>
      <c r="E38" s="53">
        <v>63866</v>
      </c>
      <c r="F38" s="53">
        <v>60232</v>
      </c>
      <c r="G38" s="53">
        <v>218229</v>
      </c>
      <c r="H38" s="53">
        <v>63428</v>
      </c>
      <c r="I38" s="53">
        <v>74771</v>
      </c>
      <c r="J38" s="53">
        <v>92899</v>
      </c>
      <c r="K38" s="53">
        <f>SUM(K13:K36)</f>
        <v>59004</v>
      </c>
      <c r="L38" s="53">
        <f>SUM(L13:L36)</f>
        <v>290102</v>
      </c>
      <c r="M38" s="53">
        <f>SUM(M13:M36)</f>
        <v>68128</v>
      </c>
      <c r="N38" s="53">
        <f>SUM(N13:N36)</f>
        <v>75688</v>
      </c>
      <c r="O38" s="53">
        <f>SUM(O13:O36)</f>
        <v>100034</v>
      </c>
      <c r="P38" s="53">
        <v>82022</v>
      </c>
      <c r="Q38" s="53">
        <v>325872</v>
      </c>
      <c r="R38" s="53">
        <f t="shared" ref="R38:W38" si="0">SUM(R13:R37)</f>
        <v>74282</v>
      </c>
      <c r="S38" s="53">
        <f t="shared" si="0"/>
        <v>19419</v>
      </c>
      <c r="T38" s="53">
        <f t="shared" si="0"/>
        <v>60627</v>
      </c>
      <c r="U38" s="53">
        <f t="shared" si="0"/>
        <v>85221.65</v>
      </c>
      <c r="V38" s="53">
        <f t="shared" si="0"/>
        <v>240420</v>
      </c>
      <c r="W38" s="53">
        <f t="shared" si="0"/>
        <v>59861</v>
      </c>
      <c r="X38" s="53">
        <f>SUM(X13:X37)</f>
        <v>72470.179340000002</v>
      </c>
      <c r="Y38" s="53">
        <v>107674</v>
      </c>
      <c r="Z38" s="139">
        <v>96643</v>
      </c>
      <c r="AA38" s="139">
        <v>336648.17934000003</v>
      </c>
      <c r="AB38" s="53">
        <v>111141</v>
      </c>
      <c r="AC38" s="53">
        <v>152825.99979999999</v>
      </c>
      <c r="AD38" s="139">
        <v>144462</v>
      </c>
      <c r="AE38" s="139">
        <v>161901.32500000001</v>
      </c>
      <c r="AF38" s="139">
        <v>156792.99979999999</v>
      </c>
    </row>
    <row r="39" spans="1:32" x14ac:dyDescent="0.25">
      <c r="A39" s="20"/>
      <c r="B39" s="4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140"/>
      <c r="AA39" s="47"/>
      <c r="AD39" s="128"/>
      <c r="AE39" s="128"/>
      <c r="AF39" s="128"/>
    </row>
    <row r="40" spans="1:32" x14ac:dyDescent="0.25">
      <c r="A40" s="20"/>
      <c r="B40" s="45" t="s">
        <v>177</v>
      </c>
      <c r="C40" s="55">
        <v>-279</v>
      </c>
      <c r="D40" s="56">
        <v>-29736</v>
      </c>
      <c r="E40" s="56">
        <v>-23740</v>
      </c>
      <c r="F40" s="57">
        <v>18767</v>
      </c>
      <c r="G40" s="57">
        <v>-34988</v>
      </c>
      <c r="H40" s="57">
        <v>17053</v>
      </c>
      <c r="I40" s="57">
        <v>-40110</v>
      </c>
      <c r="J40" s="57">
        <v>-23423</v>
      </c>
      <c r="K40" s="57">
        <v>14417</v>
      </c>
      <c r="L40" s="58">
        <v>-32063</v>
      </c>
      <c r="M40" s="57">
        <v>-27699</v>
      </c>
      <c r="N40" s="57">
        <v>-6938</v>
      </c>
      <c r="O40" s="55">
        <v>-20458</v>
      </c>
      <c r="P40" s="55">
        <v>30334</v>
      </c>
      <c r="Q40" s="55">
        <v>-24761</v>
      </c>
      <c r="R40" s="55">
        <v>17391</v>
      </c>
      <c r="S40" s="55">
        <v>3318</v>
      </c>
      <c r="T40" s="55">
        <v>-39589</v>
      </c>
      <c r="U40" s="55">
        <v>72735</v>
      </c>
      <c r="V40" s="55">
        <v>53855</v>
      </c>
      <c r="W40" s="55">
        <v>-44494</v>
      </c>
      <c r="X40" s="46">
        <v>-38524</v>
      </c>
      <c r="Y40" s="46">
        <v>-15730.000000000004</v>
      </c>
      <c r="Z40" s="46">
        <v>71163</v>
      </c>
      <c r="AA40" s="47">
        <v>-27585</v>
      </c>
      <c r="AB40" s="46">
        <v>-34508</v>
      </c>
      <c r="AC40" s="46">
        <v>8663</v>
      </c>
      <c r="AD40" s="46">
        <v>-31668</v>
      </c>
      <c r="AE40" s="46">
        <v>-4382</v>
      </c>
      <c r="AF40" s="46">
        <v>-62274</v>
      </c>
    </row>
    <row r="41" spans="1:32" x14ac:dyDescent="0.25">
      <c r="A41" s="20"/>
      <c r="B41" s="45" t="s">
        <v>178</v>
      </c>
      <c r="C41" s="55">
        <v>-6945</v>
      </c>
      <c r="D41" s="56">
        <v>-9563</v>
      </c>
      <c r="E41" s="56">
        <v>5682</v>
      </c>
      <c r="F41" s="57">
        <v>-513</v>
      </c>
      <c r="G41" s="57">
        <v>-11339</v>
      </c>
      <c r="H41" s="57">
        <v>-7345</v>
      </c>
      <c r="I41" s="57">
        <v>-5506</v>
      </c>
      <c r="J41" s="57">
        <v>4782</v>
      </c>
      <c r="K41" s="57">
        <v>-7897</v>
      </c>
      <c r="L41" s="58">
        <v>-15966</v>
      </c>
      <c r="M41" s="57">
        <v>7205</v>
      </c>
      <c r="N41" s="57">
        <v>845</v>
      </c>
      <c r="O41" s="55">
        <v>10759</v>
      </c>
      <c r="P41" s="55">
        <v>-3673</v>
      </c>
      <c r="Q41" s="55">
        <v>15136</v>
      </c>
      <c r="R41" s="55">
        <v>32659</v>
      </c>
      <c r="S41" s="55">
        <v>-9410</v>
      </c>
      <c r="T41" s="55">
        <v>-11224</v>
      </c>
      <c r="U41" s="55">
        <v>8129</v>
      </c>
      <c r="V41" s="55">
        <v>20154</v>
      </c>
      <c r="W41" s="55">
        <v>-2637</v>
      </c>
      <c r="X41" s="46">
        <v>-4364.0000000000009</v>
      </c>
      <c r="Y41" s="46">
        <v>-21.999999999999353</v>
      </c>
      <c r="Z41" s="46">
        <v>-16034</v>
      </c>
      <c r="AA41" s="47">
        <v>-23057</v>
      </c>
      <c r="AB41" s="46">
        <v>-11452</v>
      </c>
      <c r="AC41" s="46">
        <v>13693</v>
      </c>
      <c r="AD41" s="46">
        <v>-3927</v>
      </c>
      <c r="AE41" s="46">
        <v>-19057</v>
      </c>
      <c r="AF41" s="46">
        <v>4559</v>
      </c>
    </row>
    <row r="42" spans="1:32" x14ac:dyDescent="0.25">
      <c r="A42" s="20"/>
      <c r="B42" s="45" t="s">
        <v>93</v>
      </c>
      <c r="C42" s="55">
        <v>4208</v>
      </c>
      <c r="D42" s="56">
        <v>-4557</v>
      </c>
      <c r="E42" s="56">
        <v>3419</v>
      </c>
      <c r="F42" s="57">
        <v>6082</v>
      </c>
      <c r="G42" s="57">
        <v>9152</v>
      </c>
      <c r="H42" s="57">
        <v>-5048</v>
      </c>
      <c r="I42" s="57">
        <v>-12676</v>
      </c>
      <c r="J42" s="57">
        <v>-6697</v>
      </c>
      <c r="K42" s="57">
        <v>7403</v>
      </c>
      <c r="L42" s="58">
        <v>-17018</v>
      </c>
      <c r="M42" s="57">
        <v>-15785</v>
      </c>
      <c r="N42" s="57">
        <v>-48610</v>
      </c>
      <c r="O42" s="55">
        <v>-26442</v>
      </c>
      <c r="P42" s="55">
        <v>7222</v>
      </c>
      <c r="Q42" s="55">
        <v>-83615</v>
      </c>
      <c r="R42" s="55">
        <v>-2823</v>
      </c>
      <c r="S42" s="55">
        <v>7693</v>
      </c>
      <c r="T42" s="55">
        <v>-12077</v>
      </c>
      <c r="U42" s="55">
        <v>-11251.999999999998</v>
      </c>
      <c r="V42" s="55">
        <v>-18459</v>
      </c>
      <c r="W42" s="55">
        <v>-40905</v>
      </c>
      <c r="X42" s="46">
        <v>-25346.000000000004</v>
      </c>
      <c r="Y42" s="46">
        <v>33316</v>
      </c>
      <c r="Z42" s="46">
        <v>-13776</v>
      </c>
      <c r="AA42" s="47">
        <v>-46711</v>
      </c>
      <c r="AB42" s="46">
        <v>-6344</v>
      </c>
      <c r="AC42" s="46">
        <v>-71137</v>
      </c>
      <c r="AD42" s="46">
        <v>-41332</v>
      </c>
      <c r="AE42" s="46">
        <v>-73135</v>
      </c>
      <c r="AF42" s="46">
        <v>-26620</v>
      </c>
    </row>
    <row r="43" spans="1:32" x14ac:dyDescent="0.25">
      <c r="A43" s="20"/>
      <c r="B43" s="45" t="s">
        <v>104</v>
      </c>
      <c r="C43" s="55">
        <v>747</v>
      </c>
      <c r="D43" s="56">
        <v>-152</v>
      </c>
      <c r="E43" s="56">
        <v>1093</v>
      </c>
      <c r="F43" s="57">
        <v>15</v>
      </c>
      <c r="G43" s="57">
        <v>1703</v>
      </c>
      <c r="H43" s="57">
        <v>3281</v>
      </c>
      <c r="I43" s="57">
        <v>-2307</v>
      </c>
      <c r="J43" s="57">
        <v>1053</v>
      </c>
      <c r="K43" s="57">
        <v>1074</v>
      </c>
      <c r="L43" s="58">
        <v>3101</v>
      </c>
      <c r="M43" s="57">
        <v>779</v>
      </c>
      <c r="N43" s="57">
        <v>-1497</v>
      </c>
      <c r="O43" s="55">
        <v>1278</v>
      </c>
      <c r="P43" s="55">
        <v>1630</v>
      </c>
      <c r="Q43" s="55">
        <v>2190</v>
      </c>
      <c r="R43" s="55">
        <v>4583</v>
      </c>
      <c r="S43" s="55">
        <v>570</v>
      </c>
      <c r="T43" s="55">
        <v>10468</v>
      </c>
      <c r="U43" s="55">
        <v>903.00000000000045</v>
      </c>
      <c r="V43" s="55">
        <v>16524</v>
      </c>
      <c r="W43" s="55">
        <v>-187</v>
      </c>
      <c r="X43" s="46">
        <v>2299</v>
      </c>
      <c r="Y43" s="46">
        <v>246.99999999999989</v>
      </c>
      <c r="Z43" s="46">
        <v>-21631</v>
      </c>
      <c r="AA43" s="47">
        <v>-19272</v>
      </c>
      <c r="AB43" s="46">
        <v>20992</v>
      </c>
      <c r="AC43" s="46">
        <v>-712</v>
      </c>
      <c r="AD43" s="46">
        <v>113</v>
      </c>
      <c r="AE43" s="46">
        <v>1988</v>
      </c>
      <c r="AF43" s="46">
        <v>45</v>
      </c>
    </row>
    <row r="44" spans="1:32" x14ac:dyDescent="0.25">
      <c r="A44" s="20"/>
      <c r="B44" s="45" t="s">
        <v>179</v>
      </c>
      <c r="C44" s="55">
        <v>-8253</v>
      </c>
      <c r="D44" s="56">
        <v>-12481</v>
      </c>
      <c r="E44" s="56">
        <v>2704</v>
      </c>
      <c r="F44" s="57">
        <v>-4928</v>
      </c>
      <c r="G44" s="57">
        <v>-22958</v>
      </c>
      <c r="H44" s="57">
        <v>1287</v>
      </c>
      <c r="I44" s="57">
        <v>2407</v>
      </c>
      <c r="J44" s="57">
        <v>1546</v>
      </c>
      <c r="K44" s="57">
        <v>4842</v>
      </c>
      <c r="L44" s="58">
        <v>10082</v>
      </c>
      <c r="M44" s="57">
        <v>-289</v>
      </c>
      <c r="N44" s="57">
        <v>-7430</v>
      </c>
      <c r="O44" s="55">
        <v>-19125</v>
      </c>
      <c r="P44" s="55">
        <v>12244</v>
      </c>
      <c r="Q44" s="55">
        <v>-14600</v>
      </c>
      <c r="R44" s="55">
        <v>-9943</v>
      </c>
      <c r="S44" s="55">
        <v>21277</v>
      </c>
      <c r="T44" s="55">
        <v>7547</v>
      </c>
      <c r="U44" s="55">
        <v>9434.42</v>
      </c>
      <c r="V44" s="55">
        <v>28315</v>
      </c>
      <c r="W44" s="55">
        <v>-8154.4199999999983</v>
      </c>
      <c r="X44" s="46">
        <v>14008</v>
      </c>
      <c r="Y44" s="46">
        <v>5970</v>
      </c>
      <c r="Z44" s="46">
        <v>-1229</v>
      </c>
      <c r="AA44" s="47">
        <v>10594.580000000002</v>
      </c>
      <c r="AB44" s="46">
        <v>-10505</v>
      </c>
      <c r="AC44" s="46">
        <v>9859</v>
      </c>
      <c r="AD44" s="46">
        <v>-6760</v>
      </c>
      <c r="AE44" s="46">
        <v>256600</v>
      </c>
      <c r="AF44" s="46">
        <v>13138</v>
      </c>
    </row>
    <row r="45" spans="1:32" x14ac:dyDescent="0.25">
      <c r="A45" s="20"/>
      <c r="B45" s="45" t="s">
        <v>180</v>
      </c>
      <c r="C45" s="55">
        <v>0</v>
      </c>
      <c r="D45" s="56">
        <v>-22705</v>
      </c>
      <c r="E45" s="56">
        <v>537</v>
      </c>
      <c r="F45" s="57">
        <v>22168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8">
        <v>0</v>
      </c>
      <c r="M45" s="57">
        <v>0</v>
      </c>
      <c r="N45" s="57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46">
        <v>0</v>
      </c>
      <c r="Y45" s="46">
        <v>0</v>
      </c>
      <c r="Z45" s="46">
        <v>-197</v>
      </c>
      <c r="AA45" s="47">
        <v>-197</v>
      </c>
      <c r="AB45" s="46">
        <v>-1574</v>
      </c>
      <c r="AC45" s="46">
        <v>-279</v>
      </c>
      <c r="AD45" s="46">
        <v>-31</v>
      </c>
      <c r="AE45" s="46">
        <v>1468</v>
      </c>
      <c r="AF45" s="46">
        <v>5</v>
      </c>
    </row>
    <row r="46" spans="1:32" x14ac:dyDescent="0.25">
      <c r="A46" s="20"/>
      <c r="B46" s="45" t="s">
        <v>181</v>
      </c>
      <c r="C46" s="55">
        <v>-30709</v>
      </c>
      <c r="D46" s="56">
        <v>285</v>
      </c>
      <c r="E46" s="56">
        <v>-2489</v>
      </c>
      <c r="F46" s="57">
        <v>-750</v>
      </c>
      <c r="G46" s="57">
        <v>-33663</v>
      </c>
      <c r="H46" s="57">
        <v>-17474</v>
      </c>
      <c r="I46" s="57">
        <v>37799</v>
      </c>
      <c r="J46" s="57">
        <v>-18242</v>
      </c>
      <c r="K46" s="57">
        <v>-16411</v>
      </c>
      <c r="L46" s="58">
        <v>-14328</v>
      </c>
      <c r="M46" s="57">
        <v>24952</v>
      </c>
      <c r="N46" s="57">
        <v>15285</v>
      </c>
      <c r="O46" s="55">
        <v>29988</v>
      </c>
      <c r="P46" s="55">
        <v>-27617</v>
      </c>
      <c r="Q46" s="55">
        <v>42608</v>
      </c>
      <c r="R46" s="55">
        <v>-69557</v>
      </c>
      <c r="S46" s="55">
        <v>17620</v>
      </c>
      <c r="T46" s="55">
        <v>-1470</v>
      </c>
      <c r="U46" s="55">
        <v>16967.999999999996</v>
      </c>
      <c r="V46" s="55">
        <v>-36439</v>
      </c>
      <c r="W46" s="55">
        <v>-26885</v>
      </c>
      <c r="X46" s="46">
        <v>12962.000000000002</v>
      </c>
      <c r="Y46" s="46">
        <v>-26772</v>
      </c>
      <c r="Z46" s="46">
        <v>24560</v>
      </c>
      <c r="AA46" s="47">
        <v>-16135</v>
      </c>
      <c r="AB46" s="46">
        <v>-5725</v>
      </c>
      <c r="AC46" s="46">
        <v>21064</v>
      </c>
      <c r="AD46" s="46">
        <v>-12952</v>
      </c>
      <c r="AE46" s="46">
        <v>31</v>
      </c>
      <c r="AF46" s="46">
        <v>-14650</v>
      </c>
    </row>
    <row r="47" spans="1:32" x14ac:dyDescent="0.25">
      <c r="A47" s="20"/>
      <c r="B47" s="45" t="s">
        <v>182</v>
      </c>
      <c r="C47" s="55">
        <v>-3241</v>
      </c>
      <c r="D47" s="56">
        <v>573</v>
      </c>
      <c r="E47" s="56">
        <v>7316</v>
      </c>
      <c r="F47" s="57">
        <v>-7965</v>
      </c>
      <c r="G47" s="57">
        <v>-3317</v>
      </c>
      <c r="H47" s="57">
        <v>814</v>
      </c>
      <c r="I47" s="57">
        <v>42</v>
      </c>
      <c r="J47" s="57">
        <v>1086</v>
      </c>
      <c r="K47" s="57">
        <v>-7599</v>
      </c>
      <c r="L47" s="58">
        <v>-5657</v>
      </c>
      <c r="M47" s="57">
        <v>-8131</v>
      </c>
      <c r="N47" s="57">
        <v>4754</v>
      </c>
      <c r="O47" s="55">
        <v>12450</v>
      </c>
      <c r="P47" s="55">
        <v>-3202</v>
      </c>
      <c r="Q47" s="55">
        <v>5871</v>
      </c>
      <c r="R47" s="55">
        <v>-3560</v>
      </c>
      <c r="S47" s="55">
        <v>1076</v>
      </c>
      <c r="T47" s="55">
        <v>3773</v>
      </c>
      <c r="U47" s="55">
        <v>-23908</v>
      </c>
      <c r="V47" s="55">
        <v>-22619</v>
      </c>
      <c r="W47" s="55">
        <v>6908</v>
      </c>
      <c r="X47" s="46">
        <v>15131</v>
      </c>
      <c r="Y47" s="46">
        <v>10927.999999999996</v>
      </c>
      <c r="Z47" s="46">
        <v>6161</v>
      </c>
      <c r="AA47" s="47">
        <v>39128</v>
      </c>
      <c r="AB47" s="46">
        <v>-7912</v>
      </c>
      <c r="AC47" s="46">
        <v>8503</v>
      </c>
      <c r="AD47" s="46">
        <v>22188</v>
      </c>
      <c r="AE47" s="46">
        <v>-15996</v>
      </c>
      <c r="AF47" s="46">
        <v>-5181</v>
      </c>
    </row>
    <row r="48" spans="1:32" x14ac:dyDescent="0.25">
      <c r="A48" s="20"/>
      <c r="B48" s="45" t="s">
        <v>183</v>
      </c>
      <c r="C48" s="55">
        <v>3012</v>
      </c>
      <c r="D48" s="56">
        <v>-357</v>
      </c>
      <c r="E48" s="56">
        <v>-4855</v>
      </c>
      <c r="F48" s="57">
        <v>-3913</v>
      </c>
      <c r="G48" s="57">
        <v>-6113</v>
      </c>
      <c r="H48" s="57">
        <v>1926</v>
      </c>
      <c r="I48" s="57">
        <v>-6276</v>
      </c>
      <c r="J48" s="57">
        <v>2446</v>
      </c>
      <c r="K48" s="57">
        <v>11963</v>
      </c>
      <c r="L48" s="58">
        <v>10059</v>
      </c>
      <c r="M48" s="57">
        <v>1614</v>
      </c>
      <c r="N48" s="57">
        <v>-625</v>
      </c>
      <c r="O48" s="55">
        <v>-8189</v>
      </c>
      <c r="P48" s="55">
        <v>6243</v>
      </c>
      <c r="Q48" s="55">
        <v>-957</v>
      </c>
      <c r="R48" s="55">
        <v>939</v>
      </c>
      <c r="S48" s="55">
        <v>13679</v>
      </c>
      <c r="T48" s="55">
        <v>9907</v>
      </c>
      <c r="U48" s="55">
        <v>-6709</v>
      </c>
      <c r="V48" s="55">
        <v>17816</v>
      </c>
      <c r="W48" s="55">
        <v>-7840</v>
      </c>
      <c r="X48" s="46">
        <v>-2327</v>
      </c>
      <c r="Y48" s="46">
        <v>2967.9999999999991</v>
      </c>
      <c r="Z48" s="46">
        <v>-5184</v>
      </c>
      <c r="AA48" s="47">
        <v>-12383</v>
      </c>
      <c r="AB48" s="46">
        <v>8243</v>
      </c>
      <c r="AC48" s="46">
        <v>-12197</v>
      </c>
      <c r="AD48" s="46">
        <v>3518</v>
      </c>
      <c r="AE48" s="46">
        <v>16624</v>
      </c>
      <c r="AF48" s="46">
        <v>-1404</v>
      </c>
    </row>
    <row r="49" spans="1:32" x14ac:dyDescent="0.25">
      <c r="A49" s="20"/>
      <c r="B49" s="45" t="s">
        <v>184</v>
      </c>
      <c r="C49" s="55">
        <v>-6792</v>
      </c>
      <c r="D49" s="56">
        <v>-4701</v>
      </c>
      <c r="E49" s="56">
        <v>-4780</v>
      </c>
      <c r="F49" s="57">
        <v>-5217</v>
      </c>
      <c r="G49" s="57">
        <v>-21490</v>
      </c>
      <c r="H49" s="57">
        <v>-8260</v>
      </c>
      <c r="I49" s="57">
        <v>-6217</v>
      </c>
      <c r="J49" s="57">
        <v>-10640</v>
      </c>
      <c r="K49" s="57">
        <v>-5585</v>
      </c>
      <c r="L49" s="58">
        <v>-30702</v>
      </c>
      <c r="M49" s="57">
        <v>-11002</v>
      </c>
      <c r="N49" s="57">
        <v>-4648</v>
      </c>
      <c r="O49" s="55">
        <v>-8024</v>
      </c>
      <c r="P49" s="55">
        <v>-4203</v>
      </c>
      <c r="Q49" s="55">
        <v>-27877</v>
      </c>
      <c r="R49" s="55">
        <v>-7534</v>
      </c>
      <c r="S49" s="55">
        <v>-210</v>
      </c>
      <c r="T49" s="55">
        <v>-705</v>
      </c>
      <c r="U49" s="55">
        <v>-6053.0000000000009</v>
      </c>
      <c r="V49" s="55">
        <v>-14502</v>
      </c>
      <c r="W49" s="55">
        <v>-4733</v>
      </c>
      <c r="X49" s="46">
        <v>-3491.0000000000005</v>
      </c>
      <c r="Y49" s="46">
        <v>-2644.9999999999995</v>
      </c>
      <c r="Z49" s="46">
        <v>-11272</v>
      </c>
      <c r="AA49" s="47">
        <v>-22141</v>
      </c>
      <c r="AB49" s="46">
        <v>-3204</v>
      </c>
      <c r="AC49" s="46">
        <v>-2959</v>
      </c>
      <c r="AD49" s="46">
        <v>-6054</v>
      </c>
      <c r="AE49" s="46">
        <v>-9257</v>
      </c>
      <c r="AF49" s="46">
        <v>-12944</v>
      </c>
    </row>
    <row r="50" spans="1:32" x14ac:dyDescent="0.25">
      <c r="A50" s="20"/>
      <c r="B50" s="49" t="s">
        <v>185</v>
      </c>
      <c r="C50" s="55">
        <v>-4812</v>
      </c>
      <c r="D50" s="56">
        <v>-1630</v>
      </c>
      <c r="E50" s="56">
        <v>-8836</v>
      </c>
      <c r="F50" s="57">
        <v>4966</v>
      </c>
      <c r="G50" s="57">
        <v>-10312</v>
      </c>
      <c r="H50" s="57">
        <v>-1094</v>
      </c>
      <c r="I50" s="57">
        <v>18274</v>
      </c>
      <c r="J50" s="57">
        <v>-5136</v>
      </c>
      <c r="K50" s="57">
        <v>-6313</v>
      </c>
      <c r="L50" s="58">
        <v>5731</v>
      </c>
      <c r="M50" s="57">
        <v>4191</v>
      </c>
      <c r="N50" s="57">
        <v>-790</v>
      </c>
      <c r="O50" s="55">
        <v>18364</v>
      </c>
      <c r="P50" s="55">
        <v>-6139</v>
      </c>
      <c r="Q50" s="55">
        <v>15626</v>
      </c>
      <c r="R50" s="55">
        <v>2407</v>
      </c>
      <c r="S50" s="55">
        <v>-7980</v>
      </c>
      <c r="T50" s="55">
        <v>8104</v>
      </c>
      <c r="U50" s="55">
        <v>-244.00000000000023</v>
      </c>
      <c r="V50" s="55">
        <v>2287</v>
      </c>
      <c r="W50" s="55">
        <v>955</v>
      </c>
      <c r="X50" s="46">
        <v>-8395.9999999999982</v>
      </c>
      <c r="Y50" s="46">
        <v>-10076</v>
      </c>
      <c r="Z50" s="46">
        <v>6027</v>
      </c>
      <c r="AA50" s="47">
        <v>-11490</v>
      </c>
      <c r="AB50" s="46">
        <v>26047</v>
      </c>
      <c r="AC50" s="46">
        <v>1340</v>
      </c>
      <c r="AD50" s="46">
        <v>-2092</v>
      </c>
      <c r="AE50" s="46">
        <v>-46765</v>
      </c>
      <c r="AF50" s="46">
        <v>9991</v>
      </c>
    </row>
    <row r="51" spans="1:32" x14ac:dyDescent="0.25">
      <c r="A51" s="20"/>
      <c r="B51" s="50" t="s">
        <v>186</v>
      </c>
      <c r="C51" s="56">
        <v>0</v>
      </c>
      <c r="D51" s="56">
        <v>-1192</v>
      </c>
      <c r="E51" s="56">
        <v>-458</v>
      </c>
      <c r="F51" s="57">
        <v>-1328</v>
      </c>
      <c r="G51" s="57">
        <v>-2978</v>
      </c>
      <c r="H51" s="57">
        <v>-1604</v>
      </c>
      <c r="I51" s="57">
        <v>-300</v>
      </c>
      <c r="J51" s="57">
        <v>-613</v>
      </c>
      <c r="K51" s="57">
        <v>-101</v>
      </c>
      <c r="L51" s="58">
        <v>-2618</v>
      </c>
      <c r="M51" s="57">
        <v>-551</v>
      </c>
      <c r="N51" s="57">
        <v>-284</v>
      </c>
      <c r="O51" s="55">
        <v>-4809</v>
      </c>
      <c r="P51" s="55">
        <v>-422</v>
      </c>
      <c r="Q51" s="55">
        <v>-6066</v>
      </c>
      <c r="R51" s="55">
        <v>-213</v>
      </c>
      <c r="S51" s="55">
        <v>-242</v>
      </c>
      <c r="T51" s="55">
        <v>-780</v>
      </c>
      <c r="U51" s="55">
        <v>-426.99999999999983</v>
      </c>
      <c r="V51" s="55">
        <v>-1662</v>
      </c>
      <c r="W51" s="55">
        <v>-286</v>
      </c>
      <c r="X51" s="46">
        <v>-614.00000000000011</v>
      </c>
      <c r="Y51" s="46">
        <v>-1422.0000000000002</v>
      </c>
      <c r="Z51" s="46">
        <v>-2027</v>
      </c>
      <c r="AA51" s="47">
        <v>-4349</v>
      </c>
      <c r="AB51" s="46">
        <v>-883</v>
      </c>
      <c r="AC51" s="46">
        <v>-546</v>
      </c>
      <c r="AD51" s="46">
        <v>-1159</v>
      </c>
      <c r="AE51" s="46">
        <v>-601</v>
      </c>
      <c r="AF51" s="46">
        <v>-3087</v>
      </c>
    </row>
    <row r="52" spans="1:32" x14ac:dyDescent="0.25">
      <c r="A52" s="20"/>
      <c r="B52" s="50" t="s">
        <v>187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46">
        <v>-800</v>
      </c>
      <c r="AA52" s="47">
        <v>-800</v>
      </c>
      <c r="AB52" s="46">
        <v>-800</v>
      </c>
      <c r="AC52" s="46"/>
      <c r="AD52" s="46">
        <v>0</v>
      </c>
      <c r="AE52" s="46">
        <v>0</v>
      </c>
      <c r="AF52" s="46">
        <v>0</v>
      </c>
    </row>
    <row r="53" spans="1:32" x14ac:dyDescent="0.25">
      <c r="A53" s="20"/>
      <c r="B53" s="50" t="s">
        <v>188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46">
        <v>-432</v>
      </c>
      <c r="AA53" s="47">
        <v>-432</v>
      </c>
      <c r="AB53" s="46">
        <v>0</v>
      </c>
      <c r="AC53" s="46">
        <v>183</v>
      </c>
      <c r="AD53" s="46">
        <v>-1273</v>
      </c>
      <c r="AE53" s="46">
        <v>-36</v>
      </c>
      <c r="AF53" s="46">
        <v>0</v>
      </c>
    </row>
    <row r="54" spans="1:32" x14ac:dyDescent="0.25">
      <c r="A54" s="20"/>
      <c r="B54" s="50" t="s">
        <v>121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-1179</v>
      </c>
      <c r="U54" s="55">
        <v>-2.0000000000000018</v>
      </c>
      <c r="V54" s="55">
        <v>-1181</v>
      </c>
      <c r="W54" s="55">
        <v>0</v>
      </c>
      <c r="X54" s="46">
        <v>-870</v>
      </c>
      <c r="Y54" s="46">
        <v>103.99999999999999</v>
      </c>
      <c r="Z54" s="46">
        <v>0</v>
      </c>
      <c r="AA54" s="47">
        <v>-766</v>
      </c>
      <c r="AC54">
        <v>0</v>
      </c>
      <c r="AD54" s="46">
        <v>0</v>
      </c>
      <c r="AE54" s="46">
        <v>0</v>
      </c>
      <c r="AF54" s="46">
        <v>0</v>
      </c>
    </row>
    <row r="55" spans="1:32" x14ac:dyDescent="0.25">
      <c r="A55" s="20"/>
      <c r="B55" s="52" t="s">
        <v>189</v>
      </c>
      <c r="C55" s="53">
        <v>-53064</v>
      </c>
      <c r="D55" s="53">
        <v>-86216</v>
      </c>
      <c r="E55" s="53">
        <v>-24407</v>
      </c>
      <c r="F55" s="53">
        <v>27384</v>
      </c>
      <c r="G55" s="53">
        <v>-136303</v>
      </c>
      <c r="H55" s="53">
        <v>-16464</v>
      </c>
      <c r="I55" s="53">
        <v>-14870</v>
      </c>
      <c r="J55" s="53">
        <v>-53838</v>
      </c>
      <c r="K55" s="53">
        <v>-4207</v>
      </c>
      <c r="L55" s="53">
        <f>SUM(L40:L51)</f>
        <v>-89379</v>
      </c>
      <c r="M55" s="53">
        <f>SUM(M40:M51)</f>
        <v>-24716</v>
      </c>
      <c r="N55" s="53">
        <f>SUM(N40:N51)</f>
        <v>-49938</v>
      </c>
      <c r="O55" s="53">
        <f>SUM(O40:O51)</f>
        <v>-14208</v>
      </c>
      <c r="P55" s="53">
        <v>12417</v>
      </c>
      <c r="Q55" s="53">
        <v>-76445</v>
      </c>
      <c r="R55" s="53">
        <f t="shared" ref="R55:W55" si="1">SUM(R40:R54)</f>
        <v>-35651</v>
      </c>
      <c r="S55" s="53">
        <f t="shared" si="1"/>
        <v>47391</v>
      </c>
      <c r="T55" s="53">
        <f t="shared" si="1"/>
        <v>-27225</v>
      </c>
      <c r="U55" s="53">
        <f t="shared" si="1"/>
        <v>59574.42</v>
      </c>
      <c r="V55" s="53">
        <f t="shared" si="1"/>
        <v>44089</v>
      </c>
      <c r="W55" s="53">
        <f t="shared" si="1"/>
        <v>-128258.42</v>
      </c>
      <c r="X55" s="53">
        <f>SUM(X40:X54)</f>
        <v>-39532</v>
      </c>
      <c r="Y55" s="53">
        <v>-3134.0000000000073</v>
      </c>
      <c r="Z55" s="139">
        <v>35329</v>
      </c>
      <c r="AA55" s="139">
        <v>-135595.41999999998</v>
      </c>
      <c r="AB55" s="53">
        <v>-27625</v>
      </c>
      <c r="AC55" s="53">
        <v>-24525</v>
      </c>
      <c r="AD55" s="139">
        <v>-81429</v>
      </c>
      <c r="AE55" s="139">
        <v>107482</v>
      </c>
      <c r="AF55" s="139">
        <v>-98422</v>
      </c>
    </row>
    <row r="56" spans="1:32" x14ac:dyDescent="0.25">
      <c r="A56" s="20"/>
      <c r="B56" s="45"/>
      <c r="C56" s="42"/>
      <c r="D56" s="42"/>
      <c r="E56" s="42"/>
      <c r="F56" s="42"/>
      <c r="G56" s="42"/>
      <c r="H56" s="42"/>
      <c r="I56" s="42"/>
      <c r="J56" s="42"/>
      <c r="K56" s="41"/>
      <c r="L56" s="41"/>
      <c r="M56" s="41"/>
      <c r="N56" s="41"/>
      <c r="O56" s="41"/>
      <c r="P56" s="55"/>
      <c r="Q56" s="55"/>
      <c r="R56" s="55"/>
      <c r="S56" s="55"/>
      <c r="T56" s="55"/>
      <c r="U56" s="55"/>
      <c r="V56" s="55"/>
      <c r="W56" s="55"/>
      <c r="X56" s="41"/>
      <c r="Z56" s="138"/>
      <c r="AA56" s="47"/>
      <c r="AD56" s="128"/>
      <c r="AE56" s="128"/>
      <c r="AF56" s="128"/>
    </row>
    <row r="57" spans="1:32" x14ac:dyDescent="0.25">
      <c r="A57" s="20"/>
      <c r="B57" s="52" t="s">
        <v>190</v>
      </c>
      <c r="C57" s="53">
        <v>-10283</v>
      </c>
      <c r="D57" s="53">
        <v>-34866</v>
      </c>
      <c r="E57" s="53">
        <v>39459</v>
      </c>
      <c r="F57" s="53">
        <v>87616</v>
      </c>
      <c r="G57" s="53">
        <v>81926</v>
      </c>
      <c r="H57" s="53">
        <v>46964</v>
      </c>
      <c r="I57" s="53">
        <v>59901</v>
      </c>
      <c r="J57" s="53">
        <v>39061</v>
      </c>
      <c r="K57" s="53">
        <f>K38+K55</f>
        <v>54797</v>
      </c>
      <c r="L57" s="53">
        <f>L38+L55</f>
        <v>200723</v>
      </c>
      <c r="M57" s="53">
        <f>M38+M55</f>
        <v>43412</v>
      </c>
      <c r="N57" s="53">
        <f>N38+N55</f>
        <v>25750</v>
      </c>
      <c r="O57" s="53">
        <f>O38+O55</f>
        <v>85826</v>
      </c>
      <c r="P57" s="53">
        <v>94439</v>
      </c>
      <c r="Q57" s="53">
        <v>249427</v>
      </c>
      <c r="R57" s="53">
        <f t="shared" ref="R57:X57" si="2">R38+R55</f>
        <v>38631</v>
      </c>
      <c r="S57" s="53">
        <f t="shared" si="2"/>
        <v>66810</v>
      </c>
      <c r="T57" s="53">
        <f t="shared" si="2"/>
        <v>33402</v>
      </c>
      <c r="U57" s="53">
        <f t="shared" si="2"/>
        <v>144796.07</v>
      </c>
      <c r="V57" s="53">
        <f t="shared" si="2"/>
        <v>284509</v>
      </c>
      <c r="W57" s="53">
        <f t="shared" si="2"/>
        <v>-68397.42</v>
      </c>
      <c r="X57" s="53">
        <f t="shared" si="2"/>
        <v>32938.179340000002</v>
      </c>
      <c r="Y57" s="53">
        <v>104540</v>
      </c>
      <c r="Z57" s="139">
        <v>131972</v>
      </c>
      <c r="AA57" s="139">
        <v>201052.75933999999</v>
      </c>
      <c r="AB57" s="53">
        <v>83516</v>
      </c>
      <c r="AC57" s="53">
        <v>128300.99979999999</v>
      </c>
      <c r="AD57" s="139">
        <v>63033</v>
      </c>
      <c r="AE57" s="139">
        <v>269383.32500000001</v>
      </c>
      <c r="AF57" s="139">
        <v>58370.999799999991</v>
      </c>
    </row>
    <row r="58" spans="1:32" x14ac:dyDescent="0.25">
      <c r="B58" s="45"/>
      <c r="C58" s="42"/>
      <c r="D58" s="42"/>
      <c r="E58" s="42"/>
      <c r="F58" s="42"/>
      <c r="G58" s="42"/>
      <c r="H58" s="42"/>
      <c r="I58" s="42"/>
      <c r="J58" s="42"/>
      <c r="K58" s="41"/>
      <c r="L58" s="41"/>
      <c r="M58" s="41"/>
      <c r="N58" s="41"/>
      <c r="O58" s="41"/>
      <c r="P58" s="55"/>
      <c r="Q58" s="55"/>
      <c r="R58" s="55"/>
      <c r="S58" s="55"/>
      <c r="T58" s="55"/>
      <c r="U58" s="55"/>
      <c r="V58" s="55"/>
      <c r="W58" s="55"/>
      <c r="X58" s="41"/>
      <c r="Z58" s="138"/>
      <c r="AA58" s="47"/>
      <c r="AD58" s="128"/>
      <c r="AE58" s="128"/>
      <c r="AF58" s="128"/>
    </row>
    <row r="59" spans="1:32" x14ac:dyDescent="0.25">
      <c r="A59" s="20"/>
      <c r="B59" s="59" t="s">
        <v>191</v>
      </c>
      <c r="C59" s="42"/>
      <c r="D59" s="42"/>
      <c r="E59" s="42"/>
      <c r="F59" s="57"/>
      <c r="G59" s="57"/>
      <c r="H59" s="57"/>
      <c r="I59" s="57"/>
      <c r="J59" s="57"/>
      <c r="K59" s="41"/>
      <c r="L59" s="41"/>
      <c r="M59" s="41"/>
      <c r="N59" s="41"/>
      <c r="O59" s="41"/>
      <c r="P59" s="55"/>
      <c r="Q59" s="55"/>
      <c r="R59" s="55"/>
      <c r="S59" s="55"/>
      <c r="T59" s="55"/>
      <c r="U59" s="55"/>
      <c r="V59" s="55"/>
      <c r="W59" s="55"/>
      <c r="X59" s="41"/>
      <c r="Z59" s="138"/>
      <c r="AA59" s="47"/>
      <c r="AD59" s="128"/>
      <c r="AE59" s="128"/>
      <c r="AF59" s="128"/>
    </row>
    <row r="60" spans="1:32" x14ac:dyDescent="0.25">
      <c r="A60" s="20"/>
      <c r="B60" s="45" t="s">
        <v>192</v>
      </c>
      <c r="C60" s="55">
        <v>-4942</v>
      </c>
      <c r="D60" s="55">
        <v>-8016</v>
      </c>
      <c r="E60" s="55">
        <v>3259</v>
      </c>
      <c r="F60" s="57">
        <v>-15483</v>
      </c>
      <c r="G60" s="57">
        <v>-25182</v>
      </c>
      <c r="H60" s="57">
        <v>-9377.6370000000006</v>
      </c>
      <c r="I60" s="57">
        <v>-6781.3629999999994</v>
      </c>
      <c r="J60" s="57">
        <v>-9772.9999999999982</v>
      </c>
      <c r="K60" s="57">
        <v>-17566</v>
      </c>
      <c r="L60" s="57">
        <v>-43498</v>
      </c>
      <c r="M60" s="57">
        <v>-10147</v>
      </c>
      <c r="N60" s="57">
        <v>-13375</v>
      </c>
      <c r="O60" s="55">
        <v>-34904</v>
      </c>
      <c r="P60" s="55">
        <v>-20904</v>
      </c>
      <c r="Q60" s="55">
        <v>-79330</v>
      </c>
      <c r="R60" s="55">
        <v>-17059</v>
      </c>
      <c r="S60" s="55">
        <v>-19342</v>
      </c>
      <c r="T60" s="55">
        <v>-8995</v>
      </c>
      <c r="U60" s="55">
        <v>-33569</v>
      </c>
      <c r="V60" s="55">
        <v>-78965</v>
      </c>
      <c r="W60" s="55">
        <v>-18200</v>
      </c>
      <c r="X60" s="47">
        <v>-5643.0000000000009</v>
      </c>
      <c r="Y60" s="47">
        <v>-17031.000000000004</v>
      </c>
      <c r="Z60" s="47">
        <v>-17398</v>
      </c>
      <c r="AA60" s="47">
        <v>-58272</v>
      </c>
      <c r="AB60" s="47">
        <v>-15065</v>
      </c>
      <c r="AC60" s="47">
        <v>-28003</v>
      </c>
      <c r="AD60" s="47">
        <v>-11594</v>
      </c>
      <c r="AE60" s="47">
        <v>-7707</v>
      </c>
      <c r="AF60" s="47">
        <v>-4864</v>
      </c>
    </row>
    <row r="61" spans="1:32" x14ac:dyDescent="0.25">
      <c r="A61" s="20"/>
      <c r="B61" s="45" t="s">
        <v>193</v>
      </c>
      <c r="C61" s="55">
        <v>-4002</v>
      </c>
      <c r="D61" s="55">
        <v>-4821</v>
      </c>
      <c r="E61" s="55">
        <v>-3545</v>
      </c>
      <c r="F61" s="57">
        <v>-8931</v>
      </c>
      <c r="G61" s="57">
        <v>-21299</v>
      </c>
      <c r="H61" s="57">
        <v>-6439</v>
      </c>
      <c r="I61" s="57">
        <v>-9377</v>
      </c>
      <c r="J61" s="57">
        <v>-6840</v>
      </c>
      <c r="K61" s="57">
        <v>-9553</v>
      </c>
      <c r="L61" s="58">
        <v>-32209</v>
      </c>
      <c r="M61" s="57">
        <v>-8734</v>
      </c>
      <c r="N61" s="57">
        <v>-8455</v>
      </c>
      <c r="O61" s="55">
        <v>-9611</v>
      </c>
      <c r="P61" s="55">
        <v>-8836</v>
      </c>
      <c r="Q61" s="55">
        <v>-35636</v>
      </c>
      <c r="R61" s="55">
        <v>-2565</v>
      </c>
      <c r="S61" s="55">
        <v>-13957</v>
      </c>
      <c r="T61" s="55">
        <v>-12366</v>
      </c>
      <c r="U61" s="55">
        <v>-20725.877689999994</v>
      </c>
      <c r="V61" s="55">
        <v>-49614</v>
      </c>
      <c r="W61" s="55">
        <v>-22225</v>
      </c>
      <c r="X61" s="47">
        <v>-2828.9999999999973</v>
      </c>
      <c r="Y61" s="47">
        <v>-13213.000000000004</v>
      </c>
      <c r="Z61" s="47">
        <v>-15341</v>
      </c>
      <c r="AA61" s="47">
        <v>-53608</v>
      </c>
      <c r="AB61" s="47">
        <v>-10139</v>
      </c>
      <c r="AC61" s="47">
        <v>-5405</v>
      </c>
      <c r="AD61" s="47">
        <v>-7106</v>
      </c>
      <c r="AE61" s="47">
        <v>-5825</v>
      </c>
      <c r="AF61" s="47">
        <v>-3655</v>
      </c>
    </row>
    <row r="62" spans="1:32" x14ac:dyDescent="0.25">
      <c r="A62" s="20"/>
      <c r="B62" s="49" t="s">
        <v>194</v>
      </c>
      <c r="C62" s="56">
        <v>5924</v>
      </c>
      <c r="D62" s="56">
        <v>83</v>
      </c>
      <c r="E62" s="56">
        <v>-165</v>
      </c>
      <c r="F62" s="57">
        <v>-5842</v>
      </c>
      <c r="G62" s="57">
        <v>0</v>
      </c>
      <c r="H62" s="57">
        <v>-169</v>
      </c>
      <c r="I62" s="57">
        <v>-207</v>
      </c>
      <c r="J62" s="57">
        <v>18735</v>
      </c>
      <c r="K62" s="57">
        <v>-338</v>
      </c>
      <c r="L62" s="57">
        <v>18021</v>
      </c>
      <c r="M62" s="57">
        <v>-464</v>
      </c>
      <c r="N62" s="57">
        <v>-257</v>
      </c>
      <c r="O62" s="55">
        <v>-365</v>
      </c>
      <c r="P62" s="55">
        <v>-541</v>
      </c>
      <c r="Q62" s="55">
        <v>-1627</v>
      </c>
      <c r="R62" s="55">
        <v>-483</v>
      </c>
      <c r="S62" s="55">
        <v>-145</v>
      </c>
      <c r="T62" s="55">
        <v>-670</v>
      </c>
      <c r="U62" s="55">
        <v>-1020</v>
      </c>
      <c r="V62" s="55">
        <v>-2318</v>
      </c>
      <c r="W62" s="55">
        <v>-429</v>
      </c>
      <c r="X62" s="47">
        <v>-565</v>
      </c>
      <c r="Y62" s="47">
        <v>-497.00000000000011</v>
      </c>
      <c r="Z62" s="47">
        <v>-240</v>
      </c>
      <c r="AA62" s="47">
        <v>-1731</v>
      </c>
      <c r="AB62" s="47">
        <v>-826</v>
      </c>
      <c r="AC62" s="47">
        <v>-305</v>
      </c>
      <c r="AD62" s="47">
        <v>-265</v>
      </c>
      <c r="AE62" s="47">
        <v>-470</v>
      </c>
      <c r="AF62" s="47">
        <v>-500</v>
      </c>
    </row>
    <row r="63" spans="1:32" x14ac:dyDescent="0.25">
      <c r="A63" s="20"/>
      <c r="B63" s="49" t="s">
        <v>195</v>
      </c>
      <c r="C63" s="56">
        <v>0</v>
      </c>
      <c r="D63" s="56">
        <v>0</v>
      </c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5">
        <v>0</v>
      </c>
      <c r="P63" s="55">
        <v>0</v>
      </c>
      <c r="Q63" s="55">
        <v>0</v>
      </c>
      <c r="R63" s="55">
        <v>0</v>
      </c>
      <c r="S63" s="55">
        <v>-34033</v>
      </c>
      <c r="T63" s="55">
        <v>-84</v>
      </c>
      <c r="U63" s="55">
        <v>-23046</v>
      </c>
      <c r="V63" s="55">
        <v>-57163</v>
      </c>
      <c r="W63" s="55">
        <v>-21287</v>
      </c>
      <c r="X63" s="47">
        <v>-91475</v>
      </c>
      <c r="Y63" s="47">
        <v>-2453.9999999999936</v>
      </c>
      <c r="Z63" s="47">
        <v>2691</v>
      </c>
      <c r="AA63" s="47">
        <v>-112525</v>
      </c>
      <c r="AB63" s="47">
        <v>-4942</v>
      </c>
      <c r="AC63" s="47">
        <v>-106163</v>
      </c>
      <c r="AD63" s="47">
        <v>53484</v>
      </c>
      <c r="AE63" s="47">
        <v>79242</v>
      </c>
      <c r="AF63" s="47">
        <v>-2155</v>
      </c>
    </row>
    <row r="64" spans="1:32" x14ac:dyDescent="0.25">
      <c r="A64" s="20"/>
      <c r="B64" s="45" t="s">
        <v>196</v>
      </c>
      <c r="C64" s="55">
        <v>0</v>
      </c>
      <c r="D64" s="55">
        <v>0</v>
      </c>
      <c r="E64" s="55">
        <v>-596</v>
      </c>
      <c r="F64" s="57">
        <v>596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/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/>
      <c r="AD64" s="128"/>
      <c r="AE64" s="128">
        <v>-12000</v>
      </c>
      <c r="AF64" s="128">
        <v>0</v>
      </c>
    </row>
    <row r="65" spans="1:32" x14ac:dyDescent="0.25">
      <c r="A65" s="20"/>
      <c r="B65" s="45" t="s">
        <v>197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-3288</v>
      </c>
      <c r="S65" s="55">
        <v>-1</v>
      </c>
      <c r="T65" s="55">
        <v>0</v>
      </c>
      <c r="U65" s="55">
        <v>0</v>
      </c>
      <c r="V65" s="55">
        <v>-3289</v>
      </c>
      <c r="W65" s="55">
        <v>-2100</v>
      </c>
      <c r="X65" s="47">
        <v>0</v>
      </c>
      <c r="Y65" s="47">
        <v>0</v>
      </c>
      <c r="Z65" s="47">
        <v>0</v>
      </c>
      <c r="AA65" s="47">
        <v>-2100</v>
      </c>
      <c r="AB65" s="47">
        <v>0</v>
      </c>
      <c r="AC65" s="47"/>
      <c r="AD65" s="128"/>
      <c r="AE65" s="128"/>
      <c r="AF65" s="128"/>
    </row>
    <row r="66" spans="1:32" x14ac:dyDescent="0.25">
      <c r="A66" s="20"/>
      <c r="B66" s="45" t="s">
        <v>198</v>
      </c>
      <c r="C66" s="55">
        <v>0</v>
      </c>
      <c r="D66" s="55">
        <v>0</v>
      </c>
      <c r="E66" s="55">
        <v>-37147</v>
      </c>
      <c r="F66" s="57">
        <v>0</v>
      </c>
      <c r="G66" s="57">
        <v>-37147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0</v>
      </c>
      <c r="AC66" s="47"/>
      <c r="AD66" s="128"/>
      <c r="AE66" s="128"/>
      <c r="AF66" s="128"/>
    </row>
    <row r="67" spans="1:32" x14ac:dyDescent="0.25">
      <c r="A67" s="20"/>
      <c r="B67" s="45" t="s">
        <v>199</v>
      </c>
      <c r="C67" s="55">
        <v>0</v>
      </c>
      <c r="D67" s="55">
        <v>0</v>
      </c>
      <c r="E67" s="55">
        <v>0</v>
      </c>
      <c r="F67" s="57">
        <v>0</v>
      </c>
      <c r="G67" s="57">
        <v>0</v>
      </c>
      <c r="H67" s="57">
        <v>0</v>
      </c>
      <c r="I67" s="57">
        <v>0</v>
      </c>
      <c r="J67" s="57">
        <v>-790</v>
      </c>
      <c r="K67" s="57">
        <v>105</v>
      </c>
      <c r="L67" s="57">
        <v>-685</v>
      </c>
      <c r="M67" s="57">
        <v>0</v>
      </c>
      <c r="N67" s="57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/>
      <c r="AD67" s="128"/>
      <c r="AE67" s="128"/>
      <c r="AF67" s="128"/>
    </row>
    <row r="68" spans="1:32" x14ac:dyDescent="0.25">
      <c r="A68" s="25"/>
      <c r="B68" s="45" t="s">
        <v>200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7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/>
      <c r="AD68" s="128"/>
      <c r="AE68" s="128"/>
      <c r="AF68" s="128"/>
    </row>
    <row r="69" spans="1:32" x14ac:dyDescent="0.25">
      <c r="A69" s="25"/>
      <c r="B69" s="45" t="s">
        <v>201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8"/>
      <c r="K69" s="58">
        <v>-3451</v>
      </c>
      <c r="L69" s="58">
        <v>-3451</v>
      </c>
      <c r="M69" s="57">
        <v>0</v>
      </c>
      <c r="N69" s="57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/>
      <c r="AD69" s="128"/>
      <c r="AE69" s="128"/>
      <c r="AF69" s="128"/>
    </row>
    <row r="70" spans="1:32" x14ac:dyDescent="0.25">
      <c r="A70" s="25"/>
      <c r="B70" s="45" t="s">
        <v>202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-1950</v>
      </c>
      <c r="Q70" s="55">
        <v>-1950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/>
      <c r="AD70" s="128"/>
      <c r="AE70" s="128"/>
      <c r="AF70" s="128"/>
    </row>
    <row r="71" spans="1:32" x14ac:dyDescent="0.25">
      <c r="A71" s="25"/>
      <c r="B71" s="50" t="s">
        <v>203</v>
      </c>
      <c r="C71" s="55">
        <v>0</v>
      </c>
      <c r="D71" s="55">
        <v>0</v>
      </c>
      <c r="E71" s="55">
        <v>0</v>
      </c>
      <c r="F71" s="55"/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/>
      <c r="P71" s="55">
        <v>0</v>
      </c>
      <c r="Q71" s="55">
        <v>0</v>
      </c>
      <c r="R71" s="55">
        <v>0</v>
      </c>
      <c r="S71" s="55">
        <v>-4691</v>
      </c>
      <c r="T71" s="55">
        <v>0</v>
      </c>
      <c r="U71" s="55">
        <v>-1575.0000000000002</v>
      </c>
      <c r="V71" s="55">
        <v>-6266</v>
      </c>
      <c r="W71" s="55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/>
      <c r="AD71" s="128"/>
      <c r="AE71" s="128"/>
      <c r="AF71" s="128"/>
    </row>
    <row r="72" spans="1:32" x14ac:dyDescent="0.25">
      <c r="A72" s="25"/>
      <c r="B72" s="50" t="s">
        <v>204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/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327</v>
      </c>
      <c r="T72" s="55">
        <v>0</v>
      </c>
      <c r="U72" s="55">
        <v>-518</v>
      </c>
      <c r="V72" s="55">
        <v>-191</v>
      </c>
      <c r="W72" s="55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/>
      <c r="AD72" s="128"/>
      <c r="AE72" s="128"/>
      <c r="AF72" s="128"/>
    </row>
    <row r="73" spans="1:32" x14ac:dyDescent="0.25">
      <c r="A73" s="25"/>
      <c r="B73" s="50" t="s">
        <v>205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>
        <v>0</v>
      </c>
      <c r="S73" s="55">
        <v>0</v>
      </c>
      <c r="T73" s="55">
        <v>-8094</v>
      </c>
      <c r="U73" s="55">
        <v>0</v>
      </c>
      <c r="V73" s="55">
        <v>-8094</v>
      </c>
      <c r="W73" s="55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/>
      <c r="AD73" s="128"/>
      <c r="AE73" s="128"/>
      <c r="AF73" s="128"/>
    </row>
    <row r="74" spans="1:32" x14ac:dyDescent="0.25">
      <c r="A74" s="25"/>
      <c r="B74" s="49" t="s">
        <v>194</v>
      </c>
      <c r="C74" s="55">
        <v>0</v>
      </c>
      <c r="D74" s="55">
        <v>0</v>
      </c>
      <c r="E74" s="55">
        <v>0</v>
      </c>
      <c r="F74" s="57">
        <v>-10383</v>
      </c>
      <c r="G74" s="57">
        <v>-10383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1961</v>
      </c>
      <c r="V74" s="55">
        <v>1960</v>
      </c>
      <c r="W74" s="55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/>
      <c r="AD74" s="128"/>
      <c r="AE74" s="128"/>
      <c r="AF74" s="128"/>
    </row>
    <row r="75" spans="1:32" x14ac:dyDescent="0.25">
      <c r="A75" s="20"/>
      <c r="B75" s="52" t="s">
        <v>206</v>
      </c>
      <c r="C75" s="53">
        <v>-3020</v>
      </c>
      <c r="D75" s="53">
        <v>-12754</v>
      </c>
      <c r="E75" s="53">
        <v>-38194</v>
      </c>
      <c r="F75" s="53">
        <v>-40043</v>
      </c>
      <c r="G75" s="53">
        <v>-94011</v>
      </c>
      <c r="H75" s="53">
        <v>-15985.637000000001</v>
      </c>
      <c r="I75" s="53">
        <v>-16365.362999999999</v>
      </c>
      <c r="J75" s="53">
        <v>1332</v>
      </c>
      <c r="K75" s="53">
        <f>SUM(K58:K74)</f>
        <v>-30803</v>
      </c>
      <c r="L75" s="53">
        <f>SUM(L58:L74)</f>
        <v>-61822</v>
      </c>
      <c r="M75" s="53">
        <f>SUM(M58:M74)</f>
        <v>-19345</v>
      </c>
      <c r="N75" s="53">
        <f>SUM(N58:N74)</f>
        <v>-22087</v>
      </c>
      <c r="O75" s="53">
        <f>SUM(O58:O74)</f>
        <v>-44880</v>
      </c>
      <c r="P75" s="53">
        <v>-32231</v>
      </c>
      <c r="Q75" s="53">
        <v>-118543</v>
      </c>
      <c r="R75" s="53">
        <f t="shared" ref="R75:W75" si="3">SUM(R58:R74)</f>
        <v>-23395</v>
      </c>
      <c r="S75" s="53">
        <f t="shared" si="3"/>
        <v>-71842</v>
      </c>
      <c r="T75" s="53">
        <f t="shared" si="3"/>
        <v>-30209</v>
      </c>
      <c r="U75" s="53">
        <f t="shared" si="3"/>
        <v>-78492.877689999994</v>
      </c>
      <c r="V75" s="53">
        <f t="shared" si="3"/>
        <v>-203940</v>
      </c>
      <c r="W75" s="53">
        <f t="shared" si="3"/>
        <v>-64241</v>
      </c>
      <c r="X75" s="53">
        <f>SUM(X58:X74)</f>
        <v>-100512</v>
      </c>
      <c r="Y75" s="53">
        <v>-33195</v>
      </c>
      <c r="Z75" s="139">
        <v>-30288</v>
      </c>
      <c r="AA75" s="139">
        <v>-228236</v>
      </c>
      <c r="AB75" s="53">
        <v>-30972</v>
      </c>
      <c r="AC75" s="53">
        <v>-139876</v>
      </c>
      <c r="AD75" s="139">
        <v>34519</v>
      </c>
      <c r="AE75" s="139">
        <v>53240</v>
      </c>
      <c r="AF75" s="139">
        <v>-11174</v>
      </c>
    </row>
    <row r="76" spans="1:32" x14ac:dyDescent="0.25">
      <c r="A76" s="20"/>
      <c r="B76" s="45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1"/>
      <c r="N76" s="41"/>
      <c r="O76" s="41"/>
      <c r="P76" s="55"/>
      <c r="Q76" s="55"/>
      <c r="R76" s="55"/>
      <c r="S76" s="55"/>
      <c r="T76" s="55"/>
      <c r="U76" s="55"/>
      <c r="V76" s="55"/>
      <c r="W76" s="55"/>
      <c r="X76" s="41"/>
      <c r="Z76" s="138"/>
      <c r="AA76" s="47"/>
      <c r="AD76" s="128"/>
      <c r="AE76" s="128"/>
      <c r="AF76" s="128"/>
    </row>
    <row r="77" spans="1:32" x14ac:dyDescent="0.25">
      <c r="A77" s="20"/>
      <c r="B77" s="59" t="s">
        <v>207</v>
      </c>
      <c r="C77" s="42"/>
      <c r="D77" s="42"/>
      <c r="E77" s="42"/>
      <c r="F77" s="57"/>
      <c r="G77" s="57"/>
      <c r="H77" s="57"/>
      <c r="I77" s="57"/>
      <c r="J77" s="57"/>
      <c r="K77" s="57"/>
      <c r="L77" s="57"/>
      <c r="M77" s="41"/>
      <c r="N77" s="41"/>
      <c r="O77" s="41"/>
      <c r="P77" s="55"/>
      <c r="Q77" s="55"/>
      <c r="R77" s="55"/>
      <c r="S77" s="55"/>
      <c r="T77" s="55"/>
      <c r="U77" s="55"/>
      <c r="V77" s="55"/>
      <c r="W77" s="55"/>
      <c r="X77" s="58"/>
      <c r="Z77" s="138"/>
      <c r="AA77" s="47"/>
      <c r="AD77" s="128"/>
      <c r="AE77" s="128"/>
      <c r="AF77" s="128"/>
    </row>
    <row r="78" spans="1:32" x14ac:dyDescent="0.25">
      <c r="A78" s="20"/>
      <c r="B78" s="45" t="s">
        <v>208</v>
      </c>
      <c r="C78" s="55">
        <v>0</v>
      </c>
      <c r="D78" s="55">
        <v>-10842</v>
      </c>
      <c r="E78" s="55">
        <v>0</v>
      </c>
      <c r="F78" s="57">
        <v>-14102</v>
      </c>
      <c r="G78" s="57">
        <v>-24944</v>
      </c>
      <c r="H78" s="55">
        <v>0</v>
      </c>
      <c r="I78" s="55">
        <v>-10576</v>
      </c>
      <c r="J78" s="55">
        <v>0</v>
      </c>
      <c r="K78" s="55">
        <v>0</v>
      </c>
      <c r="L78" s="55">
        <v>-10576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46">
        <v>-1584</v>
      </c>
      <c r="Y78" s="46">
        <v>0</v>
      </c>
      <c r="Z78" s="46">
        <v>-433</v>
      </c>
      <c r="AA78" s="47">
        <v>-2017</v>
      </c>
      <c r="AB78" s="46">
        <v>0</v>
      </c>
      <c r="AC78" s="46"/>
      <c r="AD78" s="128"/>
      <c r="AE78" s="128">
        <v>-464</v>
      </c>
      <c r="AF78" s="128">
        <v>0</v>
      </c>
    </row>
    <row r="79" spans="1:32" x14ac:dyDescent="0.25">
      <c r="A79" s="20"/>
      <c r="B79" s="45" t="s">
        <v>209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99005</v>
      </c>
      <c r="X79" s="46">
        <v>0</v>
      </c>
      <c r="Y79" s="46">
        <v>0</v>
      </c>
      <c r="Z79" s="46">
        <v>0</v>
      </c>
      <c r="AA79" s="47">
        <v>99005</v>
      </c>
      <c r="AB79" s="46">
        <v>4322</v>
      </c>
      <c r="AC79" s="46"/>
      <c r="AD79" s="46">
        <v>14521</v>
      </c>
      <c r="AE79" s="46">
        <v>0</v>
      </c>
      <c r="AF79" s="46">
        <v>0</v>
      </c>
    </row>
    <row r="80" spans="1:32" x14ac:dyDescent="0.25">
      <c r="A80" s="20"/>
      <c r="B80" s="45" t="s">
        <v>210</v>
      </c>
      <c r="C80" s="55">
        <v>-13181</v>
      </c>
      <c r="D80" s="55">
        <v>0</v>
      </c>
      <c r="E80" s="55">
        <v>0</v>
      </c>
      <c r="F80" s="57">
        <v>0</v>
      </c>
      <c r="G80" s="57">
        <v>-13181</v>
      </c>
      <c r="H80" s="55">
        <v>0</v>
      </c>
      <c r="I80" s="55">
        <v>0</v>
      </c>
      <c r="J80" s="55">
        <v>0</v>
      </c>
      <c r="K80" s="55">
        <v>-20541</v>
      </c>
      <c r="L80" s="55">
        <v>-20541</v>
      </c>
      <c r="M80" s="55">
        <v>-37438</v>
      </c>
      <c r="N80" s="55">
        <v>0</v>
      </c>
      <c r="O80" s="55">
        <v>0</v>
      </c>
      <c r="P80" s="55">
        <v>-4872</v>
      </c>
      <c r="Q80" s="55">
        <v>-42310</v>
      </c>
      <c r="R80" s="55">
        <v>-22170</v>
      </c>
      <c r="S80" s="55">
        <v>0</v>
      </c>
      <c r="T80" s="55">
        <v>0</v>
      </c>
      <c r="U80" s="55">
        <v>-22170</v>
      </c>
      <c r="V80" s="55">
        <v>-44340</v>
      </c>
      <c r="W80" s="55">
        <v>0</v>
      </c>
      <c r="X80" s="46">
        <v>0</v>
      </c>
      <c r="Y80" s="46">
        <v>0</v>
      </c>
      <c r="Z80" s="46">
        <v>0</v>
      </c>
      <c r="AA80" s="47">
        <v>0</v>
      </c>
      <c r="AB80" s="46">
        <v>-23144</v>
      </c>
      <c r="AC80" s="46"/>
      <c r="AD80" s="46"/>
      <c r="AE80" s="46"/>
      <c r="AF80" s="46">
        <v>-21000</v>
      </c>
    </row>
    <row r="81" spans="1:32" x14ac:dyDescent="0.25">
      <c r="A81" s="20"/>
      <c r="B81" s="45" t="s">
        <v>211</v>
      </c>
      <c r="C81" s="55">
        <v>-3724</v>
      </c>
      <c r="D81" s="55">
        <v>-6677</v>
      </c>
      <c r="E81" s="55">
        <v>-1327</v>
      </c>
      <c r="F81" s="57">
        <v>0</v>
      </c>
      <c r="G81" s="57">
        <v>-11728</v>
      </c>
      <c r="H81" s="57">
        <v>-1876</v>
      </c>
      <c r="I81" s="57">
        <v>0</v>
      </c>
      <c r="J81" s="57">
        <v>-2336</v>
      </c>
      <c r="K81" s="57">
        <v>0</v>
      </c>
      <c r="L81" s="58">
        <v>-4212</v>
      </c>
      <c r="M81" s="57">
        <v>0</v>
      </c>
      <c r="N81" s="55">
        <v>0</v>
      </c>
      <c r="O81" s="55">
        <v>-1187</v>
      </c>
      <c r="P81" s="55">
        <v>0</v>
      </c>
      <c r="Q81" s="55">
        <v>-1187</v>
      </c>
      <c r="R81" s="55">
        <v>-3613</v>
      </c>
      <c r="S81" s="55">
        <v>0</v>
      </c>
      <c r="T81" s="55">
        <v>0</v>
      </c>
      <c r="U81" s="55">
        <v>-5217.0000000000009</v>
      </c>
      <c r="V81" s="55">
        <v>-8830</v>
      </c>
      <c r="W81" s="55">
        <v>0</v>
      </c>
      <c r="X81" s="46">
        <v>-621</v>
      </c>
      <c r="Y81" s="46">
        <v>398</v>
      </c>
      <c r="Z81" s="46">
        <v>-6773</v>
      </c>
      <c r="AA81" s="47">
        <v>-6996</v>
      </c>
      <c r="AB81" s="46">
        <v>-8158</v>
      </c>
      <c r="AC81" s="46">
        <v>-2347</v>
      </c>
      <c r="AD81" s="46">
        <v>27</v>
      </c>
      <c r="AE81" s="46">
        <v>-8899</v>
      </c>
      <c r="AF81" s="46">
        <v>87</v>
      </c>
    </row>
    <row r="82" spans="1:32" x14ac:dyDescent="0.25">
      <c r="B82" s="45" t="s">
        <v>212</v>
      </c>
      <c r="C82" s="55">
        <v>-2577</v>
      </c>
      <c r="D82" s="55">
        <v>-2096</v>
      </c>
      <c r="E82" s="55">
        <v>-2118</v>
      </c>
      <c r="F82" s="57">
        <v>-2597</v>
      </c>
      <c r="G82" s="57">
        <v>-9388</v>
      </c>
      <c r="H82" s="57">
        <v>-1696</v>
      </c>
      <c r="I82" s="57">
        <v>-1806</v>
      </c>
      <c r="J82" s="57">
        <v>-967</v>
      </c>
      <c r="K82" s="57">
        <v>-633</v>
      </c>
      <c r="L82" s="58">
        <v>-5102</v>
      </c>
      <c r="M82" s="58">
        <v>-5443</v>
      </c>
      <c r="N82" s="55">
        <v>-3854</v>
      </c>
      <c r="O82" s="55">
        <v>-6314</v>
      </c>
      <c r="P82" s="55">
        <v>-6138</v>
      </c>
      <c r="Q82" s="55">
        <v>-21749</v>
      </c>
      <c r="R82" s="55">
        <v>-6008</v>
      </c>
      <c r="S82" s="55">
        <v>-8656</v>
      </c>
      <c r="T82" s="55">
        <v>-8122</v>
      </c>
      <c r="U82" s="55">
        <v>-7379.9999999999991</v>
      </c>
      <c r="V82" s="55">
        <v>-30166</v>
      </c>
      <c r="W82" s="55">
        <v>-6815</v>
      </c>
      <c r="X82" s="46">
        <v>-5733.9999999999991</v>
      </c>
      <c r="Y82" s="46">
        <v>-5623.9999999999991</v>
      </c>
      <c r="Z82" s="46">
        <v>-6943</v>
      </c>
      <c r="AA82" s="47">
        <v>-25116</v>
      </c>
      <c r="AB82" s="46">
        <v>-6030</v>
      </c>
      <c r="AC82" s="46">
        <v>-5287</v>
      </c>
      <c r="AD82" s="46">
        <v>-3045</v>
      </c>
      <c r="AE82" s="46">
        <v>-4070</v>
      </c>
      <c r="AF82" s="46">
        <v>-3651</v>
      </c>
    </row>
    <row r="83" spans="1:32" x14ac:dyDescent="0.25">
      <c r="B83" s="45" t="s">
        <v>213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5">
        <v>-2925</v>
      </c>
      <c r="O83" s="55">
        <v>-633</v>
      </c>
      <c r="P83" s="55">
        <v>-1253</v>
      </c>
      <c r="Q83" s="55">
        <v>-4811</v>
      </c>
      <c r="R83" s="55">
        <v>-1282</v>
      </c>
      <c r="S83" s="55">
        <v>-1532</v>
      </c>
      <c r="T83" s="55">
        <v>-1617</v>
      </c>
      <c r="U83" s="55">
        <v>-1471.9999999999995</v>
      </c>
      <c r="V83" s="55">
        <v>-5903</v>
      </c>
      <c r="W83" s="55">
        <v>-1486</v>
      </c>
      <c r="X83" s="46">
        <v>-1240.9999999999998</v>
      </c>
      <c r="Y83" s="46">
        <v>-1291</v>
      </c>
      <c r="Z83" s="46">
        <v>-1348</v>
      </c>
      <c r="AA83" s="47">
        <v>-5366</v>
      </c>
      <c r="AB83" s="46">
        <v>-1109</v>
      </c>
      <c r="AC83" s="46">
        <v>-1078</v>
      </c>
      <c r="AD83" s="46">
        <v>-1095</v>
      </c>
      <c r="AE83" s="46">
        <v>-711</v>
      </c>
      <c r="AF83" s="46">
        <v>0</v>
      </c>
    </row>
    <row r="84" spans="1:32" x14ac:dyDescent="0.25">
      <c r="A84" s="20"/>
      <c r="B84" s="45" t="s">
        <v>214</v>
      </c>
      <c r="C84" s="55">
        <v>0</v>
      </c>
      <c r="D84" s="55">
        <v>0</v>
      </c>
      <c r="E84" s="55">
        <v>0</v>
      </c>
      <c r="F84" s="58">
        <v>0</v>
      </c>
      <c r="G84" s="58">
        <v>0</v>
      </c>
      <c r="H84" s="58">
        <v>0</v>
      </c>
      <c r="I84" s="58">
        <v>356864</v>
      </c>
      <c r="J84" s="58">
        <v>208</v>
      </c>
      <c r="K84" s="58">
        <v>0</v>
      </c>
      <c r="L84" s="58">
        <v>357072</v>
      </c>
      <c r="M84" s="58">
        <v>0</v>
      </c>
      <c r="N84" s="55">
        <v>0</v>
      </c>
      <c r="O84" s="55">
        <v>0</v>
      </c>
      <c r="P84" s="55">
        <v>0</v>
      </c>
      <c r="Q84" s="55"/>
      <c r="R84" s="55">
        <v>0</v>
      </c>
      <c r="S84" s="55">
        <v>0</v>
      </c>
      <c r="T84" s="55">
        <v>0</v>
      </c>
      <c r="U84" s="55">
        <v>0</v>
      </c>
      <c r="V84" s="55"/>
      <c r="W84" s="55">
        <v>0</v>
      </c>
      <c r="X84" s="46">
        <v>522389</v>
      </c>
      <c r="Y84" s="46">
        <v>0</v>
      </c>
      <c r="Z84" s="46"/>
      <c r="AA84" s="47">
        <v>522389</v>
      </c>
      <c r="AB84" s="46">
        <v>0</v>
      </c>
      <c r="AC84" s="46">
        <v>245780</v>
      </c>
      <c r="AD84" s="46">
        <v>0</v>
      </c>
      <c r="AE84" s="46">
        <v>0</v>
      </c>
      <c r="AF84" s="46">
        <v>0</v>
      </c>
    </row>
    <row r="85" spans="1:32" x14ac:dyDescent="0.25">
      <c r="A85" s="20"/>
      <c r="B85" s="45" t="s">
        <v>215</v>
      </c>
      <c r="C85" s="55">
        <v>0</v>
      </c>
      <c r="D85" s="55">
        <v>-62500</v>
      </c>
      <c r="E85" s="55">
        <v>0</v>
      </c>
      <c r="F85" s="58">
        <v>0</v>
      </c>
      <c r="G85" s="58">
        <v>-62500</v>
      </c>
      <c r="H85" s="58">
        <v>0</v>
      </c>
      <c r="I85" s="58">
        <v>-125000</v>
      </c>
      <c r="J85" s="58">
        <v>-199613</v>
      </c>
      <c r="K85" s="58">
        <v>0</v>
      </c>
      <c r="L85" s="58">
        <v>-324613</v>
      </c>
      <c r="M85" s="58">
        <v>0</v>
      </c>
      <c r="N85" s="55">
        <v>0</v>
      </c>
      <c r="O85" s="55">
        <v>0</v>
      </c>
      <c r="P85" s="55">
        <v>0</v>
      </c>
      <c r="Q85" s="55"/>
      <c r="R85" s="55">
        <v>0</v>
      </c>
      <c r="S85" s="55">
        <v>-90000</v>
      </c>
      <c r="T85" s="55">
        <v>0</v>
      </c>
      <c r="U85" s="55">
        <v>0</v>
      </c>
      <c r="V85" s="55">
        <v>-90000</v>
      </c>
      <c r="W85" s="55">
        <v>0</v>
      </c>
      <c r="X85" s="46">
        <v>-90000</v>
      </c>
      <c r="Y85" s="46">
        <v>0</v>
      </c>
      <c r="Z85" s="46"/>
      <c r="AA85" s="47">
        <v>-90000</v>
      </c>
      <c r="AB85" s="46">
        <v>-2700</v>
      </c>
      <c r="AC85" s="46">
        <v>-371705</v>
      </c>
      <c r="AD85" s="46">
        <v>-20980</v>
      </c>
      <c r="AE85" s="46">
        <v>-225315</v>
      </c>
      <c r="AF85" s="46">
        <v>0</v>
      </c>
    </row>
    <row r="86" spans="1:32" x14ac:dyDescent="0.25">
      <c r="A86" s="20"/>
      <c r="B86" s="45" t="s">
        <v>216</v>
      </c>
      <c r="C86" s="55">
        <v>0</v>
      </c>
      <c r="D86" s="55">
        <v>-25217</v>
      </c>
      <c r="E86" s="55">
        <v>0</v>
      </c>
      <c r="F86" s="58">
        <v>-15567</v>
      </c>
      <c r="G86" s="58">
        <v>-40784</v>
      </c>
      <c r="H86" s="58">
        <v>0</v>
      </c>
      <c r="I86" s="58">
        <v>-11673</v>
      </c>
      <c r="J86" s="58">
        <v>-1356</v>
      </c>
      <c r="K86" s="58">
        <v>-13008</v>
      </c>
      <c r="L86" s="58">
        <v>-26037</v>
      </c>
      <c r="M86" s="58">
        <v>0</v>
      </c>
      <c r="N86" s="55">
        <v>-12862</v>
      </c>
      <c r="O86" s="55">
        <v>0</v>
      </c>
      <c r="P86" s="55">
        <v>-12071</v>
      </c>
      <c r="Q86" s="55">
        <v>-24933</v>
      </c>
      <c r="R86" s="55">
        <v>0</v>
      </c>
      <c r="S86" s="55">
        <v>-7940</v>
      </c>
      <c r="T86" s="55">
        <v>1</v>
      </c>
      <c r="U86" s="55">
        <v>-3179.0000000000005</v>
      </c>
      <c r="V86" s="55">
        <v>-11118</v>
      </c>
      <c r="W86" s="55">
        <v>0</v>
      </c>
      <c r="X86" s="46">
        <v>-2992</v>
      </c>
      <c r="Y86" s="46">
        <v>0</v>
      </c>
      <c r="Z86" s="46">
        <v>-29605</v>
      </c>
      <c r="AA86" s="47">
        <v>-32597</v>
      </c>
      <c r="AB86" s="46">
        <v>-864</v>
      </c>
      <c r="AC86" s="46">
        <v>-56496</v>
      </c>
      <c r="AD86" s="46">
        <v>-5562</v>
      </c>
      <c r="AE86" s="46">
        <v>-42554</v>
      </c>
      <c r="AF86" s="46">
        <v>0</v>
      </c>
    </row>
    <row r="87" spans="1:32" x14ac:dyDescent="0.25">
      <c r="A87" s="20"/>
      <c r="B87" s="45" t="s">
        <v>217</v>
      </c>
      <c r="C87" s="55"/>
      <c r="D87" s="55"/>
      <c r="E87" s="55"/>
      <c r="F87" s="58"/>
      <c r="G87" s="58"/>
      <c r="H87" s="58"/>
      <c r="I87" s="58"/>
      <c r="J87" s="58"/>
      <c r="K87" s="58"/>
      <c r="L87" s="58"/>
      <c r="M87" s="58"/>
      <c r="N87" s="55"/>
      <c r="O87" s="55"/>
      <c r="P87" s="55">
        <v>3</v>
      </c>
      <c r="Q87" s="55">
        <v>3</v>
      </c>
      <c r="R87" s="55">
        <v>0</v>
      </c>
      <c r="S87" s="55">
        <v>0</v>
      </c>
      <c r="T87" s="55">
        <v>0</v>
      </c>
      <c r="U87" s="55">
        <v>89</v>
      </c>
      <c r="V87" s="55">
        <v>89</v>
      </c>
      <c r="W87" s="55">
        <v>0</v>
      </c>
      <c r="X87" s="46">
        <v>0</v>
      </c>
      <c r="Y87" s="46">
        <v>0</v>
      </c>
      <c r="Z87" s="46"/>
      <c r="AA87" s="47">
        <v>0</v>
      </c>
      <c r="AB87" s="46">
        <v>0</v>
      </c>
      <c r="AC87" s="46"/>
      <c r="AD87" s="46"/>
      <c r="AE87" s="46"/>
      <c r="AF87" s="46"/>
    </row>
    <row r="88" spans="1:32" x14ac:dyDescent="0.25">
      <c r="A88" s="20"/>
      <c r="B88" s="45" t="s">
        <v>218</v>
      </c>
      <c r="C88" s="55">
        <v>-206</v>
      </c>
      <c r="D88" s="55">
        <v>-181</v>
      </c>
      <c r="E88" s="55">
        <v>-145</v>
      </c>
      <c r="F88" s="58">
        <v>-114</v>
      </c>
      <c r="G88" s="58">
        <v>-646</v>
      </c>
      <c r="H88" s="58">
        <v>-83</v>
      </c>
      <c r="I88" s="58">
        <v>-53</v>
      </c>
      <c r="J88" s="58">
        <v>-21</v>
      </c>
      <c r="K88" s="58">
        <v>0</v>
      </c>
      <c r="L88" s="58">
        <v>-157</v>
      </c>
      <c r="M88" s="60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-11</v>
      </c>
      <c r="U88" s="55">
        <v>11</v>
      </c>
      <c r="V88" s="55">
        <v>0</v>
      </c>
      <c r="W88" s="55">
        <v>0</v>
      </c>
      <c r="X88" s="46">
        <v>-32609</v>
      </c>
      <c r="Y88" s="46">
        <v>0</v>
      </c>
      <c r="Z88" s="46"/>
      <c r="AA88" s="47">
        <v>-32609</v>
      </c>
      <c r="AB88" s="46"/>
      <c r="AC88" s="46"/>
      <c r="AD88" s="46"/>
      <c r="AE88" s="46"/>
      <c r="AF88" s="46"/>
    </row>
    <row r="89" spans="1:32" x14ac:dyDescent="0.25">
      <c r="A89" s="20"/>
      <c r="B89" s="45" t="s">
        <v>219</v>
      </c>
      <c r="C89" s="55">
        <v>-1688</v>
      </c>
      <c r="D89" s="55">
        <v>-1694</v>
      </c>
      <c r="E89" s="55">
        <v>-1698</v>
      </c>
      <c r="F89" s="58">
        <v>-1702</v>
      </c>
      <c r="G89" s="58">
        <v>-6782</v>
      </c>
      <c r="H89" s="58">
        <v>-1705</v>
      </c>
      <c r="I89" s="58">
        <v>-1709</v>
      </c>
      <c r="J89" s="58">
        <v>-1711</v>
      </c>
      <c r="K89" s="58">
        <v>0</v>
      </c>
      <c r="L89" s="58">
        <v>-5125</v>
      </c>
      <c r="M89" s="58">
        <v>0</v>
      </c>
      <c r="N89" s="55">
        <v>0</v>
      </c>
      <c r="O89" s="55">
        <v>0</v>
      </c>
      <c r="P89" s="55">
        <v>-3</v>
      </c>
      <c r="Q89" s="55">
        <v>-3</v>
      </c>
      <c r="R89" s="55">
        <v>0</v>
      </c>
      <c r="S89" s="55">
        <v>0</v>
      </c>
      <c r="T89" s="55">
        <v>0</v>
      </c>
      <c r="U89" s="55">
        <v>-39</v>
      </c>
      <c r="V89" s="55">
        <v>-39</v>
      </c>
      <c r="W89" s="55">
        <v>-32</v>
      </c>
      <c r="X89" s="46">
        <v>-44</v>
      </c>
      <c r="Y89" s="46">
        <v>0</v>
      </c>
      <c r="Z89" s="46">
        <v>-30</v>
      </c>
      <c r="AA89" s="47">
        <v>-106</v>
      </c>
      <c r="AB89" s="46">
        <v>-10</v>
      </c>
      <c r="AC89" s="46">
        <v>-1</v>
      </c>
      <c r="AD89" s="46"/>
      <c r="AE89" s="46"/>
      <c r="AF89" s="46">
        <v>0</v>
      </c>
    </row>
    <row r="90" spans="1:32" x14ac:dyDescent="0.25">
      <c r="A90" s="20"/>
      <c r="B90" s="45" t="s">
        <v>220</v>
      </c>
      <c r="C90" s="55">
        <v>0</v>
      </c>
      <c r="D90" s="55">
        <v>332029</v>
      </c>
      <c r="E90" s="55">
        <v>0</v>
      </c>
      <c r="F90" s="58">
        <v>-1613</v>
      </c>
      <c r="G90" s="58">
        <v>330416</v>
      </c>
      <c r="H90" s="55">
        <v>0</v>
      </c>
      <c r="I90" s="55">
        <v>0</v>
      </c>
      <c r="J90" s="55">
        <v>11136</v>
      </c>
      <c r="K90" s="55">
        <v>67435</v>
      </c>
      <c r="L90" s="55">
        <v>78571</v>
      </c>
      <c r="M90" s="55">
        <v>17118</v>
      </c>
      <c r="N90" s="55">
        <v>258247</v>
      </c>
      <c r="O90" s="55">
        <v>23</v>
      </c>
      <c r="P90" s="55">
        <v>149</v>
      </c>
      <c r="Q90" s="55">
        <v>275537</v>
      </c>
      <c r="R90" s="55">
        <v>13650</v>
      </c>
      <c r="S90" s="55">
        <v>389239</v>
      </c>
      <c r="T90" s="55">
        <v>263</v>
      </c>
      <c r="U90" s="55">
        <v>39170.999999999993</v>
      </c>
      <c r="V90" s="55">
        <v>441610</v>
      </c>
      <c r="W90" s="55">
        <v>111293</v>
      </c>
      <c r="X90" s="46">
        <v>0</v>
      </c>
      <c r="Y90" s="46">
        <v>1.0000000000047748</v>
      </c>
      <c r="Z90" s="46"/>
      <c r="AA90" s="47">
        <v>111294</v>
      </c>
      <c r="AB90" s="46">
        <v>131930</v>
      </c>
      <c r="AC90" s="46">
        <v>160944</v>
      </c>
      <c r="AD90" s="46">
        <v>32486</v>
      </c>
      <c r="AE90" s="46">
        <v>89786</v>
      </c>
      <c r="AF90" s="46">
        <v>41321</v>
      </c>
    </row>
    <row r="91" spans="1:32" x14ac:dyDescent="0.25">
      <c r="A91" s="20"/>
      <c r="B91" s="45" t="s">
        <v>221</v>
      </c>
      <c r="C91" s="55">
        <v>-8478</v>
      </c>
      <c r="D91" s="55">
        <v>-211310</v>
      </c>
      <c r="E91" s="55">
        <v>0</v>
      </c>
      <c r="F91" s="58">
        <v>-11431</v>
      </c>
      <c r="G91" s="58">
        <v>-231219</v>
      </c>
      <c r="H91" s="58">
        <v>-8672</v>
      </c>
      <c r="I91" s="58">
        <v>-39955</v>
      </c>
      <c r="J91" s="58">
        <v>-27820</v>
      </c>
      <c r="K91" s="58">
        <v>-81791</v>
      </c>
      <c r="L91" s="58">
        <v>-158238</v>
      </c>
      <c r="M91" s="58">
        <v>-20108</v>
      </c>
      <c r="N91" s="55">
        <v>-213146</v>
      </c>
      <c r="O91" s="55">
        <v>-7532</v>
      </c>
      <c r="P91" s="55">
        <v>-46249</v>
      </c>
      <c r="Q91" s="55">
        <v>-287035</v>
      </c>
      <c r="R91" s="55">
        <v>-5905</v>
      </c>
      <c r="S91" s="55">
        <v>-79959</v>
      </c>
      <c r="T91" s="55">
        <v>-22006</v>
      </c>
      <c r="U91" s="55">
        <v>-45111.999999999993</v>
      </c>
      <c r="V91" s="55">
        <v>-152982</v>
      </c>
      <c r="W91" s="55">
        <v>-34447</v>
      </c>
      <c r="X91" s="46">
        <v>21740.999999999985</v>
      </c>
      <c r="Y91" s="46">
        <v>-170.99999999993543</v>
      </c>
      <c r="Z91" s="46">
        <v>-29275</v>
      </c>
      <c r="AA91" s="47">
        <v>-42151.999999999949</v>
      </c>
      <c r="AB91" s="46">
        <v>-111070</v>
      </c>
      <c r="AC91" s="46">
        <v>-116765</v>
      </c>
      <c r="AD91" s="46">
        <v>-4689</v>
      </c>
      <c r="AE91" s="46">
        <v>-95264</v>
      </c>
      <c r="AF91" s="46">
        <v>-15587</v>
      </c>
    </row>
    <row r="92" spans="1:32" x14ac:dyDescent="0.25">
      <c r="A92" s="20"/>
      <c r="B92" s="45" t="s">
        <v>222</v>
      </c>
      <c r="C92" s="55">
        <v>-1517</v>
      </c>
      <c r="D92" s="55">
        <v>-8586</v>
      </c>
      <c r="E92" s="55">
        <v>-893</v>
      </c>
      <c r="F92" s="57">
        <v>-10705</v>
      </c>
      <c r="G92" s="57">
        <v>-21701</v>
      </c>
      <c r="H92" s="55">
        <v>-1282</v>
      </c>
      <c r="I92" s="55">
        <v>-11770</v>
      </c>
      <c r="J92" s="55">
        <v>-1148</v>
      </c>
      <c r="K92" s="55">
        <v>-12656</v>
      </c>
      <c r="L92" s="55">
        <v>-26856</v>
      </c>
      <c r="M92" s="55">
        <v>-755</v>
      </c>
      <c r="N92" s="55">
        <v>-11622</v>
      </c>
      <c r="O92" s="55">
        <v>-1905</v>
      </c>
      <c r="P92" s="55">
        <v>-10861</v>
      </c>
      <c r="Q92" s="55">
        <v>-25143</v>
      </c>
      <c r="R92" s="55">
        <v>-2089</v>
      </c>
      <c r="S92" s="55">
        <v>-15049</v>
      </c>
      <c r="T92" s="55">
        <v>-3632</v>
      </c>
      <c r="U92" s="55">
        <v>-14820</v>
      </c>
      <c r="V92" s="55">
        <v>-35580</v>
      </c>
      <c r="W92" s="55">
        <v>-4417</v>
      </c>
      <c r="X92" s="46">
        <v>-565696</v>
      </c>
      <c r="Y92" s="46">
        <v>-4900.9999999999964</v>
      </c>
      <c r="Z92" s="46">
        <v>-5290</v>
      </c>
      <c r="AA92" s="47">
        <v>-580304</v>
      </c>
      <c r="AB92" s="46">
        <v>-8070</v>
      </c>
      <c r="AC92" s="46">
        <v>-12486</v>
      </c>
      <c r="AD92" s="46">
        <v>-9693</v>
      </c>
      <c r="AE92" s="46">
        <v>-16123</v>
      </c>
      <c r="AF92" s="46">
        <v>-11424</v>
      </c>
    </row>
    <row r="93" spans="1:32" x14ac:dyDescent="0.25">
      <c r="A93" s="20"/>
      <c r="B93" s="52" t="s">
        <v>223</v>
      </c>
      <c r="C93" s="53">
        <v>-31371</v>
      </c>
      <c r="D93" s="53">
        <v>2926</v>
      </c>
      <c r="E93" s="53">
        <v>-6181</v>
      </c>
      <c r="F93" s="53">
        <v>-57831</v>
      </c>
      <c r="G93" s="53">
        <f>SUM(G78:G92)</f>
        <v>-92457</v>
      </c>
      <c r="H93" s="53">
        <v>-15314</v>
      </c>
      <c r="I93" s="53">
        <v>154322</v>
      </c>
      <c r="J93" s="53">
        <v>-223628</v>
      </c>
      <c r="K93" s="53">
        <f>SUM(K76:K92)</f>
        <v>-61194</v>
      </c>
      <c r="L93" s="53">
        <f>SUM(L76:L92)</f>
        <v>-145814</v>
      </c>
      <c r="M93" s="53">
        <f>SUM(M76:M92)</f>
        <v>-46626</v>
      </c>
      <c r="N93" s="53">
        <f>SUM(N76:N92)</f>
        <v>13838</v>
      </c>
      <c r="O93" s="53">
        <f>SUM(O76:O92)</f>
        <v>-17548</v>
      </c>
      <c r="P93" s="53">
        <v>-81295</v>
      </c>
      <c r="Q93" s="53">
        <v>-131631</v>
      </c>
      <c r="R93" s="53">
        <f t="shared" ref="R93:W93" si="4">SUM(R76:R92)</f>
        <v>-27417</v>
      </c>
      <c r="S93" s="53">
        <f t="shared" si="4"/>
        <v>186103</v>
      </c>
      <c r="T93" s="53">
        <f t="shared" si="4"/>
        <v>-35124</v>
      </c>
      <c r="U93" s="53">
        <f t="shared" si="4"/>
        <v>-60118</v>
      </c>
      <c r="V93" s="53">
        <f t="shared" si="4"/>
        <v>62741</v>
      </c>
      <c r="W93" s="53">
        <f t="shared" si="4"/>
        <v>163101</v>
      </c>
      <c r="X93" s="53">
        <f>SUM(X76:X92)</f>
        <v>-156391</v>
      </c>
      <c r="Y93" s="53">
        <v>-11587.999999999927</v>
      </c>
      <c r="Z93" s="139">
        <v>-79697</v>
      </c>
      <c r="AA93" s="139">
        <v>-84574.999999999942</v>
      </c>
      <c r="AB93" s="53">
        <v>-24903</v>
      </c>
      <c r="AC93" s="53">
        <v>-159441</v>
      </c>
      <c r="AD93" s="139">
        <v>1970</v>
      </c>
      <c r="AE93" s="139">
        <v>-303614</v>
      </c>
      <c r="AF93" s="139">
        <v>-10254</v>
      </c>
    </row>
    <row r="94" spans="1:32" x14ac:dyDescent="0.25">
      <c r="A94" s="20"/>
      <c r="B94" s="45"/>
      <c r="C94" s="42"/>
      <c r="D94" s="42"/>
      <c r="E94" s="42"/>
      <c r="F94" s="42"/>
      <c r="G94" s="42"/>
      <c r="H94" s="42"/>
      <c r="I94" s="42"/>
      <c r="J94" s="42"/>
      <c r="K94" s="41"/>
      <c r="L94" s="41"/>
      <c r="M94" s="41"/>
      <c r="N94" s="41"/>
      <c r="O94" s="41"/>
      <c r="P94" s="55"/>
      <c r="Q94" s="55"/>
      <c r="R94" s="55"/>
      <c r="S94" s="55"/>
      <c r="T94" s="55"/>
      <c r="U94" s="55"/>
      <c r="V94" s="55"/>
      <c r="W94" s="55"/>
      <c r="X94" s="41"/>
      <c r="Z94" s="138"/>
      <c r="AA94" s="47"/>
      <c r="AD94" s="128"/>
      <c r="AE94" s="128"/>
      <c r="AF94" s="128"/>
    </row>
    <row r="95" spans="1:32" x14ac:dyDescent="0.25">
      <c r="A95" s="20"/>
      <c r="B95" s="52" t="s">
        <v>224</v>
      </c>
      <c r="C95" s="53">
        <f t="shared" ref="C95:H95" si="5">C93+C75+C57</f>
        <v>-44674</v>
      </c>
      <c r="D95" s="53">
        <f t="shared" si="5"/>
        <v>-44694</v>
      </c>
      <c r="E95" s="53">
        <f t="shared" si="5"/>
        <v>-4916</v>
      </c>
      <c r="F95" s="53">
        <f t="shared" si="5"/>
        <v>-10258</v>
      </c>
      <c r="G95" s="53">
        <f t="shared" si="5"/>
        <v>-104542</v>
      </c>
      <c r="H95" s="53">
        <f t="shared" si="5"/>
        <v>15664.362999999998</v>
      </c>
      <c r="I95" s="53">
        <v>197857.63699999999</v>
      </c>
      <c r="J95" s="53">
        <v>-183235</v>
      </c>
      <c r="K95" s="53">
        <f>K93+K75+K57</f>
        <v>-37200</v>
      </c>
      <c r="L95" s="53">
        <f>L93+L75+L57</f>
        <v>-6913</v>
      </c>
      <c r="M95" s="53">
        <f>M93+M75+M57</f>
        <v>-22559</v>
      </c>
      <c r="N95" s="53">
        <f>N93+N75+N57</f>
        <v>17501</v>
      </c>
      <c r="O95" s="53">
        <f>O93+O75+O57</f>
        <v>23398</v>
      </c>
      <c r="P95" s="53">
        <v>-19087</v>
      </c>
      <c r="Q95" s="53">
        <v>-747</v>
      </c>
      <c r="R95" s="53">
        <f t="shared" ref="R95:W95" si="6">R93+R75+R57</f>
        <v>-12181</v>
      </c>
      <c r="S95" s="53">
        <f t="shared" si="6"/>
        <v>181071</v>
      </c>
      <c r="T95" s="53">
        <f t="shared" si="6"/>
        <v>-31931</v>
      </c>
      <c r="U95" s="53">
        <f t="shared" si="6"/>
        <v>6185.1923100000131</v>
      </c>
      <c r="V95" s="53">
        <f t="shared" si="6"/>
        <v>143310</v>
      </c>
      <c r="W95" s="53">
        <f t="shared" si="6"/>
        <v>30462.58</v>
      </c>
      <c r="X95" s="53">
        <f>X93+X75+X57</f>
        <v>-223964.82066</v>
      </c>
      <c r="Y95" s="53">
        <v>59757.000000000073</v>
      </c>
      <c r="Z95" s="139">
        <v>21987</v>
      </c>
      <c r="AA95" s="139">
        <v>-111758.24065999989</v>
      </c>
      <c r="AB95" s="53">
        <v>27641</v>
      </c>
      <c r="AC95" s="53">
        <v>-171016.00020000001</v>
      </c>
      <c r="AD95" s="139">
        <v>99522</v>
      </c>
      <c r="AE95" s="139">
        <v>19009.325000000012</v>
      </c>
      <c r="AF95" s="139">
        <v>36942.999799999991</v>
      </c>
    </row>
    <row r="96" spans="1:32" x14ac:dyDescent="0.25">
      <c r="A96" s="20"/>
      <c r="B96" s="59"/>
      <c r="C96" s="42"/>
      <c r="D96" s="42"/>
      <c r="E96" s="42"/>
      <c r="F96" s="42"/>
      <c r="G96" s="42"/>
      <c r="H96" s="42"/>
      <c r="I96" s="42"/>
      <c r="J96" s="42"/>
      <c r="K96" s="41"/>
      <c r="L96" s="41"/>
      <c r="M96" s="41"/>
      <c r="N96" s="41"/>
      <c r="O96" s="41"/>
      <c r="P96" s="55"/>
      <c r="Q96" s="55"/>
      <c r="R96" s="55"/>
      <c r="S96" s="55"/>
      <c r="T96" s="55"/>
      <c r="U96" s="55"/>
      <c r="V96" s="55"/>
      <c r="W96" s="55"/>
      <c r="X96" s="41"/>
      <c r="Z96" s="138"/>
      <c r="AA96" s="47"/>
      <c r="AD96" s="128"/>
      <c r="AE96" s="128"/>
      <c r="AF96" s="128"/>
    </row>
    <row r="97" spans="1:32" x14ac:dyDescent="0.25">
      <c r="A97" s="20"/>
      <c r="B97" s="59" t="s">
        <v>88</v>
      </c>
      <c r="C97" s="42"/>
      <c r="D97" s="42"/>
      <c r="E97" s="42"/>
      <c r="F97" s="61"/>
      <c r="G97" s="61"/>
      <c r="H97" s="61"/>
      <c r="I97" s="61"/>
      <c r="J97" s="61"/>
      <c r="K97" s="41"/>
      <c r="L97" s="41"/>
      <c r="M97" s="41"/>
      <c r="N97" s="41"/>
      <c r="O97" s="41"/>
      <c r="P97" s="55"/>
      <c r="Q97" s="55"/>
      <c r="R97" s="55"/>
      <c r="S97" s="55"/>
      <c r="T97" s="55"/>
      <c r="U97" s="55"/>
      <c r="V97" s="55"/>
      <c r="W97" s="55"/>
      <c r="X97" s="41"/>
      <c r="Z97" s="138"/>
      <c r="AA97" s="47"/>
      <c r="AD97" s="128"/>
      <c r="AE97" s="128"/>
      <c r="AF97" s="128"/>
    </row>
    <row r="98" spans="1:32" x14ac:dyDescent="0.25">
      <c r="A98" s="20"/>
      <c r="B98" s="45" t="s">
        <v>225</v>
      </c>
      <c r="C98" s="55">
        <v>394777</v>
      </c>
      <c r="D98" s="55">
        <v>353459</v>
      </c>
      <c r="E98" s="55">
        <v>311543</v>
      </c>
      <c r="F98" s="57">
        <v>308365</v>
      </c>
      <c r="G98" s="57">
        <v>394777</v>
      </c>
      <c r="H98" s="57">
        <v>296857</v>
      </c>
      <c r="I98" s="57">
        <v>313670</v>
      </c>
      <c r="J98" s="57">
        <v>497570</v>
      </c>
      <c r="K98" s="57">
        <v>-811240</v>
      </c>
      <c r="L98" s="57">
        <v>296857</v>
      </c>
      <c r="M98" s="57">
        <v>311571</v>
      </c>
      <c r="N98" s="57">
        <v>290795</v>
      </c>
      <c r="O98" s="57">
        <v>306277</v>
      </c>
      <c r="P98" s="55">
        <v>342365</v>
      </c>
      <c r="Q98" s="55">
        <v>311571</v>
      </c>
      <c r="R98" s="55">
        <v>318522</v>
      </c>
      <c r="S98" s="55">
        <f>R100</f>
        <v>333876</v>
      </c>
      <c r="T98" s="55">
        <v>524134</v>
      </c>
      <c r="U98" s="55">
        <v>491600</v>
      </c>
      <c r="V98" s="55">
        <v>318522</v>
      </c>
      <c r="W98" s="55">
        <v>486536</v>
      </c>
      <c r="X98" s="48">
        <v>533300</v>
      </c>
      <c r="Y98" s="48">
        <v>321803</v>
      </c>
      <c r="Z98" s="141">
        <v>368439</v>
      </c>
      <c r="AA98" s="47">
        <v>486536</v>
      </c>
      <c r="AB98" s="48">
        <v>390039</v>
      </c>
      <c r="AC98" s="48">
        <v>392763</v>
      </c>
      <c r="AD98" s="141">
        <v>234243</v>
      </c>
      <c r="AE98" s="141">
        <v>345447</v>
      </c>
      <c r="AF98" s="141">
        <v>365161</v>
      </c>
    </row>
    <row r="99" spans="1:32" ht="30" x14ac:dyDescent="0.25">
      <c r="A99" s="20"/>
      <c r="B99" s="45" t="s">
        <v>226</v>
      </c>
      <c r="C99" s="55">
        <v>3356</v>
      </c>
      <c r="D99" s="55">
        <v>2778</v>
      </c>
      <c r="E99" s="55">
        <v>1737.96</v>
      </c>
      <c r="F99" s="57">
        <v>-1249.96</v>
      </c>
      <c r="G99" s="57">
        <v>6622</v>
      </c>
      <c r="H99" s="57">
        <v>1149</v>
      </c>
      <c r="I99" s="57">
        <v>-13958</v>
      </c>
      <c r="J99" s="57">
        <v>33228</v>
      </c>
      <c r="K99" s="57">
        <v>1208</v>
      </c>
      <c r="L99" s="57">
        <v>21627</v>
      </c>
      <c r="M99" s="57">
        <v>1783</v>
      </c>
      <c r="N99" s="57">
        <v>-2019</v>
      </c>
      <c r="O99" s="57">
        <v>12690</v>
      </c>
      <c r="P99" s="55">
        <v>-4756</v>
      </c>
      <c r="Q99" s="55">
        <v>7698</v>
      </c>
      <c r="R99" s="55">
        <v>27535</v>
      </c>
      <c r="S99" s="55">
        <v>9187</v>
      </c>
      <c r="T99" s="55">
        <v>-606.99999999999932</v>
      </c>
      <c r="U99" s="55">
        <v>-11249.000000000002</v>
      </c>
      <c r="V99" s="55">
        <v>24704</v>
      </c>
      <c r="W99" s="55">
        <v>16277.999999999998</v>
      </c>
      <c r="X99" s="48">
        <v>12468</v>
      </c>
      <c r="Y99" s="48">
        <v>-13002.999999999998</v>
      </c>
      <c r="Z99" s="141">
        <v>-387</v>
      </c>
      <c r="AA99" s="47">
        <v>15356</v>
      </c>
      <c r="AB99" s="48">
        <v>-24917</v>
      </c>
      <c r="AC99" s="48">
        <v>12496</v>
      </c>
      <c r="AD99" s="141">
        <v>11682</v>
      </c>
      <c r="AE99" s="141">
        <v>705</v>
      </c>
      <c r="AF99" s="141">
        <v>2959</v>
      </c>
    </row>
    <row r="100" spans="1:32" x14ac:dyDescent="0.25">
      <c r="B100" s="45" t="s">
        <v>227</v>
      </c>
      <c r="C100" s="55">
        <v>353459</v>
      </c>
      <c r="D100" s="55">
        <v>311543</v>
      </c>
      <c r="E100" s="55">
        <v>308365</v>
      </c>
      <c r="F100" s="57">
        <v>296857</v>
      </c>
      <c r="G100" s="57">
        <v>296857</v>
      </c>
      <c r="H100" s="57">
        <v>313670</v>
      </c>
      <c r="I100" s="57">
        <v>497570</v>
      </c>
      <c r="J100" s="57">
        <v>347563</v>
      </c>
      <c r="K100" s="57">
        <v>-847232</v>
      </c>
      <c r="L100" s="57">
        <v>311571</v>
      </c>
      <c r="M100" s="58">
        <v>290795</v>
      </c>
      <c r="N100" s="58">
        <v>306277</v>
      </c>
      <c r="O100" s="57">
        <v>342365</v>
      </c>
      <c r="P100" s="55">
        <v>318522</v>
      </c>
      <c r="Q100" s="55">
        <v>318522</v>
      </c>
      <c r="R100" s="55">
        <v>333876</v>
      </c>
      <c r="S100" s="55">
        <v>524134</v>
      </c>
      <c r="T100" s="55">
        <v>491596</v>
      </c>
      <c r="U100" s="55">
        <v>486536</v>
      </c>
      <c r="V100" s="55">
        <v>486536</v>
      </c>
      <c r="W100" s="55">
        <v>533277</v>
      </c>
      <c r="X100" s="48">
        <v>321803</v>
      </c>
      <c r="Y100" s="48">
        <v>368439</v>
      </c>
      <c r="Z100" s="141">
        <v>390039</v>
      </c>
      <c r="AA100" s="47">
        <v>390039</v>
      </c>
      <c r="AB100" s="48">
        <v>392763</v>
      </c>
      <c r="AC100" s="48">
        <v>234243</v>
      </c>
      <c r="AD100" s="141">
        <v>345447</v>
      </c>
      <c r="AE100" s="141">
        <v>365161</v>
      </c>
      <c r="AF100" s="141">
        <v>405063</v>
      </c>
    </row>
    <row r="101" spans="1:32" x14ac:dyDescent="0.25">
      <c r="B101" s="45"/>
      <c r="C101" s="42"/>
      <c r="D101" s="42"/>
      <c r="E101" s="42"/>
      <c r="F101" s="61"/>
      <c r="G101" s="61"/>
      <c r="H101" s="61"/>
      <c r="I101" s="61"/>
      <c r="J101" s="61"/>
      <c r="K101" s="61"/>
      <c r="L101" s="61"/>
      <c r="M101" s="41"/>
      <c r="N101" s="41"/>
      <c r="O101" s="41"/>
      <c r="P101" s="55"/>
      <c r="Q101" s="55"/>
      <c r="R101" s="55"/>
      <c r="S101" s="55"/>
      <c r="T101" s="55"/>
      <c r="U101" s="55"/>
      <c r="V101" s="55"/>
      <c r="W101" s="55"/>
      <c r="X101" s="41"/>
      <c r="Z101" s="138"/>
      <c r="AA101" s="47"/>
      <c r="AD101" s="128"/>
      <c r="AE101" s="128"/>
      <c r="AF101" s="128"/>
    </row>
    <row r="102" spans="1:32" x14ac:dyDescent="0.25">
      <c r="A102" s="20"/>
      <c r="B102" s="52" t="s">
        <v>224</v>
      </c>
      <c r="C102" s="53">
        <f t="shared" ref="C102:H102" si="7">C100-C99-C98</f>
        <v>-44674</v>
      </c>
      <c r="D102" s="53">
        <f t="shared" si="7"/>
        <v>-44694</v>
      </c>
      <c r="E102" s="53">
        <f t="shared" si="7"/>
        <v>-4915.960000000021</v>
      </c>
      <c r="F102" s="53">
        <f>F100-F99-F98</f>
        <v>-10258.039999999979</v>
      </c>
      <c r="G102" s="53">
        <f>G100-G99-G98</f>
        <v>-104542</v>
      </c>
      <c r="H102" s="53">
        <f t="shared" si="7"/>
        <v>15664</v>
      </c>
      <c r="I102" s="53">
        <v>197858</v>
      </c>
      <c r="J102" s="53">
        <v>-183235</v>
      </c>
      <c r="K102" s="53">
        <f>K100-K99-K98</f>
        <v>-37200</v>
      </c>
      <c r="L102" s="53">
        <f>L100-L99-L98</f>
        <v>-6913</v>
      </c>
      <c r="M102" s="53">
        <f>M100-M99-M98</f>
        <v>-22559</v>
      </c>
      <c r="N102" s="53">
        <f>N100-N99-N98</f>
        <v>17501</v>
      </c>
      <c r="O102" s="53">
        <f>O100-O99-O98</f>
        <v>23398</v>
      </c>
      <c r="P102" s="53">
        <v>-19087</v>
      </c>
      <c r="Q102" s="53">
        <v>-747</v>
      </c>
      <c r="R102" s="53">
        <f t="shared" ref="R102:W102" si="8">R100-R99-R98</f>
        <v>-12181</v>
      </c>
      <c r="S102" s="53">
        <f t="shared" si="8"/>
        <v>181071</v>
      </c>
      <c r="T102" s="53">
        <f t="shared" si="8"/>
        <v>-31931</v>
      </c>
      <c r="U102" s="53">
        <f t="shared" si="8"/>
        <v>6185</v>
      </c>
      <c r="V102" s="53">
        <f t="shared" si="8"/>
        <v>143310</v>
      </c>
      <c r="W102" s="53">
        <f t="shared" si="8"/>
        <v>30463</v>
      </c>
      <c r="X102" s="53">
        <f>X100-X99-X98</f>
        <v>-223965</v>
      </c>
      <c r="Y102" s="53">
        <v>59639</v>
      </c>
      <c r="Z102" s="139">
        <v>21987</v>
      </c>
      <c r="AA102" s="139">
        <v>-111853</v>
      </c>
      <c r="AB102" s="53">
        <v>27641</v>
      </c>
      <c r="AC102" s="53">
        <v>-171016</v>
      </c>
      <c r="AD102" s="139">
        <v>99522</v>
      </c>
      <c r="AE102" s="139">
        <v>19009</v>
      </c>
      <c r="AF102" s="139">
        <v>36943</v>
      </c>
    </row>
    <row r="103" spans="1:32" x14ac:dyDescent="0.25">
      <c r="A103" s="20"/>
      <c r="B103" s="14"/>
      <c r="F103" s="21"/>
      <c r="G103" s="21"/>
      <c r="H103" s="21"/>
      <c r="I103" s="21"/>
      <c r="J103" s="21"/>
      <c r="R103" s="54"/>
      <c r="S103" s="54"/>
      <c r="T103" s="54"/>
      <c r="U103" s="54"/>
      <c r="V103" s="54"/>
      <c r="W103" s="54"/>
      <c r="X103" s="54"/>
    </row>
    <row r="104" spans="1:32" x14ac:dyDescent="0.25">
      <c r="A104" s="20"/>
      <c r="B104" s="62"/>
      <c r="C104" s="15"/>
      <c r="J104" s="63"/>
    </row>
    <row r="105" spans="1:32" x14ac:dyDescent="0.25">
      <c r="A105" s="20"/>
      <c r="J105" s="63"/>
    </row>
    <row r="106" spans="1:32" x14ac:dyDescent="0.25">
      <c r="A106" s="20"/>
    </row>
    <row r="107" spans="1:32" x14ac:dyDescent="0.25">
      <c r="A107" s="20"/>
    </row>
    <row r="108" spans="1:32" x14ac:dyDescent="0.25">
      <c r="A108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F91"/>
  <sheetViews>
    <sheetView showGridLines="0" zoomScale="90" zoomScaleNormal="90" workbookViewId="0">
      <pane xSplit="2" ySplit="7" topLeftCell="G8" activePane="bottomRight" state="frozen"/>
      <selection activeCell="J33" sqref="J33"/>
      <selection pane="topRight" activeCell="J33" sqref="J33"/>
      <selection pane="bottomLeft" activeCell="J33" sqref="J33"/>
      <selection pane="bottomRight" activeCell="BH9" sqref="BH9"/>
    </sheetView>
  </sheetViews>
  <sheetFormatPr defaultRowHeight="15" outlineLevelCol="1" x14ac:dyDescent="0.25"/>
  <cols>
    <col min="1" max="1" width="1.5703125" style="1" customWidth="1"/>
    <col min="2" max="2" width="49" style="28" customWidth="1"/>
    <col min="3" max="6" width="7" style="30" hidden="1" customWidth="1" outlineLevel="1"/>
    <col min="7" max="7" width="8.42578125" style="30" bestFit="1" customWidth="1" collapsed="1"/>
    <col min="8" max="11" width="7" style="30" hidden="1" customWidth="1" outlineLevel="1"/>
    <col min="12" max="12" width="8.42578125" style="30" bestFit="1" customWidth="1" collapsed="1"/>
    <col min="13" max="13" width="9.140625" style="30" hidden="1" customWidth="1" outlineLevel="1"/>
    <col min="14" max="15" width="8.7109375" style="30" hidden="1" customWidth="1" outlineLevel="1"/>
    <col min="16" max="16" width="8.28515625" style="30" hidden="1" customWidth="1" outlineLevel="1"/>
    <col min="17" max="17" width="8.42578125" style="30" bestFit="1" customWidth="1" collapsed="1"/>
    <col min="18" max="18" width="8.140625" style="30" hidden="1" customWidth="1" outlineLevel="1"/>
    <col min="19" max="21" width="7" style="30" hidden="1" customWidth="1" outlineLevel="1"/>
    <col min="22" max="22" width="8.42578125" style="30" bestFit="1" customWidth="1" collapsed="1"/>
    <col min="23" max="24" width="7" style="30" hidden="1" customWidth="1" outlineLevel="1"/>
    <col min="25" max="26" width="9.140625" style="21" hidden="1" customWidth="1" outlineLevel="1"/>
    <col min="27" max="27" width="9.140625" style="21" customWidth="1" collapsed="1"/>
    <col min="28" max="28" width="9.140625" style="21" hidden="1" customWidth="1" outlineLevel="1"/>
    <col min="29" max="30" width="7" style="30" hidden="1" customWidth="1" outlineLevel="1"/>
    <col min="31" max="31" width="7.7109375" style="30" hidden="1" customWidth="1" outlineLevel="1"/>
    <col min="32" max="32" width="9.140625" style="21" customWidth="1" collapsed="1"/>
    <col min="33" max="36" width="9.140625" style="21" hidden="1" customWidth="1" outlineLevel="1"/>
    <col min="37" max="37" width="9.140625" style="21" customWidth="1" collapsed="1"/>
    <col min="38" max="41" width="9.140625" style="21" hidden="1" customWidth="1" outlineLevel="1"/>
    <col min="42" max="42" width="9.140625" style="21" customWidth="1" collapsed="1"/>
    <col min="43" max="46" width="9.140625" style="21" hidden="1" customWidth="1" outlineLevel="1"/>
    <col min="47" max="47" width="9.140625" style="21" customWidth="1" collapsed="1"/>
    <col min="48" max="50" width="9.7109375" hidden="1" customWidth="1" outlineLevel="1"/>
    <col min="51" max="51" width="0" hidden="1" customWidth="1" outlineLevel="1"/>
    <col min="52" max="52" width="9.85546875" bestFit="1" customWidth="1" collapsed="1"/>
    <col min="53" max="56" width="10.85546875" hidden="1" customWidth="1" outlineLevel="1"/>
    <col min="57" max="57" width="10.85546875" bestFit="1" customWidth="1" collapsed="1"/>
    <col min="58" max="58" width="10.85546875" bestFit="1" customWidth="1"/>
  </cols>
  <sheetData>
    <row r="1" spans="1:58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58" x14ac:dyDescent="0.25">
      <c r="A2" s="20"/>
    </row>
    <row r="3" spans="1:58" x14ac:dyDescent="0.25">
      <c r="A3" s="20"/>
    </row>
    <row r="4" spans="1:58" x14ac:dyDescent="0.25">
      <c r="A4" s="20"/>
    </row>
    <row r="5" spans="1:58" x14ac:dyDescent="0.25">
      <c r="A5" s="20"/>
    </row>
    <row r="6" spans="1:58" x14ac:dyDescent="0.25">
      <c r="A6" s="20"/>
    </row>
    <row r="7" spans="1:58" ht="18" customHeight="1" x14ac:dyDescent="0.25">
      <c r="A7" s="20"/>
      <c r="B7" s="142" t="s">
        <v>341</v>
      </c>
      <c r="C7" s="24" t="s">
        <v>37</v>
      </c>
      <c r="D7" s="24" t="s">
        <v>38</v>
      </c>
      <c r="E7" s="24" t="s">
        <v>39</v>
      </c>
      <c r="F7" s="24" t="s">
        <v>40</v>
      </c>
      <c r="G7" s="24">
        <v>2010</v>
      </c>
      <c r="H7" s="24" t="s">
        <v>41</v>
      </c>
      <c r="I7" s="24" t="s">
        <v>42</v>
      </c>
      <c r="J7" s="24" t="s">
        <v>43</v>
      </c>
      <c r="K7" s="24" t="s">
        <v>44</v>
      </c>
      <c r="L7" s="24">
        <v>2011</v>
      </c>
      <c r="M7" s="24" t="s">
        <v>45</v>
      </c>
      <c r="N7" s="24" t="s">
        <v>46</v>
      </c>
      <c r="O7" s="24" t="s">
        <v>47</v>
      </c>
      <c r="P7" s="24" t="s">
        <v>48</v>
      </c>
      <c r="Q7" s="24">
        <v>2012</v>
      </c>
      <c r="R7" s="24" t="s">
        <v>49</v>
      </c>
      <c r="S7" s="24" t="s">
        <v>50</v>
      </c>
      <c r="T7" s="24" t="s">
        <v>51</v>
      </c>
      <c r="U7" s="24" t="s">
        <v>52</v>
      </c>
      <c r="V7" s="24">
        <v>2013</v>
      </c>
      <c r="W7" s="24" t="s">
        <v>53</v>
      </c>
      <c r="X7" s="24" t="s">
        <v>54</v>
      </c>
      <c r="Y7" s="24" t="s">
        <v>55</v>
      </c>
      <c r="Z7" s="24" t="s">
        <v>56</v>
      </c>
      <c r="AA7" s="24">
        <v>2014</v>
      </c>
      <c r="AB7" s="24" t="s">
        <v>57</v>
      </c>
      <c r="AC7" s="24" t="s">
        <v>58</v>
      </c>
      <c r="AD7" s="24" t="s">
        <v>59</v>
      </c>
      <c r="AE7" s="24" t="s">
        <v>60</v>
      </c>
      <c r="AF7" s="24">
        <v>2015</v>
      </c>
      <c r="AG7" s="24" t="s">
        <v>61</v>
      </c>
      <c r="AH7" s="24" t="s">
        <v>62</v>
      </c>
      <c r="AI7" s="24" t="s">
        <v>63</v>
      </c>
      <c r="AJ7" s="24" t="s">
        <v>64</v>
      </c>
      <c r="AK7" s="24">
        <v>2016</v>
      </c>
      <c r="AL7" s="24" t="s">
        <v>65</v>
      </c>
      <c r="AM7" s="24" t="s">
        <v>66</v>
      </c>
      <c r="AN7" s="24" t="s">
        <v>67</v>
      </c>
      <c r="AO7" s="24" t="s">
        <v>68</v>
      </c>
      <c r="AP7" s="24">
        <v>2017</v>
      </c>
      <c r="AQ7" s="24" t="s">
        <v>69</v>
      </c>
      <c r="AR7" s="24" t="s">
        <v>70</v>
      </c>
      <c r="AS7" s="24" t="s">
        <v>71</v>
      </c>
      <c r="AT7" s="24" t="s">
        <v>72</v>
      </c>
      <c r="AU7" s="24">
        <v>2018</v>
      </c>
      <c r="AV7" s="24" t="s">
        <v>332</v>
      </c>
      <c r="AW7" s="24" t="s">
        <v>333</v>
      </c>
      <c r="AX7" s="24" t="s">
        <v>334</v>
      </c>
      <c r="AY7" s="24" t="s">
        <v>335</v>
      </c>
      <c r="AZ7" s="24" t="s">
        <v>27</v>
      </c>
      <c r="BA7" s="24" t="s">
        <v>293</v>
      </c>
      <c r="BB7" s="24" t="s">
        <v>294</v>
      </c>
      <c r="BC7" s="24" t="s">
        <v>295</v>
      </c>
      <c r="BD7" s="24" t="s">
        <v>296</v>
      </c>
      <c r="BE7" s="24" t="s">
        <v>33</v>
      </c>
      <c r="BF7" s="24" t="s">
        <v>297</v>
      </c>
    </row>
    <row r="8" spans="1:58" x14ac:dyDescent="0.25">
      <c r="A8" s="20"/>
    </row>
    <row r="9" spans="1:58" x14ac:dyDescent="0.25">
      <c r="B9" s="73" t="s">
        <v>303</v>
      </c>
      <c r="C9" s="74">
        <v>170.1</v>
      </c>
      <c r="D9" s="74">
        <v>188.9</v>
      </c>
      <c r="E9" s="74">
        <v>194.9</v>
      </c>
      <c r="F9" s="74">
        <v>202.9</v>
      </c>
      <c r="G9" s="75">
        <v>756.8</v>
      </c>
      <c r="H9" s="75">
        <v>206</v>
      </c>
      <c r="I9" s="75">
        <v>212</v>
      </c>
      <c r="J9" s="75">
        <v>228.2</v>
      </c>
      <c r="K9" s="75">
        <v>227.7</v>
      </c>
      <c r="L9" s="75">
        <v>873.90000000000009</v>
      </c>
      <c r="M9" s="75">
        <v>219</v>
      </c>
      <c r="N9" s="75">
        <v>229.9</v>
      </c>
      <c r="O9" s="75">
        <v>223.5</v>
      </c>
      <c r="P9" s="75">
        <v>224.4</v>
      </c>
      <c r="Q9" s="75">
        <v>896.8</v>
      </c>
      <c r="R9" s="75">
        <v>267.3</v>
      </c>
      <c r="S9" s="75">
        <v>275.3</v>
      </c>
      <c r="T9" s="75">
        <v>315.8</v>
      </c>
      <c r="U9" s="75">
        <v>316.60000000000002</v>
      </c>
      <c r="V9" s="75">
        <v>1175</v>
      </c>
      <c r="W9" s="75">
        <v>300.10000000000002</v>
      </c>
      <c r="X9" s="75">
        <v>294.5</v>
      </c>
      <c r="Y9" s="75">
        <v>342.8</v>
      </c>
      <c r="Z9" s="75">
        <v>358.6</v>
      </c>
      <c r="AA9" s="75">
        <v>1296.0999999999999</v>
      </c>
      <c r="AB9" s="75">
        <v>361.1</v>
      </c>
      <c r="AC9" s="75">
        <v>378.5</v>
      </c>
      <c r="AD9" s="75">
        <v>451.3</v>
      </c>
      <c r="AE9" s="75">
        <v>446.5</v>
      </c>
      <c r="AF9" s="75">
        <v>1637.4</v>
      </c>
      <c r="AG9" s="75">
        <v>443.1</v>
      </c>
      <c r="AH9" s="75">
        <v>437.8</v>
      </c>
      <c r="AI9" s="75">
        <v>425.9</v>
      </c>
      <c r="AJ9" s="75">
        <v>417.020783255688</v>
      </c>
      <c r="AK9" s="75">
        <v>1723.820783255688</v>
      </c>
      <c r="AL9" s="75">
        <v>358.5</v>
      </c>
      <c r="AM9" s="75">
        <v>391.9</v>
      </c>
      <c r="AN9" s="76">
        <v>412.1</v>
      </c>
      <c r="AO9" s="77">
        <v>411.9</v>
      </c>
      <c r="AP9" s="75">
        <v>1574.4</v>
      </c>
      <c r="AQ9" s="77">
        <v>386.3</v>
      </c>
      <c r="AR9" s="77">
        <v>421.9</v>
      </c>
      <c r="AS9" s="77">
        <v>478.85129633285499</v>
      </c>
      <c r="AT9" s="77">
        <v>447.3</v>
      </c>
      <c r="AU9" s="75">
        <v>1734.3</v>
      </c>
      <c r="AV9" s="77">
        <v>426.8</v>
      </c>
      <c r="AW9" s="77">
        <v>463.3</v>
      </c>
      <c r="AX9" s="77">
        <v>569</v>
      </c>
      <c r="AY9" s="77">
        <v>548.79999999999995</v>
      </c>
      <c r="AZ9" s="78">
        <v>2008</v>
      </c>
      <c r="BA9" s="77">
        <v>463.7</v>
      </c>
      <c r="BB9" s="77">
        <v>414.6</v>
      </c>
      <c r="BC9" s="77">
        <v>522.1</v>
      </c>
      <c r="BD9" s="77">
        <v>538.652506014246</v>
      </c>
      <c r="BE9" s="77">
        <v>1939.0525060142459</v>
      </c>
      <c r="BF9" s="77">
        <v>489.7</v>
      </c>
    </row>
    <row r="10" spans="1:58" x14ac:dyDescent="0.25">
      <c r="A10" s="20"/>
      <c r="B10" s="73" t="s">
        <v>316</v>
      </c>
      <c r="C10" s="75">
        <v>37.5</v>
      </c>
      <c r="D10" s="75">
        <v>39</v>
      </c>
      <c r="E10" s="75">
        <v>44.8</v>
      </c>
      <c r="F10" s="75">
        <v>54</v>
      </c>
      <c r="G10" s="75">
        <v>175.3</v>
      </c>
      <c r="H10" s="75">
        <v>43.1</v>
      </c>
      <c r="I10" s="75">
        <v>45.6</v>
      </c>
      <c r="J10" s="75">
        <v>55.6</v>
      </c>
      <c r="K10" s="75">
        <v>56.2</v>
      </c>
      <c r="L10" s="75">
        <v>200.4</v>
      </c>
      <c r="M10" s="75">
        <v>52.2</v>
      </c>
      <c r="N10" s="75">
        <v>58.6</v>
      </c>
      <c r="O10" s="75">
        <v>54.2</v>
      </c>
      <c r="P10" s="75">
        <v>56.3</v>
      </c>
      <c r="Q10" s="75">
        <v>221.3</v>
      </c>
      <c r="R10" s="75">
        <v>50</v>
      </c>
      <c r="S10" s="75">
        <v>40.4</v>
      </c>
      <c r="T10" s="75">
        <v>67.099999999999994</v>
      </c>
      <c r="U10" s="75">
        <v>65.3</v>
      </c>
      <c r="V10" s="75">
        <v>222.8</v>
      </c>
      <c r="W10" s="75">
        <v>56.5</v>
      </c>
      <c r="X10" s="76">
        <v>55.7</v>
      </c>
      <c r="Y10" s="75">
        <v>78.3</v>
      </c>
      <c r="Z10" s="75">
        <v>76.2</v>
      </c>
      <c r="AA10" s="75">
        <v>266.7</v>
      </c>
      <c r="AB10" s="75">
        <v>68.7</v>
      </c>
      <c r="AC10" s="76">
        <v>75.3</v>
      </c>
      <c r="AD10" s="76">
        <v>82.2</v>
      </c>
      <c r="AE10" s="76">
        <v>81</v>
      </c>
      <c r="AF10" s="75">
        <v>307.2</v>
      </c>
      <c r="AG10" s="76">
        <v>69.099999999999994</v>
      </c>
      <c r="AH10" s="76">
        <v>71.7</v>
      </c>
      <c r="AI10" s="76">
        <v>75.3</v>
      </c>
      <c r="AJ10" s="77">
        <v>62.830580000000005</v>
      </c>
      <c r="AK10" s="77">
        <v>278.93058000000002</v>
      </c>
      <c r="AL10" s="76">
        <v>50.4</v>
      </c>
      <c r="AM10" s="76">
        <v>60.3</v>
      </c>
      <c r="AN10" s="76">
        <v>69.2</v>
      </c>
      <c r="AO10" s="77">
        <v>66.099999999999994</v>
      </c>
      <c r="AP10" s="77">
        <v>245.9</v>
      </c>
      <c r="AQ10" s="77">
        <v>73</v>
      </c>
      <c r="AR10" s="77">
        <v>77.099999999999994</v>
      </c>
      <c r="AS10" s="77">
        <v>81.054721252097153</v>
      </c>
      <c r="AT10" s="77">
        <v>73.8</v>
      </c>
      <c r="AU10" s="77">
        <f>SUM(AQ10:AT10)</f>
        <v>304.95472125209716</v>
      </c>
      <c r="AV10" s="77">
        <v>67.099999999999994</v>
      </c>
      <c r="AW10" s="77">
        <v>63.6</v>
      </c>
      <c r="AX10" s="77">
        <v>97.6</v>
      </c>
      <c r="AY10" s="77">
        <v>80.7</v>
      </c>
      <c r="AZ10" s="77">
        <v>309</v>
      </c>
      <c r="BA10" s="77">
        <v>60.2</v>
      </c>
      <c r="BB10" s="77">
        <v>17.5</v>
      </c>
      <c r="BC10" s="77">
        <v>74.5</v>
      </c>
      <c r="BD10" s="77">
        <v>50.409878981954193</v>
      </c>
      <c r="BE10" s="77">
        <v>202.4759443255445</v>
      </c>
      <c r="BF10" s="77">
        <v>60.985584242211402</v>
      </c>
    </row>
    <row r="11" spans="1:58" x14ac:dyDescent="0.25">
      <c r="A11" s="20"/>
      <c r="B11" s="79" t="s">
        <v>318</v>
      </c>
      <c r="C11" s="80">
        <f t="shared" ref="C11:AR11" si="0">IFERROR((C10-C53)/C9,"N/A")</f>
        <v>0.22045855379188714</v>
      </c>
      <c r="D11" s="80">
        <f t="shared" si="0"/>
        <v>0.20645844362096347</v>
      </c>
      <c r="E11" s="80">
        <f t="shared" si="0"/>
        <v>0.22626988199076445</v>
      </c>
      <c r="F11" s="80">
        <f t="shared" si="0"/>
        <v>0.26219812715623458</v>
      </c>
      <c r="G11" s="81">
        <f t="shared" si="0"/>
        <v>0.22965116279069769</v>
      </c>
      <c r="H11" s="80">
        <f t="shared" si="0"/>
        <v>0.20388349514563106</v>
      </c>
      <c r="I11" s="80">
        <f t="shared" si="0"/>
        <v>0.20943396226415092</v>
      </c>
      <c r="J11" s="80">
        <f t="shared" si="0"/>
        <v>0.23838737949167399</v>
      </c>
      <c r="K11" s="80">
        <f t="shared" si="0"/>
        <v>0.23803249890206415</v>
      </c>
      <c r="L11" s="80">
        <f t="shared" si="0"/>
        <v>0.2230232292024259</v>
      </c>
      <c r="M11" s="80">
        <f t="shared" si="0"/>
        <v>0.22465753424657536</v>
      </c>
      <c r="N11" s="80">
        <f t="shared" si="0"/>
        <v>0.24097433666811657</v>
      </c>
      <c r="O11" s="80">
        <f t="shared" si="0"/>
        <v>0.23221476510067116</v>
      </c>
      <c r="P11" s="80">
        <f t="shared" si="0"/>
        <v>0.24376114081996433</v>
      </c>
      <c r="Q11" s="80">
        <f t="shared" si="0"/>
        <v>0.2355040142729706</v>
      </c>
      <c r="R11" s="80">
        <f t="shared" si="0"/>
        <v>0.17919940142162363</v>
      </c>
      <c r="S11" s="80">
        <f t="shared" si="0"/>
        <v>0.14384308027606246</v>
      </c>
      <c r="T11" s="80">
        <f t="shared" si="0"/>
        <v>0.20582647245091829</v>
      </c>
      <c r="U11" s="80">
        <f t="shared" si="0"/>
        <v>0.19962097283638658</v>
      </c>
      <c r="V11" s="81">
        <f t="shared" si="0"/>
        <v>0.18357446808510638</v>
      </c>
      <c r="W11" s="80">
        <f t="shared" si="0"/>
        <v>0.17860713095634786</v>
      </c>
      <c r="X11" s="80">
        <f t="shared" si="0"/>
        <v>0.18438030560271648</v>
      </c>
      <c r="Y11" s="80">
        <f t="shared" si="0"/>
        <v>0.22199533255542589</v>
      </c>
      <c r="Z11" s="80">
        <f t="shared" si="0"/>
        <v>0.20245398773006137</v>
      </c>
      <c r="AA11" s="80">
        <f t="shared" si="0"/>
        <v>0.19805570557827329</v>
      </c>
      <c r="AB11" s="80">
        <f t="shared" si="0"/>
        <v>0.18415951260038768</v>
      </c>
      <c r="AC11" s="80">
        <f t="shared" si="0"/>
        <v>0.19392338177014529</v>
      </c>
      <c r="AD11" s="80">
        <f t="shared" si="0"/>
        <v>0.17837358741413695</v>
      </c>
      <c r="AE11" s="80">
        <f t="shared" si="0"/>
        <v>0.16998880179171333</v>
      </c>
      <c r="AF11" s="80">
        <f t="shared" si="0"/>
        <v>0.18095761573225846</v>
      </c>
      <c r="AG11" s="80">
        <f t="shared" si="0"/>
        <v>0.15030467163168582</v>
      </c>
      <c r="AH11" s="80">
        <f t="shared" si="0"/>
        <v>0.1587482868889904</v>
      </c>
      <c r="AI11" s="80">
        <f t="shared" si="0"/>
        <v>0.17680206621272598</v>
      </c>
      <c r="AJ11" s="80">
        <f t="shared" si="0"/>
        <v>0.15066534456503738</v>
      </c>
      <c r="AK11" s="80">
        <f t="shared" si="0"/>
        <v>0.15908299903547712</v>
      </c>
      <c r="AL11" s="80">
        <f t="shared" si="0"/>
        <v>0.14058577405857739</v>
      </c>
      <c r="AM11" s="80">
        <f t="shared" si="0"/>
        <v>0.15386578208726717</v>
      </c>
      <c r="AN11" s="80">
        <f t="shared" si="0"/>
        <v>0.16792040766804173</v>
      </c>
      <c r="AO11" s="80">
        <f t="shared" si="0"/>
        <v>0.16047584365137169</v>
      </c>
      <c r="AP11" s="80">
        <f t="shared" si="0"/>
        <v>0.1561864837398374</v>
      </c>
      <c r="AQ11" s="80">
        <f t="shared" si="0"/>
        <v>0.18897230132021745</v>
      </c>
      <c r="AR11" s="80">
        <f t="shared" si="0"/>
        <v>0.18274472623844512</v>
      </c>
      <c r="AS11" s="80">
        <f>IFERROR((AS10-AS53)/AS9,"N/A")</f>
        <v>0.16926908598312554</v>
      </c>
      <c r="AT11" s="80">
        <f>IFERROR((AT10-AT53)/AT9,"N/A")</f>
        <v>0.16498993963782696</v>
      </c>
      <c r="AU11" s="80">
        <f>AU10/AU9</f>
        <v>0.17583735296782399</v>
      </c>
      <c r="AV11" s="80">
        <v>0.157</v>
      </c>
      <c r="AW11" s="157">
        <v>0.13700000000000001</v>
      </c>
      <c r="AX11" s="80">
        <v>0.17199999999999999</v>
      </c>
      <c r="AY11" s="80">
        <v>0.14699999999999999</v>
      </c>
      <c r="AZ11" s="80">
        <v>0.154</v>
      </c>
      <c r="BA11" s="80">
        <v>0.13</v>
      </c>
      <c r="BB11" s="80">
        <v>4.2000000000000003E-2</v>
      </c>
      <c r="BC11" s="80">
        <v>0.14299999999999999</v>
      </c>
      <c r="BD11" s="80">
        <v>9.3585156328263683E-2</v>
      </c>
      <c r="BE11" s="80">
        <v>0.10442004210692422</v>
      </c>
      <c r="BF11" s="80">
        <v>0.12453662291650276</v>
      </c>
    </row>
    <row r="12" spans="1:58" x14ac:dyDescent="0.25">
      <c r="A12" s="20"/>
      <c r="B12" s="73" t="s">
        <v>319</v>
      </c>
      <c r="C12" s="75">
        <v>19.600000000000001</v>
      </c>
      <c r="D12" s="75">
        <v>23.1</v>
      </c>
      <c r="E12" s="75">
        <v>25.9</v>
      </c>
      <c r="F12" s="75">
        <v>31.5</v>
      </c>
      <c r="G12" s="75">
        <v>100.1</v>
      </c>
      <c r="H12" s="75">
        <v>23.2</v>
      </c>
      <c r="I12" s="75">
        <v>33.6</v>
      </c>
      <c r="J12" s="75">
        <v>35.6</v>
      </c>
      <c r="K12" s="75">
        <v>36.4</v>
      </c>
      <c r="L12" s="75">
        <v>128.80000000000001</v>
      </c>
      <c r="M12" s="75">
        <v>28</v>
      </c>
      <c r="N12" s="75">
        <v>41.6</v>
      </c>
      <c r="O12" s="75">
        <v>30.1</v>
      </c>
      <c r="P12" s="75">
        <v>13.8</v>
      </c>
      <c r="Q12" s="75">
        <v>113.49999999999999</v>
      </c>
      <c r="R12" s="75">
        <v>28.9</v>
      </c>
      <c r="S12" s="75">
        <v>29.8</v>
      </c>
      <c r="T12" s="75">
        <v>29.1</v>
      </c>
      <c r="U12" s="75">
        <v>40.200000000000003</v>
      </c>
      <c r="V12" s="75">
        <v>128</v>
      </c>
      <c r="W12" s="75">
        <v>24.3</v>
      </c>
      <c r="X12" s="76">
        <v>24.5</v>
      </c>
      <c r="Y12" s="75">
        <v>44.3</v>
      </c>
      <c r="Z12" s="75">
        <v>42.6</v>
      </c>
      <c r="AA12" s="75">
        <v>135.9</v>
      </c>
      <c r="AB12" s="75">
        <v>35.6</v>
      </c>
      <c r="AC12" s="76">
        <v>30.4</v>
      </c>
      <c r="AD12" s="76">
        <v>43.5</v>
      </c>
      <c r="AE12" s="76">
        <v>23.5</v>
      </c>
      <c r="AF12" s="75">
        <v>133.1</v>
      </c>
      <c r="AG12" s="76">
        <v>11.8</v>
      </c>
      <c r="AH12" s="76">
        <v>-1.4</v>
      </c>
      <c r="AI12" s="77">
        <v>50</v>
      </c>
      <c r="AJ12" s="77">
        <v>27.899999999999974</v>
      </c>
      <c r="AK12" s="77">
        <v>88.300000000000168</v>
      </c>
      <c r="AL12" s="77">
        <v>7.6</v>
      </c>
      <c r="AM12" s="77">
        <v>3.2</v>
      </c>
      <c r="AN12" s="77">
        <v>15.8</v>
      </c>
      <c r="AO12" s="77">
        <v>1.1000000000000001</v>
      </c>
      <c r="AP12" s="77">
        <v>27.2</v>
      </c>
      <c r="AQ12" s="77">
        <v>19.7</v>
      </c>
      <c r="AR12" s="77">
        <v>13.5</v>
      </c>
      <c r="AS12" s="77">
        <v>23.8</v>
      </c>
      <c r="AT12" s="77">
        <v>43.1</v>
      </c>
      <c r="AU12" s="77">
        <v>100.1</v>
      </c>
      <c r="AV12" s="77">
        <v>13.7</v>
      </c>
      <c r="AW12" s="77">
        <v>6.3</v>
      </c>
      <c r="AX12" s="77">
        <v>31.7</v>
      </c>
      <c r="AY12" s="77">
        <v>35.5</v>
      </c>
      <c r="AZ12" s="77">
        <v>87.2</v>
      </c>
      <c r="BA12" s="77">
        <v>2.1</v>
      </c>
      <c r="BB12" s="77">
        <v>-148.1</v>
      </c>
      <c r="BC12" s="77">
        <v>-2.4</v>
      </c>
      <c r="BD12" s="77">
        <v>-54</v>
      </c>
      <c r="BE12" s="77">
        <v>-202.39999999999998</v>
      </c>
      <c r="BF12" s="77">
        <v>-5</v>
      </c>
    </row>
    <row r="13" spans="1:58" x14ac:dyDescent="0.25">
      <c r="A13" s="20"/>
      <c r="B13" s="79" t="s">
        <v>306</v>
      </c>
      <c r="C13" s="82">
        <v>0.112</v>
      </c>
      <c r="D13" s="82">
        <v>0.122</v>
      </c>
      <c r="E13" s="82">
        <v>0.13300000000000001</v>
      </c>
      <c r="F13" s="82">
        <v>0.155</v>
      </c>
      <c r="G13" s="81">
        <f>G12/G9</f>
        <v>0.13226744186046513</v>
      </c>
      <c r="H13" s="82">
        <v>0.113</v>
      </c>
      <c r="I13" s="82">
        <v>0.158</v>
      </c>
      <c r="J13" s="82">
        <v>0.155</v>
      </c>
      <c r="K13" s="82">
        <v>0.16</v>
      </c>
      <c r="L13" s="81">
        <f>L12/L9</f>
        <v>0.14738528435747797</v>
      </c>
      <c r="M13" s="82">
        <v>0.128</v>
      </c>
      <c r="N13" s="82">
        <v>0.18099999999999999</v>
      </c>
      <c r="O13" s="82">
        <v>0.13500000000000001</v>
      </c>
      <c r="P13" s="82">
        <v>6.0999999999999999E-2</v>
      </c>
      <c r="Q13" s="81">
        <f>Q12/Q9</f>
        <v>0.12656110615521854</v>
      </c>
      <c r="R13" s="80">
        <v>0.107</v>
      </c>
      <c r="S13" s="80">
        <v>7.8E-2</v>
      </c>
      <c r="T13" s="80">
        <v>6.5000000000000002E-2</v>
      </c>
      <c r="U13" s="80">
        <v>8.4000000000000005E-2</v>
      </c>
      <c r="V13" s="81">
        <f>V12/V9</f>
        <v>0.10893617021276596</v>
      </c>
      <c r="W13" s="80">
        <v>8.1000000000000003E-2</v>
      </c>
      <c r="X13" s="80">
        <v>8.3000000000000004E-2</v>
      </c>
      <c r="Y13" s="80">
        <v>0.129</v>
      </c>
      <c r="Z13" s="80">
        <v>0.11899999999999999</v>
      </c>
      <c r="AA13" s="80">
        <v>0.109</v>
      </c>
      <c r="AB13" s="80">
        <v>9.9000000000000005E-2</v>
      </c>
      <c r="AC13" s="80">
        <v>0.08</v>
      </c>
      <c r="AD13" s="80">
        <v>9.6000000000000002E-2</v>
      </c>
      <c r="AE13" s="80">
        <v>5.2999999999999999E-2</v>
      </c>
      <c r="AF13" s="80">
        <v>8.1000000000000003E-2</v>
      </c>
      <c r="AG13" s="80">
        <v>2.7000000000000003E-2</v>
      </c>
      <c r="AH13" s="80">
        <v>-3.0000000000000001E-3</v>
      </c>
      <c r="AI13" s="80">
        <v>0.11700000000000001</v>
      </c>
      <c r="AJ13" s="80">
        <v>6.6903140371528308E-2</v>
      </c>
      <c r="AK13" s="80">
        <v>5.1223422328876139E-2</v>
      </c>
      <c r="AL13" s="80">
        <v>2.1000000000000001E-2</v>
      </c>
      <c r="AM13" s="80">
        <v>8.0000000000000002E-3</v>
      </c>
      <c r="AN13" s="30" t="s">
        <v>336</v>
      </c>
      <c r="AO13" s="92">
        <v>3.0000000000000001E-3</v>
      </c>
      <c r="AP13" s="92">
        <v>1.7999999999999999E-2</v>
      </c>
      <c r="AQ13" s="92">
        <v>5.0999999999999997E-2</v>
      </c>
      <c r="AR13" s="92">
        <v>3.2000000000000001E-2</v>
      </c>
      <c r="AS13" s="80">
        <v>0.05</v>
      </c>
      <c r="AT13" s="80">
        <v>9.6000000000000002E-2</v>
      </c>
      <c r="AU13" s="80">
        <v>5.8000000000000003E-2</v>
      </c>
      <c r="AV13" s="80">
        <v>3.2000000000000001E-2</v>
      </c>
      <c r="AW13" s="157">
        <v>1.4E-2</v>
      </c>
      <c r="AX13" s="80">
        <v>5.6000000000000001E-2</v>
      </c>
      <c r="AY13" s="80">
        <v>6.5000000000000002E-2</v>
      </c>
      <c r="AZ13" s="80">
        <v>4.2999999999999997E-2</v>
      </c>
      <c r="BA13" s="83">
        <f>BA12/BA9</f>
        <v>4.5287901660556401E-3</v>
      </c>
      <c r="BB13" s="83">
        <v>-0.35699999999999998</v>
      </c>
      <c r="BC13" s="83">
        <v>-5.0000000000000001E-3</v>
      </c>
      <c r="BD13" s="83">
        <v>-0.10025016016275964</v>
      </c>
      <c r="BE13" s="83">
        <v>-0.10438087641888383</v>
      </c>
      <c r="BF13" s="83">
        <v>-1.0210332856851134E-2</v>
      </c>
    </row>
    <row r="14" spans="1:58" x14ac:dyDescent="0.25">
      <c r="A14" s="20"/>
      <c r="AW14" s="29"/>
    </row>
    <row r="15" spans="1:58" x14ac:dyDescent="0.25">
      <c r="A15" s="20"/>
      <c r="B15" s="73" t="s">
        <v>308</v>
      </c>
      <c r="AW15" s="29"/>
    </row>
    <row r="16" spans="1:58" x14ac:dyDescent="0.25">
      <c r="A16" s="20"/>
      <c r="B16" s="73" t="s">
        <v>309</v>
      </c>
      <c r="C16" s="75">
        <v>25.9</v>
      </c>
      <c r="D16" s="75">
        <v>27.5</v>
      </c>
      <c r="E16" s="75">
        <v>31.4</v>
      </c>
      <c r="F16" s="75">
        <v>40.799999999999997</v>
      </c>
      <c r="G16" s="75">
        <v>125.6</v>
      </c>
      <c r="H16" s="75">
        <v>31.7</v>
      </c>
      <c r="I16" s="75">
        <v>34.6</v>
      </c>
      <c r="J16" s="75">
        <v>41.7</v>
      </c>
      <c r="K16" s="75">
        <v>37.4</v>
      </c>
      <c r="L16" s="75">
        <v>145.4</v>
      </c>
      <c r="M16" s="75">
        <v>23.3</v>
      </c>
      <c r="N16" s="75">
        <v>40.299999999999997</v>
      </c>
      <c r="O16" s="75">
        <v>27.4</v>
      </c>
      <c r="P16" s="75">
        <v>11.8</v>
      </c>
      <c r="Q16" s="75">
        <v>102.8</v>
      </c>
      <c r="R16" s="75">
        <v>26.4</v>
      </c>
      <c r="S16" s="77">
        <v>20.399999999999999</v>
      </c>
      <c r="T16" s="75">
        <v>21</v>
      </c>
      <c r="U16" s="75">
        <v>24.1</v>
      </c>
      <c r="V16" s="75">
        <v>91.9</v>
      </c>
      <c r="W16" s="75">
        <v>23.4</v>
      </c>
      <c r="X16" s="76">
        <v>23.5</v>
      </c>
      <c r="Y16" s="75">
        <v>36.200000000000003</v>
      </c>
      <c r="Z16" s="75">
        <v>27</v>
      </c>
      <c r="AA16" s="75">
        <v>110.1</v>
      </c>
      <c r="AB16" s="75">
        <v>35.6</v>
      </c>
      <c r="AC16" s="76">
        <v>30.4</v>
      </c>
      <c r="AD16" s="76">
        <v>43.5</v>
      </c>
      <c r="AE16" s="76">
        <v>23.5</v>
      </c>
      <c r="AF16" s="75">
        <v>133.1</v>
      </c>
      <c r="AG16" s="76">
        <v>11.8</v>
      </c>
      <c r="AH16" s="76">
        <v>-1.4</v>
      </c>
      <c r="AI16" s="77">
        <v>50</v>
      </c>
      <c r="AJ16" s="76">
        <v>27.899999999999974</v>
      </c>
      <c r="AK16" s="76">
        <v>88.300000000000168</v>
      </c>
      <c r="AL16" s="76">
        <v>7.6</v>
      </c>
      <c r="AM16" s="76">
        <v>3.2</v>
      </c>
      <c r="AN16" s="76">
        <v>15.8</v>
      </c>
      <c r="AO16" s="76">
        <v>1.1000000000000001</v>
      </c>
      <c r="AP16" s="76">
        <v>27.700000000000003</v>
      </c>
      <c r="AQ16" s="76">
        <v>19.7</v>
      </c>
      <c r="AR16" s="76">
        <v>13.5</v>
      </c>
      <c r="AS16" s="76">
        <v>23.8</v>
      </c>
      <c r="AT16" s="76">
        <v>43.1</v>
      </c>
      <c r="AU16" s="76">
        <v>100.1</v>
      </c>
      <c r="AV16" s="76">
        <v>13.7</v>
      </c>
      <c r="AW16" s="77">
        <v>6.3</v>
      </c>
      <c r="AX16" s="76">
        <v>31.7</v>
      </c>
      <c r="AY16" s="76">
        <v>2.6</v>
      </c>
      <c r="AZ16" s="76">
        <v>54.3</v>
      </c>
      <c r="BA16" s="76">
        <v>2.1</v>
      </c>
      <c r="BB16" s="76">
        <v>-148.1</v>
      </c>
      <c r="BC16" s="76">
        <v>-2.4</v>
      </c>
      <c r="BD16" s="76">
        <v>-54</v>
      </c>
      <c r="BE16" s="76">
        <v>-202.4</v>
      </c>
      <c r="BF16" s="76">
        <v>-5</v>
      </c>
    </row>
    <row r="17" spans="1:58" x14ac:dyDescent="0.25">
      <c r="A17" s="20"/>
      <c r="B17" s="28" t="s">
        <v>310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30">
        <v>0</v>
      </c>
      <c r="Y17" s="74">
        <v>0</v>
      </c>
      <c r="Z17" s="74">
        <v>0</v>
      </c>
      <c r="AA17" s="74">
        <v>0</v>
      </c>
      <c r="AB17" s="74">
        <v>0</v>
      </c>
      <c r="AC17" s="84">
        <v>0</v>
      </c>
      <c r="AD17" s="84">
        <v>0</v>
      </c>
      <c r="AE17" s="84">
        <v>0</v>
      </c>
      <c r="AF17" s="74">
        <v>0</v>
      </c>
      <c r="AG17" s="84">
        <v>0</v>
      </c>
      <c r="AH17" s="84">
        <v>-0.2</v>
      </c>
      <c r="AI17" s="84">
        <v>0.1</v>
      </c>
      <c r="AJ17" s="30">
        <v>-5</v>
      </c>
      <c r="AK17" s="30">
        <v>20.999999999999993</v>
      </c>
      <c r="AL17" s="84">
        <v>0.4</v>
      </c>
      <c r="AM17" s="84">
        <v>0.3</v>
      </c>
      <c r="AN17" s="84">
        <v>-0.4</v>
      </c>
      <c r="AO17" s="84">
        <v>-0.1</v>
      </c>
      <c r="AP17" s="84">
        <v>9.9999999999999922E-2</v>
      </c>
      <c r="AQ17" s="84">
        <v>0.6</v>
      </c>
      <c r="AR17" s="84">
        <v>0</v>
      </c>
      <c r="AS17" s="84">
        <v>0.4</v>
      </c>
      <c r="AT17" s="84">
        <v>-1</v>
      </c>
      <c r="AU17" s="84">
        <v>0</v>
      </c>
      <c r="AV17" s="84">
        <v>0.4</v>
      </c>
      <c r="AW17" s="29">
        <v>0.6</v>
      </c>
      <c r="AX17" s="84">
        <v>0.9</v>
      </c>
      <c r="AY17" s="84">
        <v>-2.5</v>
      </c>
      <c r="AZ17" s="84">
        <v>-0.6</v>
      </c>
      <c r="BA17" s="84">
        <v>-1.1000000000000001</v>
      </c>
      <c r="BB17" s="84">
        <v>0</v>
      </c>
      <c r="BC17" s="84">
        <v>2</v>
      </c>
      <c r="BD17" s="84">
        <v>-0.1</v>
      </c>
      <c r="BE17" s="84">
        <v>0.79999999999999993</v>
      </c>
      <c r="BF17" s="84">
        <v>2.2000000000000002</v>
      </c>
    </row>
    <row r="18" spans="1:58" x14ac:dyDescent="0.25">
      <c r="A18" s="20"/>
      <c r="B18" s="28" t="s">
        <v>311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12.2</v>
      </c>
      <c r="N18" s="74">
        <v>9.9</v>
      </c>
      <c r="O18" s="74">
        <v>12.8</v>
      </c>
      <c r="P18" s="74">
        <v>12.8</v>
      </c>
      <c r="Q18" s="74">
        <v>47.7</v>
      </c>
      <c r="R18" s="74">
        <v>4.4000000000000004</v>
      </c>
      <c r="S18" s="74">
        <v>10.8</v>
      </c>
      <c r="T18" s="74">
        <v>1.1000000000000001</v>
      </c>
      <c r="U18" s="74">
        <v>12.2</v>
      </c>
      <c r="V18" s="74">
        <v>28.5</v>
      </c>
      <c r="W18" s="74">
        <v>8</v>
      </c>
      <c r="X18" s="30">
        <v>6.8</v>
      </c>
      <c r="Y18" s="74">
        <v>16</v>
      </c>
      <c r="Z18" s="74">
        <v>8.5</v>
      </c>
      <c r="AA18" s="74">
        <v>39.299999999999997</v>
      </c>
      <c r="AB18" s="74">
        <v>17.8</v>
      </c>
      <c r="AC18" s="84">
        <v>6</v>
      </c>
      <c r="AD18" s="84">
        <v>24.3</v>
      </c>
      <c r="AE18" s="84">
        <v>-1.7</v>
      </c>
      <c r="AF18" s="74">
        <v>46.4</v>
      </c>
      <c r="AG18" s="84">
        <v>7.3</v>
      </c>
      <c r="AH18" s="84">
        <v>-2.1</v>
      </c>
      <c r="AI18" s="84">
        <v>20.8</v>
      </c>
      <c r="AJ18" s="30">
        <v>0.3</v>
      </c>
      <c r="AK18" s="30">
        <v>9.999999999999995E-2</v>
      </c>
      <c r="AL18" s="84">
        <v>-0.8</v>
      </c>
      <c r="AM18" s="84">
        <v>4.3</v>
      </c>
      <c r="AN18" s="84">
        <v>10.199999999999999</v>
      </c>
      <c r="AO18" s="84">
        <v>22.9</v>
      </c>
      <c r="AP18" s="84">
        <v>36.6</v>
      </c>
      <c r="AQ18" s="84">
        <v>11.9</v>
      </c>
      <c r="AR18" s="84">
        <v>9.4</v>
      </c>
      <c r="AS18" s="84">
        <v>11.2</v>
      </c>
      <c r="AT18" s="84">
        <v>-6.2</v>
      </c>
      <c r="AU18" s="84">
        <v>26.3</v>
      </c>
      <c r="AV18" s="84">
        <v>8.9</v>
      </c>
      <c r="AW18" s="29">
        <v>5</v>
      </c>
      <c r="AX18" s="84">
        <v>11.9</v>
      </c>
      <c r="AY18" s="84">
        <v>-9.6999999999999993</v>
      </c>
      <c r="AZ18" s="84">
        <v>16.100000000000001</v>
      </c>
      <c r="BA18" s="84">
        <v>7.4</v>
      </c>
      <c r="BB18" s="84">
        <v>-10.9</v>
      </c>
      <c r="BC18" s="84">
        <v>-2.4</v>
      </c>
      <c r="BD18" s="84">
        <v>13.100000000000001</v>
      </c>
      <c r="BE18" s="84">
        <v>7.2000000000000011</v>
      </c>
      <c r="BF18" s="84">
        <v>4.3</v>
      </c>
    </row>
    <row r="19" spans="1:58" x14ac:dyDescent="0.25">
      <c r="A19" s="20"/>
      <c r="B19" s="28" t="s">
        <v>312</v>
      </c>
      <c r="C19" s="74">
        <v>2.9</v>
      </c>
      <c r="D19" s="74">
        <v>3.7</v>
      </c>
      <c r="E19" s="74">
        <v>3.4</v>
      </c>
      <c r="F19" s="74">
        <v>2.1</v>
      </c>
      <c r="G19" s="74">
        <v>12.1</v>
      </c>
      <c r="H19" s="74">
        <v>3.6</v>
      </c>
      <c r="I19" s="74">
        <v>2.5</v>
      </c>
      <c r="J19" s="74">
        <v>2.9</v>
      </c>
      <c r="K19" s="74">
        <v>1.6</v>
      </c>
      <c r="L19" s="74">
        <v>10.6</v>
      </c>
      <c r="M19" s="74">
        <v>3.3</v>
      </c>
      <c r="N19" s="74">
        <v>1.1000000000000001</v>
      </c>
      <c r="O19" s="74">
        <v>3.8</v>
      </c>
      <c r="P19" s="74">
        <v>3.4</v>
      </c>
      <c r="Q19" s="74">
        <v>11.6</v>
      </c>
      <c r="R19" s="74">
        <v>6.8</v>
      </c>
      <c r="S19" s="74">
        <v>-7.2</v>
      </c>
      <c r="T19" s="74">
        <v>6.2</v>
      </c>
      <c r="U19" s="74">
        <v>7.2</v>
      </c>
      <c r="V19" s="74">
        <v>13</v>
      </c>
      <c r="W19" s="74">
        <v>10.3</v>
      </c>
      <c r="X19" s="84">
        <v>8</v>
      </c>
      <c r="Y19" s="74">
        <v>2.2999999999999998</v>
      </c>
      <c r="Z19" s="74">
        <v>2.9</v>
      </c>
      <c r="AA19" s="74">
        <v>23.6</v>
      </c>
      <c r="AB19" s="74">
        <v>-5.6</v>
      </c>
      <c r="AC19" s="84">
        <v>12.1</v>
      </c>
      <c r="AD19" s="84">
        <v>-10.9</v>
      </c>
      <c r="AE19" s="84">
        <v>18.600000000000001</v>
      </c>
      <c r="AF19" s="74">
        <v>14.2</v>
      </c>
      <c r="AG19" s="84">
        <v>19.100000000000001</v>
      </c>
      <c r="AH19" s="84">
        <v>9.1</v>
      </c>
      <c r="AI19" s="84">
        <v>12.1</v>
      </c>
      <c r="AJ19" s="30">
        <v>5.5</v>
      </c>
      <c r="AK19" s="30">
        <v>45.800000000000004</v>
      </c>
      <c r="AL19" s="84">
        <v>1.9</v>
      </c>
      <c r="AM19" s="84">
        <v>14.1</v>
      </c>
      <c r="AN19" s="84">
        <v>7.9</v>
      </c>
      <c r="AO19" s="84">
        <v>5.3</v>
      </c>
      <c r="AP19" s="84">
        <v>29.200000000000003</v>
      </c>
      <c r="AQ19" s="84">
        <v>4.5</v>
      </c>
      <c r="AR19" s="84">
        <v>14.1</v>
      </c>
      <c r="AS19" s="84">
        <v>14.1</v>
      </c>
      <c r="AT19" s="84">
        <v>-5.6</v>
      </c>
      <c r="AU19" s="84">
        <v>26.2</v>
      </c>
      <c r="AV19" s="84">
        <v>10.7</v>
      </c>
      <c r="AW19" s="29">
        <v>18</v>
      </c>
      <c r="AX19" s="84">
        <v>16.3</v>
      </c>
      <c r="AY19" s="84">
        <v>15.5</v>
      </c>
      <c r="AZ19" s="84">
        <v>60.6</v>
      </c>
      <c r="BA19" s="84">
        <v>24</v>
      </c>
      <c r="BB19" s="84">
        <v>11</v>
      </c>
      <c r="BC19" s="84">
        <v>33.1</v>
      </c>
      <c r="BD19" s="84">
        <v>16.999999999999996</v>
      </c>
      <c r="BE19" s="84">
        <v>85.1</v>
      </c>
      <c r="BF19" s="84">
        <v>18.599999999999998</v>
      </c>
    </row>
    <row r="20" spans="1:58" x14ac:dyDescent="0.25">
      <c r="A20" s="20"/>
      <c r="B20" s="28" t="s">
        <v>313</v>
      </c>
      <c r="C20" s="74">
        <v>7.7</v>
      </c>
      <c r="D20" s="74">
        <v>7.9</v>
      </c>
      <c r="E20" s="74">
        <v>8.3000000000000007</v>
      </c>
      <c r="F20" s="74">
        <v>8.1</v>
      </c>
      <c r="G20" s="74">
        <v>32</v>
      </c>
      <c r="H20" s="74">
        <v>6.6</v>
      </c>
      <c r="I20" s="74">
        <v>6.7</v>
      </c>
      <c r="J20" s="74">
        <v>6.9</v>
      </c>
      <c r="K20" s="74">
        <v>6.9</v>
      </c>
      <c r="L20" s="74">
        <v>27.1</v>
      </c>
      <c r="M20" s="74">
        <v>6.7</v>
      </c>
      <c r="N20" s="74">
        <v>8.5</v>
      </c>
      <c r="O20" s="74">
        <v>8.8000000000000007</v>
      </c>
      <c r="P20" s="74">
        <v>8.4</v>
      </c>
      <c r="Q20" s="74">
        <v>32.4</v>
      </c>
      <c r="R20" s="74">
        <v>9.1</v>
      </c>
      <c r="S20" s="74">
        <v>14.7</v>
      </c>
      <c r="T20" s="74">
        <v>14.1</v>
      </c>
      <c r="U20" s="74">
        <v>13.2</v>
      </c>
      <c r="V20" s="74">
        <v>51.099999999999994</v>
      </c>
      <c r="W20" s="74">
        <v>13.7</v>
      </c>
      <c r="X20" s="30">
        <v>15.6</v>
      </c>
      <c r="Y20" s="74">
        <v>15.3</v>
      </c>
      <c r="Z20" s="74">
        <v>19.2</v>
      </c>
      <c r="AA20" s="74">
        <v>63.9</v>
      </c>
      <c r="AB20" s="74">
        <v>18.3</v>
      </c>
      <c r="AC20" s="30">
        <v>20.8</v>
      </c>
      <c r="AD20" s="30">
        <v>21.6</v>
      </c>
      <c r="AE20" s="30">
        <v>27</v>
      </c>
      <c r="AF20" s="74">
        <v>87.4</v>
      </c>
      <c r="AG20" s="30">
        <v>28.9</v>
      </c>
      <c r="AH20" s="84">
        <v>27</v>
      </c>
      <c r="AI20" s="84">
        <v>27</v>
      </c>
      <c r="AJ20" s="30">
        <v>29.200000000000003</v>
      </c>
      <c r="AK20" s="30">
        <v>112.1</v>
      </c>
      <c r="AL20" s="30">
        <v>28.2</v>
      </c>
      <c r="AM20" s="30">
        <v>29.9</v>
      </c>
      <c r="AN20" s="30">
        <v>25.9</v>
      </c>
      <c r="AO20" s="30">
        <v>29</v>
      </c>
      <c r="AP20" s="30">
        <v>113</v>
      </c>
      <c r="AQ20" s="30">
        <v>28.8</v>
      </c>
      <c r="AR20" s="30">
        <v>31.3</v>
      </c>
      <c r="AS20" s="84">
        <v>28.000000000000004</v>
      </c>
      <c r="AT20" s="84">
        <v>29</v>
      </c>
      <c r="AU20" s="30">
        <v>117.1</v>
      </c>
      <c r="AV20" s="84">
        <v>32.799999999999997</v>
      </c>
      <c r="AW20" s="29">
        <v>34.299999999999997</v>
      </c>
      <c r="AX20" s="84">
        <v>34.1</v>
      </c>
      <c r="AY20" s="84">
        <v>34.1</v>
      </c>
      <c r="AZ20" s="84">
        <v>135.30000000000001</v>
      </c>
      <c r="BA20" s="84">
        <v>34.4</v>
      </c>
      <c r="BB20" s="84">
        <v>37.200000000000003</v>
      </c>
      <c r="BC20" s="84">
        <v>45</v>
      </c>
      <c r="BD20" s="84">
        <v>41.500000000000007</v>
      </c>
      <c r="BE20" s="84">
        <v>152.1</v>
      </c>
      <c r="BF20" s="84">
        <v>36.4</v>
      </c>
    </row>
    <row r="21" spans="1:58" x14ac:dyDescent="0.25">
      <c r="A21" s="20"/>
      <c r="B21" s="28" t="s">
        <v>315</v>
      </c>
      <c r="C21" s="74">
        <v>0</v>
      </c>
      <c r="D21" s="74">
        <v>0</v>
      </c>
      <c r="E21" s="74">
        <v>0.2</v>
      </c>
      <c r="F21" s="74">
        <v>0.4</v>
      </c>
      <c r="G21" s="74">
        <v>0.60000000000000009</v>
      </c>
      <c r="H21" s="74">
        <v>0.7</v>
      </c>
      <c r="I21" s="74">
        <v>0.8</v>
      </c>
      <c r="J21" s="74">
        <v>0.8</v>
      </c>
      <c r="K21" s="74">
        <v>1.5</v>
      </c>
      <c r="L21" s="74">
        <v>3.8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84">
        <v>0</v>
      </c>
      <c r="AW21" s="29">
        <v>0</v>
      </c>
      <c r="AX21" s="84">
        <v>0</v>
      </c>
      <c r="AY21" s="84">
        <v>0</v>
      </c>
      <c r="AZ21" s="84">
        <v>0</v>
      </c>
      <c r="BA21" s="84">
        <v>0</v>
      </c>
      <c r="BB21" s="84">
        <v>0</v>
      </c>
      <c r="BC21" s="84">
        <v>0</v>
      </c>
      <c r="BD21" s="84">
        <v>0</v>
      </c>
      <c r="BE21" s="84">
        <v>0</v>
      </c>
      <c r="BF21" s="84">
        <v>0</v>
      </c>
    </row>
    <row r="22" spans="1:58" x14ac:dyDescent="0.25">
      <c r="A22" s="20"/>
      <c r="B22" s="28" t="s">
        <v>314</v>
      </c>
      <c r="C22" s="74">
        <v>0.5</v>
      </c>
      <c r="D22" s="74">
        <v>-0.1</v>
      </c>
      <c r="E22" s="74">
        <v>0.9</v>
      </c>
      <c r="F22" s="74">
        <v>0.8</v>
      </c>
      <c r="G22" s="74">
        <v>2.1</v>
      </c>
      <c r="H22" s="74">
        <v>0.3</v>
      </c>
      <c r="I22" s="74">
        <v>-0.1</v>
      </c>
      <c r="J22" s="74">
        <v>0.8</v>
      </c>
      <c r="K22" s="74">
        <v>2</v>
      </c>
      <c r="L22" s="74">
        <v>3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84">
        <v>0</v>
      </c>
      <c r="AW22" s="29">
        <v>0</v>
      </c>
      <c r="AX22" s="84">
        <v>0</v>
      </c>
      <c r="AY22" s="84">
        <v>0</v>
      </c>
      <c r="AZ22" s="84">
        <v>0</v>
      </c>
      <c r="BA22" s="84">
        <v>0</v>
      </c>
      <c r="BB22" s="84">
        <v>0</v>
      </c>
      <c r="BC22" s="84">
        <v>0</v>
      </c>
      <c r="BD22" s="84">
        <v>0</v>
      </c>
      <c r="BE22" s="84">
        <v>0</v>
      </c>
      <c r="BF22" s="84">
        <v>0</v>
      </c>
    </row>
    <row r="23" spans="1:58" x14ac:dyDescent="0.25">
      <c r="A23" s="20"/>
      <c r="B23" s="28" t="s">
        <v>342</v>
      </c>
      <c r="C23" s="74">
        <v>0.5</v>
      </c>
      <c r="D23" s="74">
        <v>0</v>
      </c>
      <c r="E23" s="74">
        <v>0.6</v>
      </c>
      <c r="F23" s="74">
        <v>1.8</v>
      </c>
      <c r="G23" s="74">
        <v>2.9000000000000004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84">
        <v>0</v>
      </c>
      <c r="AW23" s="29">
        <v>0</v>
      </c>
      <c r="AX23" s="84">
        <v>0</v>
      </c>
      <c r="AY23" s="84">
        <v>0</v>
      </c>
      <c r="AZ23" s="84">
        <v>0</v>
      </c>
      <c r="BA23" s="84">
        <v>0</v>
      </c>
      <c r="BB23" s="84">
        <v>0</v>
      </c>
      <c r="BC23" s="84">
        <v>0</v>
      </c>
      <c r="BD23" s="84">
        <v>0</v>
      </c>
      <c r="BE23" s="84">
        <v>0</v>
      </c>
      <c r="BF23" s="84">
        <v>0</v>
      </c>
    </row>
    <row r="24" spans="1:58" x14ac:dyDescent="0.25">
      <c r="A24" s="20"/>
    </row>
    <row r="25" spans="1:58" x14ac:dyDescent="0.25">
      <c r="A25" s="20"/>
      <c r="B25" s="73" t="s">
        <v>34</v>
      </c>
      <c r="C25" s="75">
        <v>37.5</v>
      </c>
      <c r="D25" s="75">
        <f>SUM(D16:D23)</f>
        <v>39</v>
      </c>
      <c r="E25" s="75">
        <f>SUM(E16:E23)</f>
        <v>44.8</v>
      </c>
      <c r="F25" s="75">
        <f>SUM(F16:F23)</f>
        <v>53.999999999999993</v>
      </c>
      <c r="G25" s="75">
        <v>175.29999999999998</v>
      </c>
      <c r="H25" s="75">
        <v>42.9</v>
      </c>
      <c r="I25" s="75">
        <v>44.5</v>
      </c>
      <c r="J25" s="75">
        <v>53.1</v>
      </c>
      <c r="K25" s="75">
        <v>49.4</v>
      </c>
      <c r="L25" s="75">
        <v>189.9</v>
      </c>
      <c r="M25" s="75">
        <v>45.5</v>
      </c>
      <c r="N25" s="75">
        <v>59.8</v>
      </c>
      <c r="O25" s="75">
        <v>52.7</v>
      </c>
      <c r="P25" s="75">
        <v>36.4</v>
      </c>
      <c r="Q25" s="75">
        <v>194.5</v>
      </c>
      <c r="R25" s="75">
        <v>46.7</v>
      </c>
      <c r="S25" s="75">
        <v>38.700000000000003</v>
      </c>
      <c r="T25" s="75">
        <v>42.4</v>
      </c>
      <c r="U25" s="75">
        <v>56.6</v>
      </c>
      <c r="V25" s="75">
        <v>184.4</v>
      </c>
      <c r="W25" s="75">
        <v>55.400000000000006</v>
      </c>
      <c r="X25" s="76">
        <v>53.9</v>
      </c>
      <c r="Y25" s="76">
        <v>69.8</v>
      </c>
      <c r="Z25" s="76">
        <v>57.6</v>
      </c>
      <c r="AA25" s="76">
        <v>236.9</v>
      </c>
      <c r="AB25" s="76">
        <v>66.099999999999994</v>
      </c>
      <c r="AC25" s="76">
        <v>69.3</v>
      </c>
      <c r="AD25" s="76">
        <v>78.5</v>
      </c>
      <c r="AE25" s="76">
        <v>67.400000000000006</v>
      </c>
      <c r="AF25" s="76">
        <v>281.10000000000002</v>
      </c>
      <c r="AG25" s="76">
        <v>67.099999999999994</v>
      </c>
      <c r="AH25" s="76">
        <v>32.4</v>
      </c>
      <c r="AI25" s="77">
        <v>110</v>
      </c>
      <c r="AJ25" s="76">
        <v>57.900000000000006</v>
      </c>
      <c r="AK25" s="76">
        <v>267.29999999999995</v>
      </c>
      <c r="AL25" s="76">
        <v>37.299999999999997</v>
      </c>
      <c r="AM25" s="76">
        <v>51.8</v>
      </c>
      <c r="AN25" s="76">
        <v>59.4</v>
      </c>
      <c r="AO25" s="76">
        <f>SUM(AO16:AO23)</f>
        <v>58.2</v>
      </c>
      <c r="AP25" s="76">
        <f>SUM(AP16:AP23)</f>
        <v>206.60000000000002</v>
      </c>
      <c r="AQ25" s="76">
        <f>SUM(AQ16:AQ23)</f>
        <v>65.5</v>
      </c>
      <c r="AR25" s="76">
        <f>SUM(AR16:AR23)</f>
        <v>68.3</v>
      </c>
      <c r="AS25" s="76">
        <v>76.7</v>
      </c>
      <c r="AT25" s="76">
        <v>59.3</v>
      </c>
      <c r="AU25" s="76">
        <f>SUM(AU16:AU23)</f>
        <v>269.7</v>
      </c>
      <c r="AV25" s="76">
        <f>SUM(AV16:AV23)</f>
        <v>66.5</v>
      </c>
      <c r="AW25" s="77">
        <v>64.199999999999989</v>
      </c>
      <c r="AX25" s="76">
        <f>SUM(AX16:AX23)</f>
        <v>94.9</v>
      </c>
      <c r="AY25" s="77">
        <v>40</v>
      </c>
      <c r="AZ25" s="77">
        <v>265.7</v>
      </c>
      <c r="BA25" s="77">
        <v>66.8</v>
      </c>
      <c r="BB25" s="77">
        <v>-110.8</v>
      </c>
      <c r="BC25" s="77">
        <v>75.3</v>
      </c>
      <c r="BD25" s="77">
        <v>17.500000000000004</v>
      </c>
      <c r="BE25" s="77">
        <v>42.799999999999983</v>
      </c>
      <c r="BF25" s="77">
        <v>56.5</v>
      </c>
    </row>
    <row r="26" spans="1:58" x14ac:dyDescent="0.25">
      <c r="A26" s="20"/>
      <c r="B26" s="28" t="s">
        <v>314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0.5</v>
      </c>
      <c r="N26" s="74">
        <v>-2.2000000000000002</v>
      </c>
      <c r="O26" s="74">
        <v>1.7</v>
      </c>
      <c r="P26" s="74">
        <v>16.8</v>
      </c>
      <c r="Q26" s="74">
        <v>16.8</v>
      </c>
      <c r="R26" s="74">
        <v>0.9</v>
      </c>
      <c r="S26" s="74">
        <v>4.5999999999999996</v>
      </c>
      <c r="T26" s="74">
        <v>25.8</v>
      </c>
      <c r="U26" s="74">
        <v>6.1</v>
      </c>
      <c r="V26" s="74">
        <v>37.4</v>
      </c>
      <c r="W26" s="74">
        <v>0.6</v>
      </c>
      <c r="X26" s="30">
        <v>1.2</v>
      </c>
      <c r="Y26" s="74">
        <v>1.4</v>
      </c>
      <c r="Z26" s="74">
        <v>11.5</v>
      </c>
      <c r="AA26" s="74">
        <v>14.7</v>
      </c>
      <c r="AB26" s="74">
        <v>1.7</v>
      </c>
      <c r="AC26" s="30">
        <v>7.6</v>
      </c>
      <c r="AD26" s="30">
        <v>3.8</v>
      </c>
      <c r="AE26" s="30">
        <v>13</v>
      </c>
      <c r="AF26" s="74">
        <v>26.1</v>
      </c>
      <c r="AG26" s="74">
        <v>6.4</v>
      </c>
      <c r="AH26" s="74">
        <v>42.3</v>
      </c>
      <c r="AI26" s="74">
        <v>-30.7</v>
      </c>
      <c r="AJ26" s="74">
        <v>9.9</v>
      </c>
      <c r="AK26" s="74">
        <v>27.999999999999993</v>
      </c>
      <c r="AL26" s="74">
        <v>17.2</v>
      </c>
      <c r="AM26" s="74">
        <v>12.7</v>
      </c>
      <c r="AN26" s="74">
        <v>14.1</v>
      </c>
      <c r="AO26" s="74">
        <v>10.9</v>
      </c>
      <c r="AP26" s="74">
        <v>54.9</v>
      </c>
      <c r="AQ26" s="74">
        <v>11.7</v>
      </c>
      <c r="AR26" s="74">
        <v>12.7</v>
      </c>
      <c r="AS26" s="74">
        <v>4.7</v>
      </c>
      <c r="AT26" s="74">
        <v>16.899999999999999</v>
      </c>
      <c r="AU26" s="74">
        <v>46</v>
      </c>
      <c r="AV26" s="84">
        <v>4.4000000000000004</v>
      </c>
      <c r="AW26" s="29">
        <v>2.8</v>
      </c>
      <c r="AX26" s="84">
        <v>6.9</v>
      </c>
      <c r="AY26" s="84">
        <v>47.5</v>
      </c>
      <c r="AZ26" s="84">
        <v>61.6</v>
      </c>
      <c r="BA26" s="84">
        <v>-2.6</v>
      </c>
      <c r="BB26" s="84">
        <v>130.9</v>
      </c>
      <c r="BC26" s="84">
        <v>11.3</v>
      </c>
      <c r="BD26" s="84">
        <v>39.5</v>
      </c>
      <c r="BE26" s="84">
        <v>179.10000000000002</v>
      </c>
      <c r="BF26" s="84">
        <v>10.4</v>
      </c>
    </row>
    <row r="27" spans="1:58" x14ac:dyDescent="0.25">
      <c r="A27" s="20"/>
      <c r="B27" s="28" t="s">
        <v>313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0.5</v>
      </c>
      <c r="I27" s="74">
        <v>0.4</v>
      </c>
      <c r="J27" s="74">
        <v>0</v>
      </c>
      <c r="K27" s="74">
        <v>0.4</v>
      </c>
      <c r="L27" s="74">
        <v>1.3</v>
      </c>
      <c r="M27" s="74">
        <v>0.2</v>
      </c>
      <c r="N27" s="74">
        <v>-1.4</v>
      </c>
      <c r="O27" s="74">
        <v>-1</v>
      </c>
      <c r="P27" s="74">
        <v>0.3</v>
      </c>
      <c r="Q27" s="74">
        <v>-1.9000000000000001</v>
      </c>
      <c r="R27" s="74">
        <v>1.2</v>
      </c>
      <c r="S27" s="74">
        <v>-3.5</v>
      </c>
      <c r="T27" s="74">
        <v>-1</v>
      </c>
      <c r="U27" s="74">
        <v>-0.5</v>
      </c>
      <c r="V27" s="74">
        <v>-3.8</v>
      </c>
      <c r="W27" s="74">
        <v>-1.1000000000000001</v>
      </c>
      <c r="X27" s="30">
        <v>-1.5</v>
      </c>
      <c r="Y27" s="74">
        <v>-1.2</v>
      </c>
      <c r="Z27" s="74">
        <v>-2.8</v>
      </c>
      <c r="AA27" s="74">
        <v>-6.7</v>
      </c>
      <c r="AB27" s="74">
        <v>-0.4</v>
      </c>
      <c r="AC27" s="30">
        <v>-2.8</v>
      </c>
      <c r="AD27" s="30">
        <v>-1.1000000000000001</v>
      </c>
      <c r="AE27" s="30">
        <v>-1.2</v>
      </c>
      <c r="AF27" s="74">
        <v>-5.3</v>
      </c>
      <c r="AG27" s="74">
        <v>-5.7</v>
      </c>
      <c r="AH27" s="74">
        <v>-4.4000000000000004</v>
      </c>
      <c r="AI27" s="74">
        <v>-4</v>
      </c>
      <c r="AJ27" s="74">
        <v>-5.0000000000000036</v>
      </c>
      <c r="AK27" s="74">
        <v>-19.099999999999994</v>
      </c>
      <c r="AL27" s="74">
        <v>-4.0999999999999996</v>
      </c>
      <c r="AM27" s="74">
        <v>-4.2</v>
      </c>
      <c r="AN27" s="74">
        <v>-4.5999999999999996</v>
      </c>
      <c r="AO27" s="74">
        <v>-4.2745723307102992</v>
      </c>
      <c r="AP27" s="74">
        <v>-17.2292814755526</v>
      </c>
      <c r="AQ27" s="74">
        <v>-4.2</v>
      </c>
      <c r="AR27" s="74">
        <v>-5</v>
      </c>
      <c r="AS27" s="74">
        <v>-1.1221639307668041</v>
      </c>
      <c r="AT27" s="74">
        <v>-3</v>
      </c>
      <c r="AU27" s="74">
        <v>-13.4</v>
      </c>
      <c r="AV27" s="84">
        <v>-4</v>
      </c>
      <c r="AW27" s="29">
        <v>-3.9</v>
      </c>
      <c r="AX27" s="84">
        <v>-4.2</v>
      </c>
      <c r="AY27" s="84">
        <v>-3.7</v>
      </c>
      <c r="AZ27" s="84">
        <v>-15.9</v>
      </c>
      <c r="BA27" s="84">
        <v>-4.2</v>
      </c>
      <c r="BB27" s="84">
        <v>-4.3</v>
      </c>
      <c r="BC27" s="84">
        <v>-11.4</v>
      </c>
      <c r="BD27" s="84">
        <v>-4.5561734057447083</v>
      </c>
      <c r="BE27" s="84">
        <v>-18.630426023430402</v>
      </c>
      <c r="BF27" s="84">
        <v>-5.9144157577885998</v>
      </c>
    </row>
    <row r="28" spans="1:58" ht="30" x14ac:dyDescent="0.25">
      <c r="A28" s="20"/>
      <c r="B28" s="28" t="s">
        <v>343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-0.3</v>
      </c>
      <c r="I28" s="74">
        <v>-0.4</v>
      </c>
      <c r="J28" s="74">
        <v>-0.4</v>
      </c>
      <c r="K28" s="74">
        <v>-1</v>
      </c>
      <c r="L28" s="74">
        <v>-2.1</v>
      </c>
      <c r="M28" s="74">
        <v>1.2</v>
      </c>
      <c r="N28" s="74">
        <v>2.2000000000000002</v>
      </c>
      <c r="O28" s="74">
        <v>0.8</v>
      </c>
      <c r="P28" s="74">
        <v>2.8</v>
      </c>
      <c r="Q28" s="74">
        <v>7</v>
      </c>
      <c r="R28" s="74">
        <v>0.8</v>
      </c>
      <c r="S28" s="74">
        <v>2.4</v>
      </c>
      <c r="T28" s="74">
        <v>0.1</v>
      </c>
      <c r="U28" s="74">
        <v>1.5</v>
      </c>
      <c r="V28" s="74">
        <v>4.8000000000000007</v>
      </c>
      <c r="W28" s="74">
        <v>1.6</v>
      </c>
      <c r="X28" s="30">
        <v>2.1</v>
      </c>
      <c r="Y28" s="74">
        <v>8.3000000000000007</v>
      </c>
      <c r="Z28" s="74">
        <v>10</v>
      </c>
      <c r="AA28" s="74">
        <v>21.8</v>
      </c>
      <c r="AB28" s="74">
        <v>1.3</v>
      </c>
      <c r="AC28" s="30">
        <v>1.2</v>
      </c>
      <c r="AD28" s="30">
        <v>1</v>
      </c>
      <c r="AE28" s="30">
        <v>1.8</v>
      </c>
      <c r="AF28" s="74">
        <v>5.3</v>
      </c>
      <c r="AG28" s="74">
        <v>1.3</v>
      </c>
      <c r="AH28" s="74">
        <v>1.4</v>
      </c>
      <c r="AI28" s="74">
        <v>0</v>
      </c>
      <c r="AJ28" s="74">
        <v>0</v>
      </c>
      <c r="AK28" s="74">
        <v>2.7</v>
      </c>
      <c r="AL28" s="74">
        <v>0</v>
      </c>
      <c r="AM28" s="74">
        <v>0</v>
      </c>
      <c r="AN28" s="74">
        <v>0.3</v>
      </c>
      <c r="AO28" s="74">
        <v>1.3</v>
      </c>
      <c r="AP28" s="74">
        <v>1.6</v>
      </c>
      <c r="AQ28" s="74">
        <v>0</v>
      </c>
      <c r="AR28" s="74">
        <v>1.2</v>
      </c>
      <c r="AS28" s="74">
        <v>0.8</v>
      </c>
      <c r="AT28" s="74">
        <v>0.6</v>
      </c>
      <c r="AU28" s="74">
        <v>2.7</v>
      </c>
      <c r="AV28" s="84">
        <v>0.2</v>
      </c>
      <c r="AW28" s="29">
        <v>0.5</v>
      </c>
      <c r="AX28" s="84">
        <v>0</v>
      </c>
      <c r="AY28" s="84">
        <v>-3.1</v>
      </c>
      <c r="AZ28" s="84">
        <v>-2.4</v>
      </c>
      <c r="BA28" s="84">
        <v>0.2</v>
      </c>
      <c r="BB28" s="84">
        <v>1.7</v>
      </c>
      <c r="BC28" s="84">
        <v>-0.7</v>
      </c>
      <c r="BD28" s="84">
        <v>-2</v>
      </c>
      <c r="BE28" s="84">
        <v>-0.8</v>
      </c>
      <c r="BF28" s="84">
        <v>0</v>
      </c>
    </row>
    <row r="29" spans="1:58" x14ac:dyDescent="0.25">
      <c r="A29" s="20"/>
      <c r="B29" s="28" t="s">
        <v>342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1.1000000000000001</v>
      </c>
      <c r="J29" s="74">
        <v>2.8</v>
      </c>
      <c r="K29" s="74">
        <v>7.4</v>
      </c>
      <c r="L29" s="74">
        <v>11.3</v>
      </c>
      <c r="M29" s="74">
        <v>4.8</v>
      </c>
      <c r="N29" s="74">
        <v>0</v>
      </c>
      <c r="O29" s="74">
        <v>0</v>
      </c>
      <c r="P29" s="74">
        <v>0</v>
      </c>
      <c r="Q29" s="74">
        <v>4.8</v>
      </c>
      <c r="R29" s="74">
        <v>0.4</v>
      </c>
      <c r="S29" s="74">
        <v>-1.8</v>
      </c>
      <c r="T29" s="74">
        <v>-0.2</v>
      </c>
      <c r="U29" s="74">
        <v>1.6</v>
      </c>
      <c r="V29" s="74">
        <v>0</v>
      </c>
      <c r="W29" s="74">
        <v>0</v>
      </c>
      <c r="X29" s="30">
        <v>0</v>
      </c>
      <c r="Y29" s="74">
        <v>0</v>
      </c>
      <c r="Z29" s="74">
        <v>0</v>
      </c>
      <c r="AA29" s="74">
        <v>0</v>
      </c>
      <c r="AB29" s="74">
        <v>0</v>
      </c>
      <c r="AC29" s="30">
        <v>0</v>
      </c>
      <c r="AD29" s="30">
        <v>0</v>
      </c>
      <c r="AE29" s="30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84">
        <v>0</v>
      </c>
      <c r="AW29" s="29">
        <v>0</v>
      </c>
      <c r="AX29" s="84">
        <v>0</v>
      </c>
      <c r="AY29" s="84">
        <v>0</v>
      </c>
      <c r="AZ29" s="84">
        <v>0</v>
      </c>
      <c r="BA29" s="84">
        <v>0</v>
      </c>
      <c r="BB29" s="84">
        <v>0</v>
      </c>
      <c r="BC29" s="84">
        <v>0</v>
      </c>
      <c r="BD29" s="84">
        <v>0</v>
      </c>
      <c r="BE29" s="84">
        <v>0</v>
      </c>
      <c r="BF29" s="84">
        <v>0</v>
      </c>
    </row>
    <row r="30" spans="1:58" x14ac:dyDescent="0.25">
      <c r="A30" s="20"/>
      <c r="B30" s="73" t="s">
        <v>316</v>
      </c>
      <c r="C30" s="75">
        <f>SUM(C25:C29)</f>
        <v>37.5</v>
      </c>
      <c r="D30" s="75">
        <f>SUM(D25:D29)</f>
        <v>39</v>
      </c>
      <c r="E30" s="75">
        <f>SUM(E25:E29)</f>
        <v>44.8</v>
      </c>
      <c r="F30" s="75">
        <f>SUM(F25:F29)</f>
        <v>53.999999999999993</v>
      </c>
      <c r="G30" s="75">
        <v>175.29999999999998</v>
      </c>
      <c r="H30" s="75">
        <v>43.1</v>
      </c>
      <c r="I30" s="75">
        <v>45.6</v>
      </c>
      <c r="J30" s="75">
        <v>55.599999999999994</v>
      </c>
      <c r="K30" s="75">
        <v>56.199999999999996</v>
      </c>
      <c r="L30" s="75">
        <v>200.4</v>
      </c>
      <c r="M30" s="75">
        <v>52.2</v>
      </c>
      <c r="N30" s="75">
        <v>58.6</v>
      </c>
      <c r="O30" s="75">
        <v>54.2</v>
      </c>
      <c r="P30" s="75">
        <v>56.3</v>
      </c>
      <c r="Q30" s="75">
        <v>221.3</v>
      </c>
      <c r="R30" s="75">
        <v>50</v>
      </c>
      <c r="S30" s="75">
        <v>40.4</v>
      </c>
      <c r="T30" s="75">
        <v>67.099999999999994</v>
      </c>
      <c r="U30" s="75">
        <v>65.3</v>
      </c>
      <c r="V30" s="75">
        <v>222.8</v>
      </c>
      <c r="W30" s="75">
        <v>56.500000000000007</v>
      </c>
      <c r="X30" s="75">
        <v>55.7</v>
      </c>
      <c r="Y30" s="75">
        <v>78.3</v>
      </c>
      <c r="Z30" s="75">
        <v>76.3</v>
      </c>
      <c r="AA30" s="75">
        <v>266.7</v>
      </c>
      <c r="AB30" s="75">
        <v>68.7</v>
      </c>
      <c r="AC30" s="75">
        <v>75.3</v>
      </c>
      <c r="AD30" s="75">
        <v>82.2</v>
      </c>
      <c r="AE30" s="75">
        <v>81</v>
      </c>
      <c r="AF30" s="75">
        <v>307.2</v>
      </c>
      <c r="AG30" s="75">
        <v>69.099999999999994</v>
      </c>
      <c r="AH30" s="75">
        <v>71.7</v>
      </c>
      <c r="AI30" s="75">
        <v>75.3</v>
      </c>
      <c r="AJ30" s="75">
        <v>62.800000000000011</v>
      </c>
      <c r="AK30" s="75">
        <v>278.89999999999992</v>
      </c>
      <c r="AL30" s="75">
        <v>50.4</v>
      </c>
      <c r="AM30" s="75">
        <v>60.3</v>
      </c>
      <c r="AN30" s="75">
        <v>69.2</v>
      </c>
      <c r="AO30" s="75">
        <f>SUM(AO25:AO29)</f>
        <v>66.125427669289707</v>
      </c>
      <c r="AP30" s="75">
        <f>SUM(AP25:AP29)</f>
        <v>245.8707185244474</v>
      </c>
      <c r="AQ30" s="75">
        <f>SUM(AQ25:AQ29)</f>
        <v>73</v>
      </c>
      <c r="AR30" s="75">
        <v>77.099999999999994</v>
      </c>
      <c r="AS30" s="75">
        <v>81.0778360692332</v>
      </c>
      <c r="AT30" s="75">
        <v>73.8</v>
      </c>
      <c r="AU30" s="75">
        <f>SUM(AU25:AU29)</f>
        <v>305</v>
      </c>
      <c r="AV30" s="75">
        <f>SUM(AV25:AV29)</f>
        <v>67.100000000000009</v>
      </c>
      <c r="AW30" s="77">
        <v>63.599999999999987</v>
      </c>
      <c r="AX30" s="75">
        <f>SUM(AX25:AX29)</f>
        <v>97.600000000000009</v>
      </c>
      <c r="AY30" s="76">
        <v>80.7</v>
      </c>
      <c r="AZ30" s="77">
        <v>309</v>
      </c>
      <c r="BA30" s="77">
        <v>60.2</v>
      </c>
      <c r="BB30" s="77">
        <v>17.5</v>
      </c>
      <c r="BC30" s="77">
        <v>74.5</v>
      </c>
      <c r="BD30" s="77">
        <v>50.443826594255292</v>
      </c>
      <c r="BE30" s="77">
        <v>202.46957397656959</v>
      </c>
      <c r="BF30" s="77">
        <v>60.985584242211402</v>
      </c>
    </row>
    <row r="31" spans="1:58" x14ac:dyDescent="0.25">
      <c r="A31" s="20"/>
    </row>
    <row r="32" spans="1:58" x14ac:dyDescent="0.25">
      <c r="A32" s="20"/>
      <c r="B32" s="85" t="s">
        <v>344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</row>
    <row r="33" spans="1:58" x14ac:dyDescent="0.25">
      <c r="A33" s="20"/>
      <c r="B33" s="73" t="s">
        <v>303</v>
      </c>
      <c r="C33" s="75">
        <f>SUM(C34:C35)</f>
        <v>53.3</v>
      </c>
      <c r="D33" s="75">
        <f t="shared" ref="D33:AS33" si="1">SUM(D34:D35)</f>
        <v>56.6</v>
      </c>
      <c r="E33" s="75">
        <f t="shared" si="1"/>
        <v>59.9</v>
      </c>
      <c r="F33" s="75">
        <f t="shared" si="1"/>
        <v>60.2</v>
      </c>
      <c r="G33" s="75">
        <f t="shared" si="1"/>
        <v>230</v>
      </c>
      <c r="H33" s="75">
        <f t="shared" si="1"/>
        <v>58</v>
      </c>
      <c r="I33" s="75">
        <f t="shared" si="1"/>
        <v>61.1</v>
      </c>
      <c r="J33" s="75">
        <f t="shared" si="1"/>
        <v>70</v>
      </c>
      <c r="K33" s="75">
        <f t="shared" si="1"/>
        <v>69.599999999999994</v>
      </c>
      <c r="L33" s="75">
        <f t="shared" si="1"/>
        <v>258.7</v>
      </c>
      <c r="M33" s="75">
        <f t="shared" si="1"/>
        <v>69.300000000000011</v>
      </c>
      <c r="N33" s="75">
        <f t="shared" si="1"/>
        <v>74.600000000000009</v>
      </c>
      <c r="O33" s="75">
        <f t="shared" si="1"/>
        <v>82.3</v>
      </c>
      <c r="P33" s="75">
        <f t="shared" si="1"/>
        <v>78.300000000000011</v>
      </c>
      <c r="Q33" s="75">
        <f t="shared" si="1"/>
        <v>304.5</v>
      </c>
      <c r="R33" s="75">
        <f t="shared" si="1"/>
        <v>83.7</v>
      </c>
      <c r="S33" s="75">
        <f t="shared" si="1"/>
        <v>88.100000000000009</v>
      </c>
      <c r="T33" s="75">
        <f t="shared" si="1"/>
        <v>101.8</v>
      </c>
      <c r="U33" s="75">
        <f t="shared" si="1"/>
        <v>107.10000000000001</v>
      </c>
      <c r="V33" s="75">
        <f t="shared" si="1"/>
        <v>380.7</v>
      </c>
      <c r="W33" s="75">
        <f t="shared" si="1"/>
        <v>95.2</v>
      </c>
      <c r="X33" s="75">
        <f t="shared" si="1"/>
        <v>96.3</v>
      </c>
      <c r="Y33" s="75">
        <f t="shared" si="1"/>
        <v>112.5</v>
      </c>
      <c r="Z33" s="75">
        <f t="shared" si="1"/>
        <v>110.60000000000001</v>
      </c>
      <c r="AA33" s="75">
        <f t="shared" si="1"/>
        <v>414.70000000000005</v>
      </c>
      <c r="AB33" s="75">
        <f t="shared" si="1"/>
        <v>112.30000000000001</v>
      </c>
      <c r="AC33" s="75">
        <f t="shared" si="1"/>
        <v>117.19999999999999</v>
      </c>
      <c r="AD33" s="75">
        <f t="shared" si="1"/>
        <v>129.4</v>
      </c>
      <c r="AE33" s="75">
        <f t="shared" si="1"/>
        <v>125.89999999999999</v>
      </c>
      <c r="AF33" s="75">
        <f t="shared" si="1"/>
        <v>484.8</v>
      </c>
      <c r="AG33" s="75">
        <f t="shared" si="1"/>
        <v>123.89999999999999</v>
      </c>
      <c r="AH33" s="75">
        <f t="shared" si="1"/>
        <v>133</v>
      </c>
      <c r="AI33" s="75">
        <f t="shared" si="1"/>
        <v>138.19999999999999</v>
      </c>
      <c r="AJ33" s="75">
        <f t="shared" si="1"/>
        <v>131.07478465186699</v>
      </c>
      <c r="AK33" s="75">
        <f t="shared" si="1"/>
        <v>526.17478465186696</v>
      </c>
      <c r="AL33" s="75">
        <f t="shared" si="1"/>
        <v>146.6</v>
      </c>
      <c r="AM33" s="75">
        <f t="shared" si="1"/>
        <v>138.9</v>
      </c>
      <c r="AN33" s="75">
        <f t="shared" si="1"/>
        <v>152</v>
      </c>
      <c r="AO33" s="75">
        <f t="shared" si="1"/>
        <v>146.5</v>
      </c>
      <c r="AP33" s="75">
        <f t="shared" si="1"/>
        <v>584</v>
      </c>
      <c r="AQ33" s="75">
        <f t="shared" si="1"/>
        <v>156.19999999999999</v>
      </c>
      <c r="AR33" s="75">
        <f t="shared" si="1"/>
        <v>153.69999999999999</v>
      </c>
      <c r="AS33" s="75">
        <f t="shared" si="1"/>
        <v>170.08983067112899</v>
      </c>
      <c r="AT33" s="75">
        <f>SUM(AT34:AT35)</f>
        <v>155.4</v>
      </c>
      <c r="AU33" s="75">
        <f>SUM(AU34:AU35)</f>
        <v>635.29999999999995</v>
      </c>
      <c r="AV33" s="75">
        <f>SUM(AV34:AV35)</f>
        <v>155.69999999999999</v>
      </c>
      <c r="AW33" s="75">
        <f>SUM(AW34:AW35)</f>
        <v>144.30000000000001</v>
      </c>
      <c r="AX33" s="75">
        <f>SUM(AX34:AX35)</f>
        <v>166.1</v>
      </c>
      <c r="AY33" s="75">
        <v>157.6</v>
      </c>
      <c r="AZ33" s="75">
        <v>623.70000000000005</v>
      </c>
      <c r="BA33" s="75">
        <v>143.80000000000001</v>
      </c>
      <c r="BB33" s="75">
        <v>52.6</v>
      </c>
      <c r="BC33" s="75">
        <v>120.2</v>
      </c>
      <c r="BD33" s="75">
        <v>137.832777582804</v>
      </c>
      <c r="BE33" s="75">
        <v>454.3841580640634</v>
      </c>
      <c r="BF33" s="75">
        <v>113.40794509721721</v>
      </c>
    </row>
    <row r="34" spans="1:58" x14ac:dyDescent="0.25">
      <c r="A34" s="20"/>
      <c r="B34" s="87" t="s">
        <v>345</v>
      </c>
      <c r="C34" s="30">
        <v>53.3</v>
      </c>
      <c r="D34" s="30">
        <v>56.6</v>
      </c>
      <c r="E34" s="30">
        <v>59.9</v>
      </c>
      <c r="F34" s="30">
        <v>60.2</v>
      </c>
      <c r="G34" s="30">
        <v>230</v>
      </c>
      <c r="H34" s="84">
        <v>58</v>
      </c>
      <c r="I34" s="30">
        <v>61.1</v>
      </c>
      <c r="J34" s="84">
        <v>70</v>
      </c>
      <c r="K34" s="30">
        <v>69.599999999999994</v>
      </c>
      <c r="L34" s="30">
        <v>258.7</v>
      </c>
      <c r="M34" s="30">
        <v>68.900000000000006</v>
      </c>
      <c r="N34" s="30">
        <v>72.2</v>
      </c>
      <c r="O34" s="30">
        <v>79.5</v>
      </c>
      <c r="P34" s="30">
        <v>76.900000000000006</v>
      </c>
      <c r="Q34" s="30">
        <v>297.5</v>
      </c>
      <c r="R34" s="30">
        <v>79.900000000000006</v>
      </c>
      <c r="S34" s="30">
        <v>81.400000000000006</v>
      </c>
      <c r="T34" s="30">
        <v>93.8</v>
      </c>
      <c r="U34" s="30">
        <v>96.2</v>
      </c>
      <c r="V34" s="30">
        <v>351.3</v>
      </c>
      <c r="W34" s="30">
        <v>88.5</v>
      </c>
      <c r="X34" s="84">
        <v>87</v>
      </c>
      <c r="Y34" s="30">
        <v>101.6</v>
      </c>
      <c r="Z34" s="30">
        <v>99.4</v>
      </c>
      <c r="AA34" s="30">
        <v>376.6</v>
      </c>
      <c r="AB34" s="30">
        <v>102.4</v>
      </c>
      <c r="AC34" s="84">
        <v>101.6</v>
      </c>
      <c r="AD34" s="84">
        <v>113.5</v>
      </c>
      <c r="AE34" s="84">
        <v>112.3</v>
      </c>
      <c r="AF34" s="30">
        <v>429.8</v>
      </c>
      <c r="AG34" s="84">
        <v>110.1</v>
      </c>
      <c r="AH34" s="84">
        <v>113.7</v>
      </c>
      <c r="AI34" s="84">
        <v>122.1</v>
      </c>
      <c r="AJ34" s="84">
        <v>115.974784651867</v>
      </c>
      <c r="AK34" s="84">
        <v>461.874784651867</v>
      </c>
      <c r="AL34" s="84">
        <v>127.5</v>
      </c>
      <c r="AM34" s="84">
        <v>117.7</v>
      </c>
      <c r="AN34" s="84">
        <v>130.80000000000001</v>
      </c>
      <c r="AO34" s="84">
        <v>125.9</v>
      </c>
      <c r="AP34" s="84">
        <v>501.9</v>
      </c>
      <c r="AQ34" s="84">
        <v>136.5</v>
      </c>
      <c r="AR34" s="84">
        <v>131</v>
      </c>
      <c r="AS34" s="84">
        <v>142.447975101129</v>
      </c>
      <c r="AT34" s="84">
        <v>132.6</v>
      </c>
      <c r="AU34" s="84">
        <v>542.5</v>
      </c>
      <c r="AV34" s="84">
        <v>136.6</v>
      </c>
      <c r="AW34" s="84">
        <v>125</v>
      </c>
      <c r="AX34" s="84">
        <v>147.19999999999999</v>
      </c>
      <c r="AY34" s="84">
        <v>138.9</v>
      </c>
      <c r="AZ34" s="84">
        <v>547.79999999999995</v>
      </c>
      <c r="BA34" s="84">
        <v>130.19999999999999</v>
      </c>
      <c r="BB34" s="84">
        <v>38.5</v>
      </c>
      <c r="BC34" s="84">
        <v>102.4</v>
      </c>
      <c r="BD34" s="84">
        <v>121.701267932804</v>
      </c>
      <c r="BE34" s="84">
        <v>392.73546349341319</v>
      </c>
      <c r="BF34" s="84">
        <v>94.5685158792826</v>
      </c>
    </row>
    <row r="35" spans="1:58" x14ac:dyDescent="0.25">
      <c r="A35" s="20"/>
      <c r="B35" s="87" t="s">
        <v>346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0.4</v>
      </c>
      <c r="N35" s="74">
        <v>2.4</v>
      </c>
      <c r="O35" s="74">
        <v>2.8</v>
      </c>
      <c r="P35" s="74">
        <v>1.4</v>
      </c>
      <c r="Q35" s="74">
        <v>7</v>
      </c>
      <c r="R35" s="74">
        <v>3.8</v>
      </c>
      <c r="S35" s="74">
        <v>6.7</v>
      </c>
      <c r="T35" s="74">
        <v>8</v>
      </c>
      <c r="U35" s="74">
        <v>10.9</v>
      </c>
      <c r="V35" s="74">
        <v>29.4</v>
      </c>
      <c r="W35" s="74">
        <v>6.7</v>
      </c>
      <c r="X35" s="74">
        <v>9.3000000000000007</v>
      </c>
      <c r="Y35" s="74">
        <v>10.9</v>
      </c>
      <c r="Z35" s="74">
        <v>11.2</v>
      </c>
      <c r="AA35" s="74">
        <v>38.1</v>
      </c>
      <c r="AB35" s="74">
        <v>9.9</v>
      </c>
      <c r="AC35" s="74">
        <v>15.6</v>
      </c>
      <c r="AD35" s="74">
        <v>15.9</v>
      </c>
      <c r="AE35" s="74">
        <v>13.6</v>
      </c>
      <c r="AF35" s="74">
        <v>55</v>
      </c>
      <c r="AG35" s="74">
        <v>13.8</v>
      </c>
      <c r="AH35" s="74">
        <v>19.3</v>
      </c>
      <c r="AI35" s="74">
        <v>16.100000000000001</v>
      </c>
      <c r="AJ35" s="74">
        <v>15.1</v>
      </c>
      <c r="AK35" s="74">
        <v>64.3</v>
      </c>
      <c r="AL35" s="74">
        <v>19.100000000000001</v>
      </c>
      <c r="AM35" s="74">
        <v>21.2</v>
      </c>
      <c r="AN35" s="74">
        <v>21.2</v>
      </c>
      <c r="AO35" s="74">
        <v>20.6</v>
      </c>
      <c r="AP35" s="74">
        <v>82.1</v>
      </c>
      <c r="AQ35" s="74">
        <v>19.7</v>
      </c>
      <c r="AR35" s="74">
        <v>22.7</v>
      </c>
      <c r="AS35" s="74">
        <v>27.641855570000001</v>
      </c>
      <c r="AT35" s="74">
        <v>22.8</v>
      </c>
      <c r="AU35" s="74">
        <v>92.8</v>
      </c>
      <c r="AV35" s="74">
        <v>19.100000000000001</v>
      </c>
      <c r="AW35" s="74">
        <v>19.3</v>
      </c>
      <c r="AX35" s="74">
        <v>18.899999999999999</v>
      </c>
      <c r="AY35" s="74">
        <v>18.7</v>
      </c>
      <c r="AZ35" s="74">
        <v>75.900000000000006</v>
      </c>
      <c r="BA35" s="74">
        <v>13.6</v>
      </c>
      <c r="BB35" s="74">
        <v>14.1</v>
      </c>
      <c r="BC35" s="74">
        <v>17.8</v>
      </c>
      <c r="BD35" s="74">
        <v>16.131509650000002</v>
      </c>
      <c r="BE35" s="74">
        <v>61.748694570650208</v>
      </c>
      <c r="BF35" s="74">
        <v>18.839429217934601</v>
      </c>
    </row>
    <row r="36" spans="1:58" x14ac:dyDescent="0.25">
      <c r="A36" s="20"/>
      <c r="B36" s="28" t="s">
        <v>321</v>
      </c>
      <c r="C36" s="81">
        <f t="shared" ref="C36:AV36" si="2">C33/C$9</f>
        <v>0.3133450911228689</v>
      </c>
      <c r="D36" s="81">
        <f t="shared" si="2"/>
        <v>0.29962943356273158</v>
      </c>
      <c r="E36" s="81">
        <f t="shared" si="2"/>
        <v>0.30733709594663927</v>
      </c>
      <c r="F36" s="81">
        <f t="shared" si="2"/>
        <v>0.29669788072942338</v>
      </c>
      <c r="G36" s="81">
        <f t="shared" si="2"/>
        <v>0.30391120507399577</v>
      </c>
      <c r="H36" s="81">
        <f t="shared" si="2"/>
        <v>0.28155339805825241</v>
      </c>
      <c r="I36" s="81">
        <f t="shared" si="2"/>
        <v>0.28820754716981134</v>
      </c>
      <c r="J36" s="81">
        <f t="shared" si="2"/>
        <v>0.30674846625766872</v>
      </c>
      <c r="K36" s="81">
        <f t="shared" si="2"/>
        <v>0.30566534914360999</v>
      </c>
      <c r="L36" s="81">
        <f t="shared" si="2"/>
        <v>0.29602929396956168</v>
      </c>
      <c r="M36" s="81">
        <f t="shared" si="2"/>
        <v>0.31643835616438359</v>
      </c>
      <c r="N36" s="81">
        <f t="shared" si="2"/>
        <v>0.32448890822096566</v>
      </c>
      <c r="O36" s="81">
        <f t="shared" si="2"/>
        <v>0.3682326621923937</v>
      </c>
      <c r="P36" s="81">
        <f t="shared" si="2"/>
        <v>0.34893048128342252</v>
      </c>
      <c r="Q36" s="81">
        <f t="shared" si="2"/>
        <v>0.33954058876003568</v>
      </c>
      <c r="R36" s="81">
        <f t="shared" si="2"/>
        <v>0.31313131313131315</v>
      </c>
      <c r="S36" s="81">
        <f t="shared" si="2"/>
        <v>0.32001452960406829</v>
      </c>
      <c r="T36" s="81">
        <f t="shared" si="2"/>
        <v>0.32235592146928432</v>
      </c>
      <c r="U36" s="81">
        <f t="shared" si="2"/>
        <v>0.33828174352495261</v>
      </c>
      <c r="V36" s="81">
        <f t="shared" si="2"/>
        <v>0.32400000000000001</v>
      </c>
      <c r="W36" s="81">
        <f t="shared" si="2"/>
        <v>0.31722759080306562</v>
      </c>
      <c r="X36" s="81">
        <f t="shared" si="2"/>
        <v>0.32699490662139219</v>
      </c>
      <c r="Y36" s="81">
        <f t="shared" si="2"/>
        <v>0.32817969661610269</v>
      </c>
      <c r="Z36" s="81">
        <f t="shared" si="2"/>
        <v>0.30842163970998326</v>
      </c>
      <c r="AA36" s="81">
        <f t="shared" si="2"/>
        <v>0.31995987963891681</v>
      </c>
      <c r="AB36" s="81">
        <f t="shared" si="2"/>
        <v>0.31099418443644422</v>
      </c>
      <c r="AC36" s="81">
        <f t="shared" si="2"/>
        <v>0.30964332892998675</v>
      </c>
      <c r="AD36" s="81">
        <f t="shared" si="2"/>
        <v>0.2867272324396189</v>
      </c>
      <c r="AE36" s="81">
        <f t="shared" si="2"/>
        <v>0.2819708846584546</v>
      </c>
      <c r="AF36" s="81">
        <f t="shared" si="2"/>
        <v>0.29607914987174788</v>
      </c>
      <c r="AG36" s="81">
        <f t="shared" si="2"/>
        <v>0.27962085308056867</v>
      </c>
      <c r="AH36" s="81">
        <f t="shared" si="2"/>
        <v>0.30379168570123344</v>
      </c>
      <c r="AI36" s="81">
        <f t="shared" si="2"/>
        <v>0.324489316741019</v>
      </c>
      <c r="AJ36" s="81">
        <f t="shared" si="2"/>
        <v>0.31431235543841252</v>
      </c>
      <c r="AK36" s="81">
        <f t="shared" si="2"/>
        <v>0.30523752223134754</v>
      </c>
      <c r="AL36" s="81">
        <f t="shared" si="2"/>
        <v>0.40892608089260807</v>
      </c>
      <c r="AM36" s="81">
        <f t="shared" si="2"/>
        <v>0.35442714978310796</v>
      </c>
      <c r="AN36" s="81">
        <f t="shared" si="2"/>
        <v>0.368842513952924</v>
      </c>
      <c r="AO36" s="81">
        <f t="shared" si="2"/>
        <v>0.35566885166302503</v>
      </c>
      <c r="AP36" s="81">
        <f t="shared" si="2"/>
        <v>0.37093495934959347</v>
      </c>
      <c r="AQ36" s="81">
        <f t="shared" si="2"/>
        <v>0.40434895159202688</v>
      </c>
      <c r="AR36" s="81">
        <f t="shared" si="2"/>
        <v>0.36430433752073949</v>
      </c>
      <c r="AS36" s="81">
        <f t="shared" si="2"/>
        <v>0.35520386385859887</v>
      </c>
      <c r="AT36" s="81">
        <f t="shared" si="2"/>
        <v>0.34741784037558687</v>
      </c>
      <c r="AU36" s="81">
        <f t="shared" si="2"/>
        <v>0.36631493974514212</v>
      </c>
      <c r="AV36" s="81">
        <f t="shared" si="2"/>
        <v>0.36480787253983127</v>
      </c>
      <c r="AW36" s="81">
        <f>AW33/AW$9</f>
        <v>0.31146125620548243</v>
      </c>
      <c r="AX36" s="81">
        <f>AX33/AX$9</f>
        <v>0.29191564147627413</v>
      </c>
      <c r="AY36" s="81">
        <v>0.28699999999999998</v>
      </c>
      <c r="AZ36" s="81">
        <v>0.311</v>
      </c>
      <c r="BA36" s="81">
        <v>0.31</v>
      </c>
      <c r="BB36" s="81">
        <v>0.127</v>
      </c>
      <c r="BC36" s="81">
        <v>0.23</v>
      </c>
      <c r="BD36" s="81">
        <v>0.25588440793248385</v>
      </c>
      <c r="BE36" s="81">
        <v>0.23433308621335761</v>
      </c>
      <c r="BF36" s="81">
        <v>0.23158657361081725</v>
      </c>
    </row>
    <row r="37" spans="1:58" x14ac:dyDescent="0.25">
      <c r="A37" s="20"/>
      <c r="B37" s="73" t="s">
        <v>316</v>
      </c>
      <c r="C37" s="76">
        <v>20.6</v>
      </c>
      <c r="D37" s="76">
        <v>20.399999999999999</v>
      </c>
      <c r="E37" s="76">
        <v>22.1</v>
      </c>
      <c r="F37" s="76">
        <v>24</v>
      </c>
      <c r="G37" s="76">
        <v>87.1</v>
      </c>
      <c r="H37" s="76">
        <v>19.2</v>
      </c>
      <c r="I37" s="76">
        <v>19.100000000000001</v>
      </c>
      <c r="J37" s="76">
        <v>27.6</v>
      </c>
      <c r="K37" s="76">
        <v>31.4</v>
      </c>
      <c r="L37" s="76">
        <v>97.300000000000011</v>
      </c>
      <c r="M37" s="76">
        <v>23.3</v>
      </c>
      <c r="N37" s="76">
        <v>25.2</v>
      </c>
      <c r="O37" s="76">
        <v>30.2</v>
      </c>
      <c r="P37" s="76">
        <v>29.900000000000002</v>
      </c>
      <c r="Q37" s="76">
        <v>108.60000000000001</v>
      </c>
      <c r="R37" s="76">
        <v>29.099999999999998</v>
      </c>
      <c r="S37" s="76">
        <v>28</v>
      </c>
      <c r="T37" s="76">
        <v>43.5</v>
      </c>
      <c r="U37" s="76">
        <v>41.2</v>
      </c>
      <c r="V37" s="76">
        <v>141.79999999999998</v>
      </c>
      <c r="W37" s="77">
        <v>34.4</v>
      </c>
      <c r="X37" s="76">
        <v>32</v>
      </c>
      <c r="Y37" s="76">
        <v>42.7</v>
      </c>
      <c r="Z37" s="76">
        <v>34.200000000000003</v>
      </c>
      <c r="AA37" s="76">
        <v>143.4</v>
      </c>
      <c r="AB37" s="77">
        <v>37.799999999999997</v>
      </c>
      <c r="AC37" s="76">
        <v>38.6</v>
      </c>
      <c r="AD37" s="76">
        <v>43.300000000000004</v>
      </c>
      <c r="AE37" s="76">
        <v>43.4</v>
      </c>
      <c r="AF37" s="76">
        <v>163.1</v>
      </c>
      <c r="AG37" s="76">
        <v>34.299999999999997</v>
      </c>
      <c r="AH37" s="76">
        <v>35.700000000000003</v>
      </c>
      <c r="AI37" s="76">
        <v>42.4</v>
      </c>
      <c r="AJ37" s="77">
        <v>34.044976901306953</v>
      </c>
      <c r="AK37" s="77">
        <v>146.44497690130694</v>
      </c>
      <c r="AL37" s="76">
        <v>47.7</v>
      </c>
      <c r="AM37" s="76">
        <v>35.699999999999996</v>
      </c>
      <c r="AN37" s="76">
        <v>45.199999999999996</v>
      </c>
      <c r="AO37" s="77">
        <v>44.3</v>
      </c>
      <c r="AP37" s="77">
        <v>172.9</v>
      </c>
      <c r="AQ37" s="77">
        <v>53.2</v>
      </c>
      <c r="AR37" s="77">
        <v>46.3</v>
      </c>
      <c r="AS37" s="77">
        <v>51.606265581223198</v>
      </c>
      <c r="AT37" s="77">
        <v>50</v>
      </c>
      <c r="AU37" s="77">
        <v>201.1</v>
      </c>
      <c r="AV37" s="77">
        <v>45.8</v>
      </c>
      <c r="AW37" s="77">
        <v>32.200000000000003</v>
      </c>
      <c r="AX37" s="77">
        <v>46.3</v>
      </c>
      <c r="AY37" s="77">
        <v>47.5</v>
      </c>
      <c r="AZ37" s="77">
        <v>171.8</v>
      </c>
      <c r="BA37" s="77">
        <v>43</v>
      </c>
      <c r="BB37" s="77">
        <v>-20.3</v>
      </c>
      <c r="BC37" s="77">
        <v>19</v>
      </c>
      <c r="BD37" s="77">
        <v>8.7000000000000011</v>
      </c>
      <c r="BE37" s="77">
        <v>50.338441360884296</v>
      </c>
      <c r="BF37" s="77">
        <v>21.26282958567251</v>
      </c>
    </row>
    <row r="38" spans="1:58" x14ac:dyDescent="0.25">
      <c r="A38" s="20"/>
      <c r="B38" s="79" t="s">
        <v>322</v>
      </c>
      <c r="C38" s="80">
        <f t="shared" ref="C38:AO38" si="3">IFERROR(C37/C33,"N/A")</f>
        <v>0.38649155722326461</v>
      </c>
      <c r="D38" s="80">
        <f t="shared" si="3"/>
        <v>0.36042402826855119</v>
      </c>
      <c r="E38" s="80">
        <f t="shared" si="3"/>
        <v>0.36894824707846413</v>
      </c>
      <c r="F38" s="80">
        <f t="shared" si="3"/>
        <v>0.39867109634551495</v>
      </c>
      <c r="G38" s="80">
        <f t="shared" si="3"/>
        <v>0.37869565217391304</v>
      </c>
      <c r="H38" s="80">
        <f t="shared" si="3"/>
        <v>0.33103448275862069</v>
      </c>
      <c r="I38" s="80">
        <f t="shared" si="3"/>
        <v>0.31260229132569561</v>
      </c>
      <c r="J38" s="80">
        <f t="shared" si="3"/>
        <v>0.39428571428571429</v>
      </c>
      <c r="K38" s="80">
        <f t="shared" si="3"/>
        <v>0.45114942528735635</v>
      </c>
      <c r="L38" s="80">
        <f t="shared" si="3"/>
        <v>0.37611132586006962</v>
      </c>
      <c r="M38" s="80">
        <f t="shared" si="3"/>
        <v>0.3362193362193362</v>
      </c>
      <c r="N38" s="80">
        <f t="shared" si="3"/>
        <v>0.33780160857908842</v>
      </c>
      <c r="O38" s="80">
        <f t="shared" si="3"/>
        <v>0.36695018226002429</v>
      </c>
      <c r="P38" s="80">
        <f t="shared" si="3"/>
        <v>0.38186462324393355</v>
      </c>
      <c r="Q38" s="80">
        <f t="shared" si="3"/>
        <v>0.35665024630541875</v>
      </c>
      <c r="R38" s="80">
        <f t="shared" si="3"/>
        <v>0.3476702508960573</v>
      </c>
      <c r="S38" s="80">
        <f t="shared" si="3"/>
        <v>0.31782065834279227</v>
      </c>
      <c r="T38" s="80">
        <f t="shared" si="3"/>
        <v>0.42730844793713163</v>
      </c>
      <c r="U38" s="80">
        <f t="shared" si="3"/>
        <v>0.38468720821662</v>
      </c>
      <c r="V38" s="80">
        <f t="shared" si="3"/>
        <v>0.37247176254268449</v>
      </c>
      <c r="W38" s="80">
        <f t="shared" si="3"/>
        <v>0.36134453781512604</v>
      </c>
      <c r="X38" s="80">
        <f t="shared" si="3"/>
        <v>0.33229491173416409</v>
      </c>
      <c r="Y38" s="80">
        <f t="shared" si="3"/>
        <v>0.37955555555555559</v>
      </c>
      <c r="Z38" s="80">
        <f t="shared" si="3"/>
        <v>0.3092224231464738</v>
      </c>
      <c r="AA38" s="80">
        <f t="shared" si="3"/>
        <v>0.34579213889558713</v>
      </c>
      <c r="AB38" s="80">
        <f t="shared" si="3"/>
        <v>0.33659839715048973</v>
      </c>
      <c r="AC38" s="80">
        <f t="shared" si="3"/>
        <v>0.32935153583617754</v>
      </c>
      <c r="AD38" s="80">
        <f t="shared" si="3"/>
        <v>0.33462132921174653</v>
      </c>
      <c r="AE38" s="80">
        <f t="shared" si="3"/>
        <v>0.34471803018268471</v>
      </c>
      <c r="AF38" s="80">
        <f t="shared" si="3"/>
        <v>0.33642739273927391</v>
      </c>
      <c r="AG38" s="80">
        <f t="shared" si="3"/>
        <v>0.2768361581920904</v>
      </c>
      <c r="AH38" s="80">
        <f t="shared" si="3"/>
        <v>0.26842105263157895</v>
      </c>
      <c r="AI38" s="80">
        <f t="shared" si="3"/>
        <v>0.30680173661360349</v>
      </c>
      <c r="AJ38" s="80">
        <f t="shared" si="3"/>
        <v>0.25973704241994361</v>
      </c>
      <c r="AK38" s="80">
        <f t="shared" si="3"/>
        <v>0.27832002059581656</v>
      </c>
      <c r="AL38" s="80">
        <f t="shared" si="3"/>
        <v>0.32537517053206005</v>
      </c>
      <c r="AM38" s="80">
        <f t="shared" si="3"/>
        <v>0.25701943844492436</v>
      </c>
      <c r="AN38" s="80">
        <f t="shared" si="3"/>
        <v>0.29736842105263156</v>
      </c>
      <c r="AO38" s="80">
        <f t="shared" si="3"/>
        <v>0.3023890784982935</v>
      </c>
      <c r="AP38" s="80">
        <f>IFERROR(AP37/AP33,"N/A")</f>
        <v>0.29606164383561645</v>
      </c>
      <c r="AQ38" s="80">
        <f>IFERROR(AQ37/AQ33,"N/A")</f>
        <v>0.34058898847631247</v>
      </c>
      <c r="AR38" s="80">
        <f>IFERROR(AR37/AR33,"N/A")</f>
        <v>0.30123617436564737</v>
      </c>
      <c r="AS38" s="80">
        <v>0.30340594365694101</v>
      </c>
      <c r="AT38" s="80">
        <f>AT37/AT33</f>
        <v>0.32175032175032175</v>
      </c>
      <c r="AU38" s="80">
        <f>IFERROR(AU37/AU33,"N/A")</f>
        <v>0.31654336533920985</v>
      </c>
      <c r="AV38" s="80">
        <f>IFERROR(AV37/AV33,"N/A")</f>
        <v>0.29415542710340398</v>
      </c>
      <c r="AW38" s="80">
        <f>IFERROR(AW37/AW33,"N/A")</f>
        <v>0.22314622314622315</v>
      </c>
      <c r="AX38" s="80">
        <v>0.27900000000000003</v>
      </c>
      <c r="AY38" s="81">
        <v>0.30099999999999999</v>
      </c>
      <c r="AZ38" s="81">
        <v>0.27500000000000002</v>
      </c>
      <c r="BA38" s="81">
        <v>0.29899999999999999</v>
      </c>
      <c r="BB38" s="81">
        <v>-0.38600000000000001</v>
      </c>
      <c r="BC38" s="81">
        <v>0.158</v>
      </c>
      <c r="BD38" s="81">
        <v>6.3119964297123854E-2</v>
      </c>
      <c r="BE38" s="81">
        <v>0.1107838829050618</v>
      </c>
      <c r="BF38" s="81">
        <v>0.18848977038112522</v>
      </c>
    </row>
    <row r="39" spans="1:58" x14ac:dyDescent="0.25">
      <c r="A39" s="20"/>
      <c r="B39" s="21" t="s">
        <v>323</v>
      </c>
      <c r="C39" s="81">
        <f t="shared" ref="C39:AO39" si="4">C37/C$10</f>
        <v>0.54933333333333334</v>
      </c>
      <c r="D39" s="81">
        <f t="shared" si="4"/>
        <v>0.52307692307692299</v>
      </c>
      <c r="E39" s="81">
        <f t="shared" si="4"/>
        <v>0.49330357142857151</v>
      </c>
      <c r="F39" s="81">
        <f t="shared" si="4"/>
        <v>0.44444444444444442</v>
      </c>
      <c r="G39" s="81">
        <f t="shared" si="4"/>
        <v>0.49686252139189951</v>
      </c>
      <c r="H39" s="81">
        <f t="shared" si="4"/>
        <v>0.44547563805104406</v>
      </c>
      <c r="I39" s="81">
        <f t="shared" si="4"/>
        <v>0.41885964912280704</v>
      </c>
      <c r="J39" s="81">
        <f t="shared" si="4"/>
        <v>0.49640287769784175</v>
      </c>
      <c r="K39" s="81">
        <f t="shared" si="4"/>
        <v>0.55871886120996439</v>
      </c>
      <c r="L39" s="81">
        <f t="shared" si="4"/>
        <v>0.48552894211576852</v>
      </c>
      <c r="M39" s="81">
        <f t="shared" si="4"/>
        <v>0.44636015325670497</v>
      </c>
      <c r="N39" s="81">
        <f t="shared" si="4"/>
        <v>0.43003412969283272</v>
      </c>
      <c r="O39" s="81">
        <f t="shared" si="4"/>
        <v>0.55719557195571956</v>
      </c>
      <c r="P39" s="81">
        <f t="shared" si="4"/>
        <v>0.53108348134991124</v>
      </c>
      <c r="Q39" s="81">
        <f t="shared" si="4"/>
        <v>0.49073655671034794</v>
      </c>
      <c r="R39" s="81">
        <f t="shared" si="4"/>
        <v>0.58199999999999996</v>
      </c>
      <c r="S39" s="81">
        <f t="shared" si="4"/>
        <v>0.69306930693069313</v>
      </c>
      <c r="T39" s="81">
        <f t="shared" si="4"/>
        <v>0.64828614008941887</v>
      </c>
      <c r="U39" s="81">
        <f t="shared" si="4"/>
        <v>0.63093415007656972</v>
      </c>
      <c r="V39" s="81">
        <f t="shared" si="4"/>
        <v>0.63644524236983835</v>
      </c>
      <c r="W39" s="81">
        <f t="shared" si="4"/>
        <v>0.60884955752212389</v>
      </c>
      <c r="X39" s="81">
        <f t="shared" si="4"/>
        <v>0.57450628366247758</v>
      </c>
      <c r="Y39" s="81">
        <f t="shared" si="4"/>
        <v>0.54533844189016611</v>
      </c>
      <c r="Z39" s="81">
        <f t="shared" si="4"/>
        <v>0.44881889763779531</v>
      </c>
      <c r="AA39" s="81">
        <f t="shared" si="4"/>
        <v>0.53768278965129368</v>
      </c>
      <c r="AB39" s="81">
        <f t="shared" si="4"/>
        <v>0.55021834061135366</v>
      </c>
      <c r="AC39" s="81">
        <f t="shared" si="4"/>
        <v>0.51261620185922974</v>
      </c>
      <c r="AD39" s="81">
        <f t="shared" si="4"/>
        <v>0.52676399026763998</v>
      </c>
      <c r="AE39" s="81">
        <f t="shared" si="4"/>
        <v>0.53580246913580243</v>
      </c>
      <c r="AF39" s="81">
        <f t="shared" si="4"/>
        <v>0.53092447916666663</v>
      </c>
      <c r="AG39" s="81">
        <f t="shared" si="4"/>
        <v>0.49638205499276411</v>
      </c>
      <c r="AH39" s="81">
        <f t="shared" si="4"/>
        <v>0.497907949790795</v>
      </c>
      <c r="AI39" s="81">
        <f t="shared" si="4"/>
        <v>0.56308100929614879</v>
      </c>
      <c r="AJ39" s="81">
        <f t="shared" si="4"/>
        <v>0.54185361493252093</v>
      </c>
      <c r="AK39" s="81">
        <f t="shared" si="4"/>
        <v>0.52502302508856125</v>
      </c>
      <c r="AL39" s="81">
        <f t="shared" si="4"/>
        <v>0.94642857142857151</v>
      </c>
      <c r="AM39" s="81">
        <f t="shared" si="4"/>
        <v>0.59203980099502485</v>
      </c>
      <c r="AN39" s="81">
        <f t="shared" si="4"/>
        <v>0.65317919075144504</v>
      </c>
      <c r="AO39" s="81">
        <f t="shared" si="4"/>
        <v>0.67019667170953101</v>
      </c>
      <c r="AP39" s="81">
        <f>AP37/AP$10</f>
        <v>0.70313135420902806</v>
      </c>
      <c r="AQ39" s="81">
        <f>AQ37/AQ$10</f>
        <v>0.72876712328767124</v>
      </c>
      <c r="AR39" s="81">
        <f>AR37/AR$10</f>
        <v>0.60051880674448765</v>
      </c>
      <c r="AS39" s="81">
        <v>0.63568426445779647</v>
      </c>
      <c r="AT39" s="81">
        <f>AT37/AT10</f>
        <v>0.6775067750677507</v>
      </c>
      <c r="AU39" s="81">
        <f>AU37/AU$10</f>
        <v>0.65944215972231657</v>
      </c>
      <c r="AV39" s="81">
        <f>AV37/AV$10</f>
        <v>0.68256333830104321</v>
      </c>
      <c r="AW39" s="81">
        <f>AW37/AW$10</f>
        <v>0.50628930817610063</v>
      </c>
      <c r="AX39" s="81">
        <f>AX37/AX$10</f>
        <v>0.47438524590163933</v>
      </c>
      <c r="AY39" s="81">
        <v>0.58899999999999997</v>
      </c>
      <c r="AZ39" s="81">
        <v>0.55600000000000005</v>
      </c>
      <c r="BA39" s="81">
        <v>0.71399999999999997</v>
      </c>
      <c r="BB39" s="81">
        <v>-1.1599999999999999</v>
      </c>
      <c r="BC39" s="81">
        <v>0.255</v>
      </c>
      <c r="BD39" s="81">
        <v>0.17258521892334716</v>
      </c>
      <c r="BE39" s="81">
        <v>0.24761442937611017</v>
      </c>
      <c r="BF39" s="81">
        <v>0.34865337193827128</v>
      </c>
    </row>
    <row r="40" spans="1:58" x14ac:dyDescent="0.25">
      <c r="A40" s="20"/>
      <c r="B40" s="13" t="s">
        <v>325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</row>
    <row r="41" spans="1:58" x14ac:dyDescent="0.25">
      <c r="A41" s="20"/>
      <c r="B41" s="88" t="s">
        <v>347</v>
      </c>
      <c r="C41" s="74">
        <v>3.9</v>
      </c>
      <c r="D41" s="74">
        <v>3.6</v>
      </c>
      <c r="E41" s="74">
        <v>3.9</v>
      </c>
      <c r="F41" s="74">
        <v>4</v>
      </c>
      <c r="G41" s="74">
        <v>15.4</v>
      </c>
      <c r="H41" s="74">
        <v>3.4</v>
      </c>
      <c r="I41" s="74">
        <v>3.4</v>
      </c>
      <c r="J41" s="74">
        <v>3.8</v>
      </c>
      <c r="K41" s="74">
        <v>3.7</v>
      </c>
      <c r="L41" s="74">
        <v>14.3</v>
      </c>
      <c r="M41" s="74">
        <v>3.7</v>
      </c>
      <c r="N41" s="74">
        <v>3.8</v>
      </c>
      <c r="O41" s="74">
        <v>4.2</v>
      </c>
      <c r="P41" s="74">
        <v>4</v>
      </c>
      <c r="Q41" s="74">
        <v>15.7</v>
      </c>
      <c r="R41" s="74">
        <v>4</v>
      </c>
      <c r="S41" s="74">
        <v>4.2</v>
      </c>
      <c r="T41" s="74">
        <v>4.5999999999999996</v>
      </c>
      <c r="U41" s="74">
        <v>4.5</v>
      </c>
      <c r="V41" s="74">
        <v>17.299999999999997</v>
      </c>
      <c r="W41" s="74">
        <v>4.4000000000000004</v>
      </c>
      <c r="X41" s="74">
        <v>4.5</v>
      </c>
      <c r="Y41" s="74">
        <v>5.4</v>
      </c>
      <c r="Z41" s="74">
        <v>5.5</v>
      </c>
      <c r="AA41" s="74">
        <v>19.8</v>
      </c>
      <c r="AB41" s="74">
        <v>6</v>
      </c>
      <c r="AC41" s="74">
        <v>5.7</v>
      </c>
      <c r="AD41" s="74">
        <v>6.1</v>
      </c>
      <c r="AE41" s="74">
        <v>5.5</v>
      </c>
      <c r="AF41" s="74">
        <v>23.3</v>
      </c>
      <c r="AG41" s="74">
        <v>5.6</v>
      </c>
      <c r="AH41" s="74">
        <v>5.5</v>
      </c>
      <c r="AI41" s="74">
        <v>5.8</v>
      </c>
      <c r="AJ41" s="74">
        <v>5.4</v>
      </c>
      <c r="AK41" s="74">
        <v>22.226999999999997</v>
      </c>
      <c r="AL41" s="74">
        <v>6</v>
      </c>
      <c r="AM41" s="74">
        <v>5.9</v>
      </c>
      <c r="AN41" s="74">
        <v>6.6</v>
      </c>
      <c r="AO41" s="74">
        <v>6.1</v>
      </c>
      <c r="AP41" s="74">
        <v>24.6</v>
      </c>
      <c r="AQ41" s="74">
        <v>6.7</v>
      </c>
      <c r="AR41" s="74">
        <v>6.5</v>
      </c>
      <c r="AS41" s="74">
        <v>6.8460000000000001</v>
      </c>
      <c r="AT41" s="74">
        <v>6.4</v>
      </c>
      <c r="AU41" s="74">
        <v>26.4</v>
      </c>
      <c r="AV41" s="74">
        <v>6.6</v>
      </c>
      <c r="AW41" s="74">
        <v>6.1</v>
      </c>
      <c r="AX41" s="74">
        <v>6.7</v>
      </c>
      <c r="AY41" s="74">
        <v>6.5</v>
      </c>
      <c r="AZ41" s="74">
        <v>25.9</v>
      </c>
      <c r="BA41" s="74">
        <v>5.9</v>
      </c>
      <c r="BB41" s="74">
        <v>1.3</v>
      </c>
      <c r="BC41" s="74">
        <v>3.4</v>
      </c>
      <c r="BD41" s="74">
        <v>5.2239089999999999</v>
      </c>
      <c r="BE41" s="74">
        <v>15.882981999999998</v>
      </c>
      <c r="BF41" s="74">
        <v>4.080178000000001</v>
      </c>
    </row>
    <row r="42" spans="1:58" x14ac:dyDescent="0.25">
      <c r="A42" s="20"/>
      <c r="B42" s="88" t="s">
        <v>348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1.5</v>
      </c>
      <c r="N42" s="74">
        <v>10.199999999999999</v>
      </c>
      <c r="O42" s="74">
        <v>14</v>
      </c>
      <c r="P42" s="74">
        <v>11.7</v>
      </c>
      <c r="Q42" s="74">
        <v>37.4</v>
      </c>
      <c r="R42" s="74">
        <v>22.4</v>
      </c>
      <c r="S42" s="74">
        <v>33.4</v>
      </c>
      <c r="T42" s="74">
        <v>38.9</v>
      </c>
      <c r="U42" s="74">
        <v>43.5</v>
      </c>
      <c r="V42" s="74">
        <v>138.19999999999999</v>
      </c>
      <c r="W42" s="74">
        <v>48.1</v>
      </c>
      <c r="X42" s="74">
        <v>56.8</v>
      </c>
      <c r="Y42" s="74">
        <v>71.5</v>
      </c>
      <c r="Z42" s="74">
        <v>78.5</v>
      </c>
      <c r="AA42" s="74">
        <v>254.8</v>
      </c>
      <c r="AB42" s="74">
        <v>82.7</v>
      </c>
      <c r="AC42" s="74">
        <v>116.9</v>
      </c>
      <c r="AD42" s="74">
        <v>120.7</v>
      </c>
      <c r="AE42" s="74">
        <v>95.1</v>
      </c>
      <c r="AF42" s="74">
        <v>415.4</v>
      </c>
      <c r="AG42" s="74">
        <v>105.2</v>
      </c>
      <c r="AH42" s="74">
        <v>134.80000000000001</v>
      </c>
      <c r="AI42" s="74">
        <v>123</v>
      </c>
      <c r="AJ42" s="74">
        <v>114.2</v>
      </c>
      <c r="AK42" s="74">
        <v>477.15899999999999</v>
      </c>
      <c r="AL42" s="74">
        <v>118.1</v>
      </c>
      <c r="AM42" s="74">
        <v>125.1</v>
      </c>
      <c r="AN42" s="74">
        <v>126.3</v>
      </c>
      <c r="AO42" s="74">
        <v>123.2</v>
      </c>
      <c r="AP42" s="74">
        <v>492.8</v>
      </c>
      <c r="AQ42" s="74">
        <v>119.8</v>
      </c>
      <c r="AR42" s="74">
        <v>148.4</v>
      </c>
      <c r="AS42" s="74">
        <v>183.60900000000001</v>
      </c>
      <c r="AT42" s="74">
        <v>159.4</v>
      </c>
      <c r="AU42" s="74">
        <v>611.20000000000005</v>
      </c>
      <c r="AV42" s="74">
        <v>158</v>
      </c>
      <c r="AW42" s="74">
        <v>160.19999999999999</v>
      </c>
      <c r="AX42" s="74">
        <v>170.1</v>
      </c>
      <c r="AY42" s="74">
        <v>166.8</v>
      </c>
      <c r="AZ42" s="74">
        <v>655</v>
      </c>
      <c r="BA42" s="74">
        <v>179.6</v>
      </c>
      <c r="BB42" s="74">
        <v>196.8</v>
      </c>
      <c r="BC42" s="74">
        <v>262.2</v>
      </c>
      <c r="BD42" s="74">
        <v>233.321</v>
      </c>
      <c r="BE42" s="74">
        <v>871.96500000000003</v>
      </c>
      <c r="BF42" s="74">
        <v>289.23871999999994</v>
      </c>
    </row>
    <row r="43" spans="1:58" x14ac:dyDescent="0.25">
      <c r="A43" s="20"/>
    </row>
    <row r="44" spans="1:58" x14ac:dyDescent="0.25">
      <c r="A44" s="20"/>
      <c r="B44" s="89" t="s">
        <v>349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</row>
    <row r="45" spans="1:58" x14ac:dyDescent="0.25">
      <c r="A45" s="20"/>
      <c r="B45" s="73" t="s">
        <v>303</v>
      </c>
      <c r="C45" s="75">
        <v>40.200000000000003</v>
      </c>
      <c r="D45" s="75">
        <v>48.7</v>
      </c>
      <c r="E45" s="75">
        <v>36.799999999999997</v>
      </c>
      <c r="F45" s="75">
        <v>38.200000000000003</v>
      </c>
      <c r="G45" s="75">
        <v>163.9</v>
      </c>
      <c r="H45" s="75">
        <v>47.3</v>
      </c>
      <c r="I45" s="75">
        <v>52.3</v>
      </c>
      <c r="J45" s="75">
        <v>54.3</v>
      </c>
      <c r="K45" s="75">
        <v>58.7</v>
      </c>
      <c r="L45" s="75">
        <v>212.59999999999997</v>
      </c>
      <c r="M45" s="75">
        <v>46.2</v>
      </c>
      <c r="N45" s="75">
        <v>54</v>
      </c>
      <c r="O45" s="75">
        <v>43.4</v>
      </c>
      <c r="P45" s="75">
        <v>40.9</v>
      </c>
      <c r="Q45" s="75">
        <v>184.5</v>
      </c>
      <c r="R45" s="75">
        <v>42.8</v>
      </c>
      <c r="S45" s="75">
        <v>47.6</v>
      </c>
      <c r="T45" s="75">
        <v>55.3</v>
      </c>
      <c r="U45" s="75">
        <v>58.4</v>
      </c>
      <c r="V45" s="75">
        <v>204.1</v>
      </c>
      <c r="W45" s="75">
        <v>39.200000000000003</v>
      </c>
      <c r="X45" s="75">
        <v>48.5</v>
      </c>
      <c r="Y45" s="75">
        <v>45.4</v>
      </c>
      <c r="Z45" s="75">
        <v>52</v>
      </c>
      <c r="AA45" s="75">
        <v>185.1</v>
      </c>
      <c r="AB45" s="30">
        <v>49.6</v>
      </c>
      <c r="AC45" s="75">
        <v>62.4</v>
      </c>
      <c r="AD45" s="75">
        <v>74.7</v>
      </c>
      <c r="AE45" s="75">
        <v>121.1</v>
      </c>
      <c r="AF45" s="75">
        <v>307.8</v>
      </c>
      <c r="AG45" s="76">
        <v>126.5</v>
      </c>
      <c r="AH45" s="77">
        <v>103</v>
      </c>
      <c r="AI45" s="76">
        <v>105.5</v>
      </c>
      <c r="AJ45" s="77">
        <v>104.472847885988</v>
      </c>
      <c r="AK45" s="77">
        <v>439.47284788598802</v>
      </c>
      <c r="AL45" s="77">
        <v>74.2</v>
      </c>
      <c r="AM45" s="77">
        <v>91.9</v>
      </c>
      <c r="AN45" s="77">
        <v>93.1</v>
      </c>
      <c r="AO45" s="77">
        <v>100.2</v>
      </c>
      <c r="AP45" s="77">
        <v>359.4</v>
      </c>
      <c r="AQ45" s="77">
        <v>81.5</v>
      </c>
      <c r="AR45" s="77">
        <v>91.5</v>
      </c>
      <c r="AS45" s="77">
        <v>109.091280045809</v>
      </c>
      <c r="AT45" s="77">
        <v>103.9</v>
      </c>
      <c r="AU45" s="77">
        <v>386</v>
      </c>
      <c r="AV45" s="77">
        <v>101.5</v>
      </c>
      <c r="AW45" s="77">
        <v>125.3</v>
      </c>
      <c r="AX45" s="77">
        <v>99.5</v>
      </c>
      <c r="AY45" s="77">
        <v>121.5</v>
      </c>
      <c r="AZ45" s="77">
        <v>447.7</v>
      </c>
      <c r="BA45" s="77">
        <v>75.400000000000006</v>
      </c>
      <c r="BB45" s="77">
        <v>125.4</v>
      </c>
      <c r="BC45" s="77">
        <v>139.5</v>
      </c>
      <c r="BD45" s="77">
        <v>126.67783077995499</v>
      </c>
      <c r="BE45" s="77">
        <v>467.0031659856603</v>
      </c>
      <c r="BF45" s="77">
        <v>132.29025350634799</v>
      </c>
    </row>
    <row r="46" spans="1:58" x14ac:dyDescent="0.25">
      <c r="A46" s="20"/>
      <c r="B46" s="28" t="s">
        <v>321</v>
      </c>
      <c r="C46" s="81">
        <f t="shared" ref="C46:AG46" si="5">C45/C$9</f>
        <v>0.23633156966490301</v>
      </c>
      <c r="D46" s="81">
        <f t="shared" si="5"/>
        <v>0.25780836421386977</v>
      </c>
      <c r="E46" s="81">
        <f t="shared" si="5"/>
        <v>0.18881477680861977</v>
      </c>
      <c r="F46" s="81">
        <f t="shared" si="5"/>
        <v>0.18827008378511584</v>
      </c>
      <c r="G46" s="81">
        <f t="shared" si="5"/>
        <v>0.21656976744186049</v>
      </c>
      <c r="H46" s="81">
        <f t="shared" si="5"/>
        <v>0.22961165048543689</v>
      </c>
      <c r="I46" s="81">
        <f t="shared" si="5"/>
        <v>0.24669811320754714</v>
      </c>
      <c r="J46" s="81">
        <f t="shared" si="5"/>
        <v>0.23794916739702016</v>
      </c>
      <c r="K46" s="81">
        <f t="shared" si="5"/>
        <v>0.2577953447518665</v>
      </c>
      <c r="L46" s="81">
        <f t="shared" si="5"/>
        <v>0.24327726284471901</v>
      </c>
      <c r="M46" s="81">
        <f t="shared" si="5"/>
        <v>0.21095890410958906</v>
      </c>
      <c r="N46" s="81">
        <f t="shared" si="5"/>
        <v>0.23488473249238798</v>
      </c>
      <c r="O46" s="81">
        <f t="shared" si="5"/>
        <v>0.19418344519015659</v>
      </c>
      <c r="P46" s="81">
        <f t="shared" si="5"/>
        <v>0.18226381461675578</v>
      </c>
      <c r="Q46" s="81">
        <f t="shared" si="5"/>
        <v>0.20573148974130243</v>
      </c>
      <c r="R46" s="81">
        <f t="shared" si="5"/>
        <v>0.16011971567527122</v>
      </c>
      <c r="S46" s="81">
        <f t="shared" si="5"/>
        <v>0.17290228841264074</v>
      </c>
      <c r="T46" s="81">
        <f t="shared" si="5"/>
        <v>0.17511082963901201</v>
      </c>
      <c r="U46" s="81">
        <f t="shared" si="5"/>
        <v>0.18445988629185089</v>
      </c>
      <c r="V46" s="81">
        <f t="shared" si="5"/>
        <v>0.17370212765957446</v>
      </c>
      <c r="W46" s="81">
        <f t="shared" si="5"/>
        <v>0.13062312562479172</v>
      </c>
      <c r="X46" s="81">
        <f t="shared" si="5"/>
        <v>0.16468590831918506</v>
      </c>
      <c r="Y46" s="81">
        <f t="shared" si="5"/>
        <v>0.13243873978996498</v>
      </c>
      <c r="Z46" s="81">
        <f t="shared" si="5"/>
        <v>0.14500836586726157</v>
      </c>
      <c r="AA46" s="81">
        <f t="shared" si="5"/>
        <v>0.14281305454826018</v>
      </c>
      <c r="AB46" s="81">
        <f t="shared" si="5"/>
        <v>0.13735807255607865</v>
      </c>
      <c r="AC46" s="81">
        <f t="shared" si="5"/>
        <v>0.16486129458388374</v>
      </c>
      <c r="AD46" s="81">
        <f t="shared" si="5"/>
        <v>0.1655218258364724</v>
      </c>
      <c r="AE46" s="81">
        <f t="shared" si="5"/>
        <v>0.27122060470324749</v>
      </c>
      <c r="AF46" s="81">
        <f t="shared" si="5"/>
        <v>0.18798094540124588</v>
      </c>
      <c r="AG46" s="81">
        <f t="shared" si="5"/>
        <v>0.28548860302414802</v>
      </c>
      <c r="AH46" s="81">
        <f>AH45/AH$9</f>
        <v>0.23526724531749657</v>
      </c>
      <c r="AI46" s="81">
        <v>0.248</v>
      </c>
      <c r="AJ46" s="81">
        <v>0.25052192140249413</v>
      </c>
      <c r="AK46" s="81">
        <v>0.25494114710461907</v>
      </c>
      <c r="AL46" s="81">
        <v>0.20699999999999999</v>
      </c>
      <c r="AM46" s="81">
        <v>0.23400000000000001</v>
      </c>
      <c r="AN46" s="81">
        <v>0.22600000000000001</v>
      </c>
      <c r="AO46" s="81">
        <v>0.24299999999999999</v>
      </c>
      <c r="AP46" s="81">
        <v>0.22800000000000001</v>
      </c>
      <c r="AQ46" s="81">
        <f>AQ45/AQ9</f>
        <v>0.21097592544654414</v>
      </c>
      <c r="AR46" s="81">
        <f>AR45/AR9</f>
        <v>0.21687603697558663</v>
      </c>
      <c r="AS46" s="81">
        <v>0.22781870046349087</v>
      </c>
      <c r="AT46" s="81">
        <f>AT45/AT9</f>
        <v>0.23228258439526045</v>
      </c>
      <c r="AU46" s="81">
        <v>0.223</v>
      </c>
      <c r="AV46" s="81">
        <v>0.23799999999999999</v>
      </c>
      <c r="AW46" s="81">
        <v>0.27</v>
      </c>
      <c r="AX46" s="81">
        <v>0.17499999999999999</v>
      </c>
      <c r="AY46" s="81">
        <v>0.221</v>
      </c>
      <c r="AZ46" s="81">
        <v>0.223</v>
      </c>
      <c r="BA46" s="81">
        <v>0.16300000000000001</v>
      </c>
      <c r="BB46" s="81">
        <v>0.30199999999999999</v>
      </c>
      <c r="BC46" s="81">
        <v>0.26700000000000002</v>
      </c>
      <c r="BD46" s="81">
        <v>0.2351754226807676</v>
      </c>
      <c r="BE46" s="81">
        <v>0.24084090788526039</v>
      </c>
      <c r="BF46" s="81">
        <v>0.27014550440340618</v>
      </c>
    </row>
    <row r="47" spans="1:58" x14ac:dyDescent="0.25">
      <c r="A47" s="20"/>
      <c r="B47" s="73" t="s">
        <v>328</v>
      </c>
      <c r="C47" s="75">
        <v>11.7</v>
      </c>
      <c r="D47" s="75">
        <v>10.7</v>
      </c>
      <c r="E47" s="75">
        <v>7.8</v>
      </c>
      <c r="F47" s="75">
        <v>11.3</v>
      </c>
      <c r="G47" s="75">
        <v>41.5</v>
      </c>
      <c r="H47" s="75">
        <v>8.8000000000000007</v>
      </c>
      <c r="I47" s="75">
        <v>11.2</v>
      </c>
      <c r="J47" s="75">
        <v>11</v>
      </c>
      <c r="K47" s="75">
        <v>9.6</v>
      </c>
      <c r="L47" s="75">
        <v>40.6</v>
      </c>
      <c r="M47" s="75">
        <v>12.9</v>
      </c>
      <c r="N47" s="75">
        <v>17.8</v>
      </c>
      <c r="O47" s="75">
        <v>10.5</v>
      </c>
      <c r="P47" s="75">
        <v>13.9</v>
      </c>
      <c r="Q47" s="75">
        <v>55.1</v>
      </c>
      <c r="R47" s="75">
        <v>9.9</v>
      </c>
      <c r="S47" s="75">
        <v>8.8000000000000007</v>
      </c>
      <c r="T47" s="75">
        <v>13.5</v>
      </c>
      <c r="U47" s="75">
        <v>15.5</v>
      </c>
      <c r="V47" s="75">
        <v>47.7</v>
      </c>
      <c r="W47" s="75">
        <v>9.6999999999999993</v>
      </c>
      <c r="X47" s="75">
        <v>11.5</v>
      </c>
      <c r="Y47" s="76">
        <v>9.1</v>
      </c>
      <c r="Z47" s="76">
        <v>21.5</v>
      </c>
      <c r="AA47" s="76">
        <v>51.7</v>
      </c>
      <c r="AB47" s="77">
        <v>12</v>
      </c>
      <c r="AC47" s="75">
        <v>18.3</v>
      </c>
      <c r="AD47" s="75">
        <v>17.2</v>
      </c>
      <c r="AE47" s="75">
        <v>31.9</v>
      </c>
      <c r="AF47" s="76">
        <v>79.400000000000006</v>
      </c>
      <c r="AG47" s="76">
        <v>23.9</v>
      </c>
      <c r="AH47" s="77">
        <v>22</v>
      </c>
      <c r="AI47" s="76">
        <v>18.3</v>
      </c>
      <c r="AJ47" s="76">
        <v>15.3</v>
      </c>
      <c r="AK47" s="76">
        <v>79.5</v>
      </c>
      <c r="AL47" s="76">
        <v>8</v>
      </c>
      <c r="AM47" s="76">
        <v>17.100000000000001</v>
      </c>
      <c r="AN47" s="76">
        <v>19.3</v>
      </c>
      <c r="AO47" s="76">
        <v>17.8</v>
      </c>
      <c r="AP47" s="76">
        <v>62.2</v>
      </c>
      <c r="AQ47" s="77">
        <v>10</v>
      </c>
      <c r="AR47" s="77">
        <v>12.9</v>
      </c>
      <c r="AS47" s="77">
        <v>9.8555998310090516</v>
      </c>
      <c r="AT47" s="77">
        <v>13.9</v>
      </c>
      <c r="AU47" s="76">
        <v>46.6</v>
      </c>
      <c r="AV47" s="77">
        <v>19.2</v>
      </c>
      <c r="AW47" s="77">
        <v>22.3</v>
      </c>
      <c r="AX47" s="77">
        <v>13.7</v>
      </c>
      <c r="AY47" s="77">
        <v>9.8000000000000007</v>
      </c>
      <c r="AZ47" s="77">
        <v>65.099999999999994</v>
      </c>
      <c r="BA47" s="77">
        <v>8.5</v>
      </c>
      <c r="BB47" s="77">
        <v>20.3</v>
      </c>
      <c r="BC47" s="77">
        <v>29.1</v>
      </c>
      <c r="BD47" s="77">
        <v>29.895731739982299</v>
      </c>
      <c r="BE47" s="77">
        <v>87.794716339456215</v>
      </c>
      <c r="BF47" s="77">
        <v>29.626800955036899</v>
      </c>
    </row>
    <row r="48" spans="1:58" x14ac:dyDescent="0.25">
      <c r="A48" s="20"/>
      <c r="B48" s="79" t="s">
        <v>322</v>
      </c>
      <c r="C48" s="91">
        <f t="shared" ref="C48:AC48" si="6">IFERROR((C47-C53)/C45,"N/A")</f>
        <v>0.29104477611940294</v>
      </c>
      <c r="D48" s="91">
        <f t="shared" si="6"/>
        <v>0.21971252566735111</v>
      </c>
      <c r="E48" s="91">
        <f t="shared" si="6"/>
        <v>0.19293478260869565</v>
      </c>
      <c r="F48" s="91">
        <f t="shared" si="6"/>
        <v>0.27486910994764396</v>
      </c>
      <c r="G48" s="92">
        <f t="shared" si="6"/>
        <v>0.24405125076266015</v>
      </c>
      <c r="H48" s="91">
        <f t="shared" si="6"/>
        <v>0.16279069767441864</v>
      </c>
      <c r="I48" s="91">
        <f t="shared" si="6"/>
        <v>0.19120458891013387</v>
      </c>
      <c r="J48" s="91">
        <f t="shared" si="6"/>
        <v>0.18047882136279927</v>
      </c>
      <c r="K48" s="91">
        <f t="shared" si="6"/>
        <v>0.12947189097103917</v>
      </c>
      <c r="L48" s="92">
        <f t="shared" si="6"/>
        <v>0.16509877704609599</v>
      </c>
      <c r="M48" s="91">
        <f t="shared" si="6"/>
        <v>0.21428571428571427</v>
      </c>
      <c r="N48" s="91">
        <f t="shared" si="6"/>
        <v>0.27037037037037037</v>
      </c>
      <c r="O48" s="91">
        <f t="shared" si="6"/>
        <v>0.1889400921658986</v>
      </c>
      <c r="P48" s="91">
        <f t="shared" si="6"/>
        <v>0.30073349633251839</v>
      </c>
      <c r="Q48" s="91">
        <f t="shared" si="6"/>
        <v>0.24390243902439024</v>
      </c>
      <c r="R48" s="91">
        <f t="shared" si="6"/>
        <v>0.18224299065420563</v>
      </c>
      <c r="S48" s="91">
        <f t="shared" si="6"/>
        <v>0.16806722689075629</v>
      </c>
      <c r="T48" s="91">
        <f t="shared" si="6"/>
        <v>0.20614828209764921</v>
      </c>
      <c r="U48" s="91">
        <f t="shared" si="6"/>
        <v>0.22945205479452055</v>
      </c>
      <c r="V48" s="91">
        <f t="shared" si="6"/>
        <v>0.19892209701126901</v>
      </c>
      <c r="W48" s="91">
        <f t="shared" si="6"/>
        <v>0.17346938775510201</v>
      </c>
      <c r="X48" s="91">
        <f t="shared" si="6"/>
        <v>0.20824742268041235</v>
      </c>
      <c r="Y48" s="91">
        <f t="shared" si="6"/>
        <v>0.15198237885462554</v>
      </c>
      <c r="Z48" s="91">
        <f t="shared" si="6"/>
        <v>0.34423076923076923</v>
      </c>
      <c r="AA48" s="91">
        <f t="shared" si="6"/>
        <v>0.22528363047001623</v>
      </c>
      <c r="AB48" s="91">
        <f t="shared" si="6"/>
        <v>0.19758064516129034</v>
      </c>
      <c r="AC48" s="91">
        <f t="shared" si="6"/>
        <v>0.26282051282051289</v>
      </c>
      <c r="AD48" s="91">
        <f>IFERROR((AD47-AD53)/AD45,"N/A")</f>
        <v>0.20749665327978581</v>
      </c>
      <c r="AE48" s="91">
        <f>IFERROR((AE47-AE53)/AE45,"N/A")</f>
        <v>0.22130470685383979</v>
      </c>
      <c r="AF48" s="91">
        <f>IFERROR((AF47-AF53)/AF45,"N/A")</f>
        <v>0.22254710851202078</v>
      </c>
      <c r="AG48" s="91">
        <f>IFERROR((AG47-AG53)/AG45,"N/A")</f>
        <v>0.1691699604743083</v>
      </c>
      <c r="AH48" s="91">
        <f>IFERROR((AH47-AH53)/AH45,"N/A")</f>
        <v>0.19223300970873788</v>
      </c>
      <c r="AI48" s="91">
        <v>0.17299999999999999</v>
      </c>
      <c r="AJ48" s="91">
        <v>0.14644953506672859</v>
      </c>
      <c r="AK48" s="91">
        <v>0.1702039167147939</v>
      </c>
      <c r="AL48" s="91">
        <v>0.10800000000000001</v>
      </c>
      <c r="AM48" s="91">
        <v>0.186</v>
      </c>
      <c r="AN48" s="91">
        <v>0.20699999999999999</v>
      </c>
      <c r="AO48" s="91">
        <v>0.17799999999999999</v>
      </c>
      <c r="AP48" s="91">
        <v>0.17299999999999999</v>
      </c>
      <c r="AQ48" s="91">
        <f>AQ47/AQ45</f>
        <v>0.12269938650306748</v>
      </c>
      <c r="AR48" s="91">
        <f>AR47/AR45</f>
        <v>0.14098360655737704</v>
      </c>
      <c r="AS48" s="91">
        <v>9.1342691247829733E-2</v>
      </c>
      <c r="AT48" s="91">
        <f>AT47/AT45</f>
        <v>0.13378248315688163</v>
      </c>
      <c r="AU48" s="91">
        <v>0.121</v>
      </c>
      <c r="AV48" s="91">
        <v>0.189</v>
      </c>
      <c r="AW48" s="91">
        <v>0.17799999999999999</v>
      </c>
      <c r="AX48" s="91">
        <v>0.13800000000000001</v>
      </c>
      <c r="AY48" s="81">
        <v>8.1000000000000003E-2</v>
      </c>
      <c r="AZ48" s="81">
        <v>0.14499999999999999</v>
      </c>
      <c r="BA48" s="81">
        <v>0.113</v>
      </c>
      <c r="BB48" s="81">
        <v>0.16200000000000001</v>
      </c>
      <c r="BC48" s="81">
        <v>0.20899999999999999</v>
      </c>
      <c r="BD48" s="81">
        <v>0.23599813444794859</v>
      </c>
      <c r="BE48" s="81">
        <v>0.1879959767599349</v>
      </c>
      <c r="BF48" s="81">
        <v>0.22395301369359949</v>
      </c>
    </row>
    <row r="49" spans="1:58" x14ac:dyDescent="0.25">
      <c r="A49" s="20"/>
      <c r="B49" s="21" t="s">
        <v>329</v>
      </c>
      <c r="C49" s="81">
        <f>C47/C$10</f>
        <v>0.312</v>
      </c>
      <c r="D49" s="81">
        <f t="shared" ref="D49:AF49" si="7">D47/D$10</f>
        <v>0.27435897435897433</v>
      </c>
      <c r="E49" s="81">
        <f t="shared" si="7"/>
        <v>0.17410714285714288</v>
      </c>
      <c r="F49" s="81">
        <f t="shared" si="7"/>
        <v>0.20925925925925928</v>
      </c>
      <c r="G49" s="93">
        <f t="shared" si="7"/>
        <v>0.23673702224757556</v>
      </c>
      <c r="H49" s="81">
        <f t="shared" si="7"/>
        <v>0.20417633410672856</v>
      </c>
      <c r="I49" s="81">
        <f t="shared" si="7"/>
        <v>0.24561403508771928</v>
      </c>
      <c r="J49" s="81">
        <f t="shared" si="7"/>
        <v>0.19784172661870503</v>
      </c>
      <c r="K49" s="81">
        <f t="shared" si="7"/>
        <v>0.17081850533807827</v>
      </c>
      <c r="L49" s="93">
        <f t="shared" si="7"/>
        <v>0.20259481037924151</v>
      </c>
      <c r="M49" s="81">
        <f t="shared" si="7"/>
        <v>0.2471264367816092</v>
      </c>
      <c r="N49" s="81">
        <f t="shared" si="7"/>
        <v>0.30375426621160412</v>
      </c>
      <c r="O49" s="81">
        <f t="shared" si="7"/>
        <v>0.19372693726937268</v>
      </c>
      <c r="P49" s="81">
        <f t="shared" si="7"/>
        <v>0.24689165186500889</v>
      </c>
      <c r="Q49" s="93">
        <f t="shared" si="7"/>
        <v>0.24898328061455038</v>
      </c>
      <c r="R49" s="81">
        <f t="shared" si="7"/>
        <v>0.19800000000000001</v>
      </c>
      <c r="S49" s="81">
        <f t="shared" si="7"/>
        <v>0.21782178217821785</v>
      </c>
      <c r="T49" s="81">
        <f t="shared" si="7"/>
        <v>0.20119225037257826</v>
      </c>
      <c r="U49" s="81">
        <f t="shared" si="7"/>
        <v>0.23736600306278716</v>
      </c>
      <c r="V49" s="93">
        <f t="shared" si="7"/>
        <v>0.21409335727109516</v>
      </c>
      <c r="W49" s="81">
        <f t="shared" si="7"/>
        <v>0.17168141592920352</v>
      </c>
      <c r="X49" s="81">
        <f t="shared" si="7"/>
        <v>0.20646319569120286</v>
      </c>
      <c r="Y49" s="81">
        <f t="shared" si="7"/>
        <v>0.11621966794380588</v>
      </c>
      <c r="Z49" s="81">
        <f t="shared" si="7"/>
        <v>0.28215223097112863</v>
      </c>
      <c r="AA49" s="81">
        <f t="shared" si="7"/>
        <v>0.19385076865391829</v>
      </c>
      <c r="AB49" s="81">
        <f t="shared" si="7"/>
        <v>0.17467248908296942</v>
      </c>
      <c r="AC49" s="81">
        <f t="shared" si="7"/>
        <v>0.24302788844621515</v>
      </c>
      <c r="AD49" s="81">
        <f t="shared" si="7"/>
        <v>0.20924574209245742</v>
      </c>
      <c r="AE49" s="81">
        <f t="shared" si="7"/>
        <v>0.39382716049382716</v>
      </c>
      <c r="AF49" s="81">
        <f t="shared" si="7"/>
        <v>0.25846354166666669</v>
      </c>
      <c r="AG49" s="81">
        <f>AG47/AG$10</f>
        <v>0.34587554269175108</v>
      </c>
      <c r="AH49" s="81">
        <f>AH47/AH$10</f>
        <v>0.30683403068340304</v>
      </c>
      <c r="AI49" s="81">
        <v>0.24299999999999999</v>
      </c>
      <c r="AJ49" s="81">
        <v>0.24351199686522071</v>
      </c>
      <c r="AK49" s="81">
        <v>0.28501715373050884</v>
      </c>
      <c r="AL49" s="81">
        <v>0.159</v>
      </c>
      <c r="AM49" s="81">
        <v>0.28399999999999997</v>
      </c>
      <c r="AN49" s="81">
        <v>0.27899999999999997</v>
      </c>
      <c r="AO49" s="81">
        <v>0.26900000000000002</v>
      </c>
      <c r="AP49" s="81">
        <v>0.253</v>
      </c>
      <c r="AQ49" s="81">
        <f>AQ47/AQ10</f>
        <v>0.13698630136986301</v>
      </c>
      <c r="AR49" s="81">
        <f>AR47/AR10</f>
        <v>0.16731517509727628</v>
      </c>
      <c r="AS49" s="81">
        <v>0.12159192800572434</v>
      </c>
      <c r="AT49" s="81">
        <v>0.188</v>
      </c>
      <c r="AU49" s="81">
        <v>0.153</v>
      </c>
      <c r="AV49" s="81">
        <v>0.28599999999999998</v>
      </c>
      <c r="AW49" s="81">
        <v>0.35099999999999998</v>
      </c>
      <c r="AX49" s="81">
        <v>0.14000000000000001</v>
      </c>
      <c r="AY49" s="81">
        <v>0.121</v>
      </c>
      <c r="AZ49" s="81">
        <v>0.21099999999999999</v>
      </c>
      <c r="BA49" s="81">
        <v>0.14099999999999999</v>
      </c>
      <c r="BB49" s="81">
        <v>1.1599999999999999</v>
      </c>
      <c r="BC49" s="81">
        <v>0.39100000000000001</v>
      </c>
      <c r="BD49" s="81">
        <v>0.59305303531247155</v>
      </c>
      <c r="BE49" s="81">
        <v>0.43360566427732411</v>
      </c>
      <c r="BF49" s="81">
        <v>0.48480006772371947</v>
      </c>
    </row>
    <row r="50" spans="1:58" x14ac:dyDescent="0.25">
      <c r="A50" s="20"/>
      <c r="B50" s="13" t="s">
        <v>350</v>
      </c>
      <c r="C50" s="75">
        <v>12</v>
      </c>
      <c r="D50" s="75">
        <v>12.1</v>
      </c>
      <c r="E50" s="75">
        <v>8.8000000000000007</v>
      </c>
      <c r="F50" s="75">
        <v>9.5</v>
      </c>
      <c r="G50" s="75">
        <v>42.400000000000006</v>
      </c>
      <c r="H50" s="75">
        <v>14.4</v>
      </c>
      <c r="I50" s="75">
        <v>17.2</v>
      </c>
      <c r="J50" s="75">
        <v>20.5</v>
      </c>
      <c r="K50" s="75">
        <v>28.4</v>
      </c>
      <c r="L50" s="75">
        <v>80.5</v>
      </c>
      <c r="M50" s="75">
        <v>20.8</v>
      </c>
      <c r="N50" s="75">
        <v>21</v>
      </c>
      <c r="O50" s="75">
        <v>13.5</v>
      </c>
      <c r="P50" s="75">
        <v>14.4</v>
      </c>
      <c r="Q50" s="75">
        <v>69.7</v>
      </c>
      <c r="R50" s="75">
        <v>18.2</v>
      </c>
      <c r="S50" s="75">
        <v>25.8</v>
      </c>
      <c r="T50" s="75">
        <v>33.299999999999997</v>
      </c>
      <c r="U50" s="75">
        <v>25.1</v>
      </c>
      <c r="V50" s="75">
        <v>102.4</v>
      </c>
      <c r="W50" s="75">
        <v>20.399999999999999</v>
      </c>
      <c r="X50" s="75">
        <v>28.1</v>
      </c>
      <c r="Y50" s="76">
        <v>24.2</v>
      </c>
      <c r="Z50" s="76">
        <v>20.399999999999999</v>
      </c>
      <c r="AA50" s="76">
        <v>93</v>
      </c>
      <c r="AB50" s="76">
        <v>22.8</v>
      </c>
      <c r="AC50" s="75">
        <v>27</v>
      </c>
      <c r="AD50" s="75">
        <v>29.3</v>
      </c>
      <c r="AE50" s="75">
        <v>35.200000000000003</v>
      </c>
      <c r="AF50" s="76">
        <v>114.2</v>
      </c>
      <c r="AG50" s="76">
        <v>103.7</v>
      </c>
      <c r="AH50" s="76">
        <v>94.1</v>
      </c>
      <c r="AI50" s="76">
        <v>101</v>
      </c>
      <c r="AJ50" s="76">
        <v>104.8</v>
      </c>
      <c r="AK50" s="77">
        <v>403.60300000000001</v>
      </c>
      <c r="AL50" s="77">
        <v>75</v>
      </c>
      <c r="AM50" s="76">
        <v>100.2</v>
      </c>
      <c r="AN50" s="76">
        <v>105.4</v>
      </c>
      <c r="AO50" s="76">
        <v>107.9</v>
      </c>
      <c r="AP50" s="76">
        <v>388.4</v>
      </c>
      <c r="AQ50" s="76">
        <v>101.5</v>
      </c>
      <c r="AR50" s="76">
        <v>107.3</v>
      </c>
      <c r="AS50" s="77">
        <v>84.46</v>
      </c>
      <c r="AT50" s="77">
        <v>81.8</v>
      </c>
      <c r="AU50" s="76">
        <v>375.1</v>
      </c>
      <c r="AV50" s="77">
        <v>84.4</v>
      </c>
      <c r="AW50" s="77">
        <v>107.6</v>
      </c>
      <c r="AX50" s="77">
        <v>94.2</v>
      </c>
      <c r="AY50" s="77">
        <v>121</v>
      </c>
      <c r="AZ50" s="77">
        <v>407.2</v>
      </c>
      <c r="BA50" s="77">
        <v>54</v>
      </c>
      <c r="BB50" s="77">
        <v>84.3</v>
      </c>
      <c r="BC50" s="77">
        <v>84</v>
      </c>
      <c r="BD50" s="77">
        <v>60.712007</v>
      </c>
      <c r="BE50" s="77">
        <v>283.02775399999996</v>
      </c>
      <c r="BF50" s="77">
        <v>73.399362999999994</v>
      </c>
    </row>
    <row r="51" spans="1:58" x14ac:dyDescent="0.25">
      <c r="A51" s="20"/>
      <c r="B51" s="94" t="s">
        <v>351</v>
      </c>
      <c r="C51" s="95">
        <v>0</v>
      </c>
      <c r="D51" s="95">
        <v>0</v>
      </c>
      <c r="E51" s="95">
        <v>0.7</v>
      </c>
      <c r="F51" s="95">
        <v>0.8</v>
      </c>
      <c r="G51" s="95">
        <v>1.5</v>
      </c>
      <c r="H51" s="95">
        <v>1.1000000000000001</v>
      </c>
      <c r="I51" s="95">
        <v>1.2</v>
      </c>
      <c r="J51" s="95">
        <v>1.2</v>
      </c>
      <c r="K51" s="95">
        <v>2</v>
      </c>
      <c r="L51" s="95">
        <v>5.5</v>
      </c>
      <c r="M51" s="95">
        <v>1.4</v>
      </c>
      <c r="N51" s="95">
        <v>1.9</v>
      </c>
      <c r="O51" s="95">
        <v>1.6</v>
      </c>
      <c r="P51" s="95">
        <v>1.4</v>
      </c>
      <c r="Q51" s="95">
        <v>6.3000000000000007</v>
      </c>
      <c r="R51" s="95">
        <v>2.1</v>
      </c>
      <c r="S51" s="95">
        <v>0.8</v>
      </c>
      <c r="T51" s="95">
        <v>2.1</v>
      </c>
      <c r="U51" s="95">
        <v>2.1</v>
      </c>
      <c r="V51" s="95">
        <v>7.1</v>
      </c>
      <c r="W51" s="95">
        <v>2.9</v>
      </c>
      <c r="X51" s="95">
        <v>1.4</v>
      </c>
      <c r="Y51" s="96">
        <v>2.2000000000000002</v>
      </c>
      <c r="Z51" s="96">
        <v>3.6</v>
      </c>
      <c r="AA51" s="96">
        <v>10</v>
      </c>
      <c r="AB51" s="96">
        <v>2.2000000000000002</v>
      </c>
      <c r="AC51" s="95">
        <v>1.9</v>
      </c>
      <c r="AD51" s="95">
        <v>1.7</v>
      </c>
      <c r="AE51" s="95">
        <v>5.0999999999999996</v>
      </c>
      <c r="AF51" s="96">
        <v>10.9</v>
      </c>
      <c r="AG51" s="96">
        <v>2.5</v>
      </c>
      <c r="AH51" s="96">
        <v>2.2000000000000002</v>
      </c>
      <c r="AI51" s="97">
        <v>0</v>
      </c>
      <c r="AJ51" s="96">
        <v>0</v>
      </c>
      <c r="AK51" s="96">
        <v>4.7</v>
      </c>
      <c r="AL51" s="96">
        <v>0</v>
      </c>
      <c r="AM51" s="96">
        <v>0</v>
      </c>
      <c r="AN51" s="96">
        <v>0</v>
      </c>
      <c r="AO51" s="96">
        <v>0</v>
      </c>
      <c r="AP51" s="96">
        <v>0</v>
      </c>
      <c r="AQ51" s="96">
        <v>0</v>
      </c>
      <c r="AR51" s="96">
        <v>0</v>
      </c>
      <c r="AS51" s="96">
        <v>0</v>
      </c>
      <c r="AT51" s="96">
        <v>0</v>
      </c>
      <c r="AU51" s="96">
        <v>0</v>
      </c>
      <c r="AV51" s="96">
        <v>0</v>
      </c>
      <c r="AW51" s="96">
        <v>0</v>
      </c>
      <c r="AX51" s="96">
        <v>0</v>
      </c>
      <c r="AY51" s="96">
        <v>0</v>
      </c>
      <c r="AZ51" s="96">
        <v>0</v>
      </c>
      <c r="BA51" s="96">
        <v>0</v>
      </c>
      <c r="BB51" s="96">
        <v>0</v>
      </c>
      <c r="BC51" s="96">
        <v>0</v>
      </c>
      <c r="BD51" s="96">
        <v>0</v>
      </c>
      <c r="BE51" s="96">
        <v>0</v>
      </c>
      <c r="BF51" s="96">
        <v>0</v>
      </c>
    </row>
    <row r="52" spans="1:58" x14ac:dyDescent="0.25">
      <c r="A52" s="20"/>
      <c r="B52" s="94" t="s">
        <v>352</v>
      </c>
      <c r="C52" s="95">
        <v>0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1.6</v>
      </c>
      <c r="N52" s="95">
        <v>1.3</v>
      </c>
      <c r="O52" s="95">
        <v>0.7</v>
      </c>
      <c r="P52" s="95">
        <v>0.2</v>
      </c>
      <c r="Q52" s="95">
        <v>3.8000000000000007</v>
      </c>
      <c r="R52" s="95">
        <v>0</v>
      </c>
      <c r="S52" s="95">
        <v>0</v>
      </c>
      <c r="T52" s="95">
        <v>0</v>
      </c>
      <c r="U52" s="95">
        <v>0</v>
      </c>
      <c r="V52" s="95">
        <v>0</v>
      </c>
      <c r="W52" s="95">
        <v>0</v>
      </c>
      <c r="X52" s="95">
        <v>0</v>
      </c>
      <c r="Y52" s="96">
        <v>0</v>
      </c>
      <c r="Z52" s="96">
        <v>0</v>
      </c>
      <c r="AA52" s="95">
        <v>0</v>
      </c>
      <c r="AB52" s="95">
        <v>0</v>
      </c>
      <c r="AC52" s="95">
        <v>0</v>
      </c>
      <c r="AD52" s="95">
        <v>0</v>
      </c>
      <c r="AE52" s="95">
        <v>0</v>
      </c>
      <c r="AF52" s="95">
        <v>0</v>
      </c>
      <c r="AG52" s="95">
        <v>0</v>
      </c>
      <c r="AH52" s="95">
        <v>0</v>
      </c>
      <c r="AI52" s="95">
        <v>0</v>
      </c>
      <c r="AJ52" s="96">
        <v>0</v>
      </c>
      <c r="AK52" s="96">
        <v>0</v>
      </c>
      <c r="AL52" s="95">
        <v>0</v>
      </c>
      <c r="AM52" s="95">
        <v>0</v>
      </c>
      <c r="AN52" s="95">
        <v>0</v>
      </c>
      <c r="AO52" s="95">
        <v>0</v>
      </c>
      <c r="AP52" s="95">
        <v>0</v>
      </c>
      <c r="AQ52" s="95">
        <v>0</v>
      </c>
      <c r="AR52" s="95">
        <v>0</v>
      </c>
      <c r="AS52" s="95">
        <v>0</v>
      </c>
      <c r="AT52" s="95">
        <v>0</v>
      </c>
      <c r="AU52" s="95">
        <v>0</v>
      </c>
      <c r="AV52" s="95">
        <v>0</v>
      </c>
      <c r="AW52" s="95">
        <v>0</v>
      </c>
      <c r="AX52" s="95">
        <v>0</v>
      </c>
      <c r="AY52" s="95">
        <v>0</v>
      </c>
      <c r="AZ52" s="96">
        <v>0</v>
      </c>
      <c r="BA52" s="96">
        <v>0</v>
      </c>
      <c r="BB52" s="96">
        <v>0</v>
      </c>
      <c r="BC52" s="96">
        <v>0</v>
      </c>
      <c r="BD52" s="96">
        <v>0</v>
      </c>
      <c r="BE52" s="96">
        <v>0</v>
      </c>
      <c r="BF52" s="96">
        <v>0</v>
      </c>
    </row>
    <row r="53" spans="1:58" x14ac:dyDescent="0.25">
      <c r="A53" s="20"/>
      <c r="B53" s="94" t="s">
        <v>353</v>
      </c>
      <c r="C53" s="95">
        <v>0</v>
      </c>
      <c r="D53" s="95">
        <v>0</v>
      </c>
      <c r="E53" s="95">
        <v>0.7</v>
      </c>
      <c r="F53" s="95">
        <v>0.8</v>
      </c>
      <c r="G53" s="95">
        <v>1.5</v>
      </c>
      <c r="H53" s="95">
        <v>1.1000000000000001</v>
      </c>
      <c r="I53" s="95">
        <v>1.2</v>
      </c>
      <c r="J53" s="95">
        <v>1.2</v>
      </c>
      <c r="K53" s="95">
        <v>2</v>
      </c>
      <c r="L53" s="95">
        <v>5.5</v>
      </c>
      <c r="M53" s="95">
        <v>3</v>
      </c>
      <c r="N53" s="95">
        <v>3.2</v>
      </c>
      <c r="O53" s="95">
        <v>2.2999999999999998</v>
      </c>
      <c r="P53" s="95">
        <v>1.5999999999999999</v>
      </c>
      <c r="Q53" s="95">
        <v>10.100000000000001</v>
      </c>
      <c r="R53" s="95">
        <v>2.1</v>
      </c>
      <c r="S53" s="95">
        <v>0.8</v>
      </c>
      <c r="T53" s="95">
        <v>2.1</v>
      </c>
      <c r="U53" s="95">
        <v>2.1</v>
      </c>
      <c r="V53" s="95">
        <v>7.1</v>
      </c>
      <c r="W53" s="95">
        <v>2.9</v>
      </c>
      <c r="X53" s="95">
        <v>1.4</v>
      </c>
      <c r="Y53" s="95">
        <v>2.2000000000000002</v>
      </c>
      <c r="Z53" s="95">
        <v>3.6</v>
      </c>
      <c r="AA53" s="95">
        <v>10</v>
      </c>
      <c r="AB53" s="95">
        <v>2.2000000000000002</v>
      </c>
      <c r="AC53" s="95">
        <v>1.9</v>
      </c>
      <c r="AD53" s="95">
        <v>1.7</v>
      </c>
      <c r="AE53" s="95">
        <v>5.0999999999999996</v>
      </c>
      <c r="AF53" s="95">
        <v>10.9</v>
      </c>
      <c r="AG53" s="95">
        <v>2.5</v>
      </c>
      <c r="AH53" s="95">
        <v>2.2000000000000002</v>
      </c>
      <c r="AI53" s="95">
        <v>0</v>
      </c>
      <c r="AJ53" s="96">
        <v>0</v>
      </c>
      <c r="AK53" s="96">
        <v>4.7</v>
      </c>
      <c r="AL53" s="95">
        <v>0</v>
      </c>
      <c r="AM53" s="95">
        <v>0</v>
      </c>
      <c r="AN53" s="95">
        <v>0</v>
      </c>
      <c r="AO53" s="95">
        <v>0</v>
      </c>
      <c r="AP53" s="95">
        <v>0</v>
      </c>
      <c r="AQ53" s="95">
        <v>0</v>
      </c>
      <c r="AR53" s="95">
        <v>0</v>
      </c>
      <c r="AS53" s="95">
        <v>0</v>
      </c>
      <c r="AT53" s="95">
        <v>0</v>
      </c>
      <c r="AU53" s="95">
        <v>0</v>
      </c>
      <c r="AV53" s="95">
        <v>0</v>
      </c>
      <c r="AW53" s="95">
        <v>0</v>
      </c>
      <c r="AX53" s="95">
        <v>0</v>
      </c>
      <c r="AY53" s="95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</row>
    <row r="54" spans="1:58" x14ac:dyDescent="0.25">
      <c r="A54" s="20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96"/>
      <c r="AL54" s="95"/>
      <c r="AM54" s="95"/>
      <c r="AN54" s="95"/>
      <c r="AO54" s="95"/>
      <c r="AP54" s="95"/>
      <c r="AQ54" s="95"/>
      <c r="AR54" s="95"/>
      <c r="AS54" s="95"/>
      <c r="AT54" s="95"/>
      <c r="AU54" s="95"/>
    </row>
    <row r="55" spans="1:58" x14ac:dyDescent="0.25">
      <c r="A55" s="20"/>
      <c r="B55" s="98" t="s">
        <v>354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</row>
    <row r="56" spans="1:58" x14ac:dyDescent="0.25">
      <c r="A56" s="20"/>
      <c r="B56" s="73" t="s">
        <v>303</v>
      </c>
      <c r="C56" s="76">
        <v>76.599999999999994</v>
      </c>
      <c r="D56" s="76">
        <v>83.6</v>
      </c>
      <c r="E56" s="76">
        <v>98.2</v>
      </c>
      <c r="F56" s="76">
        <v>104.5</v>
      </c>
      <c r="G56" s="76">
        <v>362.9</v>
      </c>
      <c r="H56" s="76">
        <v>100.7</v>
      </c>
      <c r="I56" s="76">
        <v>98.6</v>
      </c>
      <c r="J56" s="76">
        <v>103.9</v>
      </c>
      <c r="K56" s="76">
        <v>99.4</v>
      </c>
      <c r="L56" s="76">
        <v>402.6</v>
      </c>
      <c r="M56" s="76">
        <v>103.5</v>
      </c>
      <c r="N56" s="76">
        <v>101.3</v>
      </c>
      <c r="O56" s="76">
        <v>97.7</v>
      </c>
      <c r="P56" s="76">
        <v>105.2</v>
      </c>
      <c r="Q56" s="76">
        <v>407.7</v>
      </c>
      <c r="R56" s="76">
        <v>140.80000000000001</v>
      </c>
      <c r="S56" s="76">
        <v>139.6</v>
      </c>
      <c r="T56" s="76">
        <v>158.69999999999999</v>
      </c>
      <c r="U56" s="76">
        <v>151.1</v>
      </c>
      <c r="V56" s="76">
        <v>590.19999999999993</v>
      </c>
      <c r="W56" s="76">
        <v>165.7</v>
      </c>
      <c r="X56" s="76">
        <v>149.69999999999999</v>
      </c>
      <c r="Y56" s="76">
        <v>184.9</v>
      </c>
      <c r="Z56" s="76">
        <v>196</v>
      </c>
      <c r="AA56" s="76">
        <v>696.3</v>
      </c>
      <c r="AB56" s="76">
        <v>199.2</v>
      </c>
      <c r="AC56" s="76">
        <v>198.9</v>
      </c>
      <c r="AD56" s="76">
        <v>247.2</v>
      </c>
      <c r="AE56" s="76">
        <v>199.5</v>
      </c>
      <c r="AF56" s="76">
        <v>844.8</v>
      </c>
      <c r="AG56" s="76">
        <v>192.7</v>
      </c>
      <c r="AH56" s="76">
        <v>201.8</v>
      </c>
      <c r="AI56" s="76">
        <v>182.2</v>
      </c>
      <c r="AJ56" s="77">
        <v>181.47315071783299</v>
      </c>
      <c r="AK56" s="77">
        <v>758.1731507178331</v>
      </c>
      <c r="AL56" s="76">
        <v>137.80000000000001</v>
      </c>
      <c r="AM56" s="76">
        <v>161.1</v>
      </c>
      <c r="AN56" s="76">
        <v>167</v>
      </c>
      <c r="AO56" s="77">
        <v>165.1</v>
      </c>
      <c r="AP56" s="77">
        <v>631</v>
      </c>
      <c r="AQ56" s="77">
        <v>148.69999999999999</v>
      </c>
      <c r="AR56" s="77">
        <v>176.7</v>
      </c>
      <c r="AS56" s="77">
        <v>199.67018561591701</v>
      </c>
      <c r="AT56" s="77">
        <v>188</v>
      </c>
      <c r="AU56" s="77">
        <v>713</v>
      </c>
      <c r="AV56" s="77">
        <v>169.7</v>
      </c>
      <c r="AW56" s="77">
        <v>193.8</v>
      </c>
      <c r="AX56" s="77">
        <v>303.39999999999998</v>
      </c>
      <c r="AY56" s="77">
        <v>269.7</v>
      </c>
      <c r="AZ56" s="77">
        <v>936.6</v>
      </c>
      <c r="BA56" s="77">
        <v>244.5</v>
      </c>
      <c r="BB56" s="77">
        <v>236.6</v>
      </c>
      <c r="BC56" s="77">
        <v>262.39999999999998</v>
      </c>
      <c r="BD56" s="77">
        <v>274.24189765148697</v>
      </c>
      <c r="BE56" s="77">
        <v>1017.7121648826019</v>
      </c>
      <c r="BF56" s="77">
        <v>244.034747740797</v>
      </c>
    </row>
    <row r="57" spans="1:58" x14ac:dyDescent="0.25">
      <c r="A57" s="20"/>
      <c r="B57" s="28" t="s">
        <v>321</v>
      </c>
      <c r="C57" s="81">
        <f t="shared" ref="C57:AH57" si="8">C56/C$9</f>
        <v>0.45032333921222806</v>
      </c>
      <c r="D57" s="81">
        <f t="shared" si="8"/>
        <v>0.44256220222339859</v>
      </c>
      <c r="E57" s="81">
        <f t="shared" si="8"/>
        <v>0.50384812724474093</v>
      </c>
      <c r="F57" s="81">
        <f t="shared" si="8"/>
        <v>0.51503203548546084</v>
      </c>
      <c r="G57" s="81">
        <f t="shared" si="8"/>
        <v>0.47951902748414377</v>
      </c>
      <c r="H57" s="81">
        <f t="shared" si="8"/>
        <v>0.48883495145631067</v>
      </c>
      <c r="I57" s="81">
        <f t="shared" si="8"/>
        <v>0.46509433962264146</v>
      </c>
      <c r="J57" s="81">
        <f t="shared" si="8"/>
        <v>0.45530236634531118</v>
      </c>
      <c r="K57" s="81">
        <f t="shared" si="8"/>
        <v>0.43653930610452352</v>
      </c>
      <c r="L57" s="81">
        <f t="shared" si="8"/>
        <v>0.46069344318571914</v>
      </c>
      <c r="M57" s="81">
        <f t="shared" si="8"/>
        <v>0.4726027397260274</v>
      </c>
      <c r="N57" s="81">
        <f t="shared" si="8"/>
        <v>0.44062635928664634</v>
      </c>
      <c r="O57" s="81">
        <f t="shared" si="8"/>
        <v>0.43713646532438483</v>
      </c>
      <c r="P57" s="81">
        <f t="shared" si="8"/>
        <v>0.46880570409982175</v>
      </c>
      <c r="Q57" s="81">
        <f t="shared" si="8"/>
        <v>0.45461641391614632</v>
      </c>
      <c r="R57" s="81">
        <f t="shared" si="8"/>
        <v>0.52674897119341568</v>
      </c>
      <c r="S57" s="81">
        <f t="shared" si="8"/>
        <v>0.50708318198329094</v>
      </c>
      <c r="T57" s="81">
        <f t="shared" si="8"/>
        <v>0.50253324889170359</v>
      </c>
      <c r="U57" s="81">
        <f t="shared" si="8"/>
        <v>0.47725837018319639</v>
      </c>
      <c r="V57" s="81">
        <f t="shared" si="8"/>
        <v>0.50229787234042544</v>
      </c>
      <c r="W57" s="81">
        <f t="shared" si="8"/>
        <v>0.55214928357214255</v>
      </c>
      <c r="X57" s="81">
        <f t="shared" si="8"/>
        <v>0.50831918505942275</v>
      </c>
      <c r="Y57" s="81">
        <f t="shared" si="8"/>
        <v>0.5393815635939323</v>
      </c>
      <c r="Z57" s="81">
        <f t="shared" si="8"/>
        <v>0.54656999442275511</v>
      </c>
      <c r="AA57" s="81">
        <f t="shared" si="8"/>
        <v>0.53722706581282309</v>
      </c>
      <c r="AB57" s="81">
        <f t="shared" si="8"/>
        <v>0.5516477430074771</v>
      </c>
      <c r="AC57" s="81">
        <f t="shared" si="8"/>
        <v>0.52549537648612943</v>
      </c>
      <c r="AD57" s="81">
        <f t="shared" si="8"/>
        <v>0.5477509417239087</v>
      </c>
      <c r="AE57" s="81">
        <f t="shared" si="8"/>
        <v>0.44680851063829785</v>
      </c>
      <c r="AF57" s="81">
        <f t="shared" si="8"/>
        <v>0.51593990472700613</v>
      </c>
      <c r="AG57" s="81">
        <f t="shared" si="8"/>
        <v>0.4348905438952832</v>
      </c>
      <c r="AH57" s="81">
        <f t="shared" si="8"/>
        <v>0.46094106898127002</v>
      </c>
      <c r="AI57" s="81">
        <v>0.42699999999999999</v>
      </c>
      <c r="AJ57" s="81">
        <v>0.43516572315909335</v>
      </c>
      <c r="AK57" s="81">
        <v>0.43982133066403345</v>
      </c>
      <c r="AL57" s="81">
        <v>0.38400000000000001</v>
      </c>
      <c r="AM57" s="81">
        <v>0.41099999999999998</v>
      </c>
      <c r="AN57" s="81">
        <v>0.40500000000000003</v>
      </c>
      <c r="AO57" s="81">
        <v>0.40100000000000002</v>
      </c>
      <c r="AP57" s="81">
        <v>0.40100000000000002</v>
      </c>
      <c r="AQ57" s="81">
        <f>AQ56/AQ9</f>
        <v>0.384933989127621</v>
      </c>
      <c r="AR57" s="81">
        <f>AR56/AR9</f>
        <v>0.41881962550367385</v>
      </c>
      <c r="AS57" s="81">
        <v>0.41697743567791029</v>
      </c>
      <c r="AT57" s="81">
        <v>0.42</v>
      </c>
      <c r="AU57" s="81">
        <v>0.41099999999999998</v>
      </c>
      <c r="AV57" s="81">
        <v>0.39799999999999996</v>
      </c>
      <c r="AW57" s="81">
        <v>0.41799999999999998</v>
      </c>
      <c r="AX57" s="81">
        <v>0.53300000000000003</v>
      </c>
      <c r="AY57" s="81">
        <v>0.49099999999999999</v>
      </c>
      <c r="AZ57" s="81">
        <v>0.46600000000000003</v>
      </c>
      <c r="BA57" s="81">
        <v>0.52700000000000002</v>
      </c>
      <c r="BB57" s="81">
        <v>0.57099999999999995</v>
      </c>
      <c r="BC57" s="81">
        <v>0.503</v>
      </c>
      <c r="BD57" s="81">
        <v>0.50912581783149458</v>
      </c>
      <c r="BE57" s="81">
        <v>0.52485023573421741</v>
      </c>
      <c r="BF57" s="81">
        <v>0.49833520061424752</v>
      </c>
    </row>
    <row r="58" spans="1:58" x14ac:dyDescent="0.25">
      <c r="A58" s="20"/>
      <c r="B58" s="73" t="s">
        <v>328</v>
      </c>
      <c r="C58" s="76">
        <v>5.2</v>
      </c>
      <c r="D58" s="76">
        <v>7.9</v>
      </c>
      <c r="E58" s="76">
        <v>14.9</v>
      </c>
      <c r="F58" s="76">
        <v>18.7</v>
      </c>
      <c r="G58" s="76">
        <v>46.7</v>
      </c>
      <c r="H58" s="76">
        <v>15.1</v>
      </c>
      <c r="I58" s="76">
        <v>15.3</v>
      </c>
      <c r="J58" s="76">
        <v>16.899999999999999</v>
      </c>
      <c r="K58" s="76">
        <v>15.2</v>
      </c>
      <c r="L58" s="76">
        <v>62.5</v>
      </c>
      <c r="M58" s="77">
        <v>16</v>
      </c>
      <c r="N58" s="76">
        <v>15.6</v>
      </c>
      <c r="O58" s="76">
        <v>13.5</v>
      </c>
      <c r="P58" s="76">
        <v>12.5</v>
      </c>
      <c r="Q58" s="76">
        <v>57.6</v>
      </c>
      <c r="R58" s="77">
        <v>11</v>
      </c>
      <c r="S58" s="76">
        <v>3.6</v>
      </c>
      <c r="T58" s="77">
        <v>10</v>
      </c>
      <c r="U58" s="76">
        <v>8.6</v>
      </c>
      <c r="V58" s="76">
        <v>33.200000000000003</v>
      </c>
      <c r="W58" s="76">
        <v>12.4</v>
      </c>
      <c r="X58" s="76">
        <v>12.2</v>
      </c>
      <c r="Y58" s="76">
        <v>26.5</v>
      </c>
      <c r="Z58" s="76">
        <v>20.5</v>
      </c>
      <c r="AA58" s="76">
        <v>71.599999999999994</v>
      </c>
      <c r="AB58" s="76">
        <v>18.899999999999999</v>
      </c>
      <c r="AC58" s="76">
        <v>18.399999999999999</v>
      </c>
      <c r="AD58" s="76">
        <v>21.7</v>
      </c>
      <c r="AE58" s="76">
        <v>5.7</v>
      </c>
      <c r="AF58" s="76">
        <v>64.7</v>
      </c>
      <c r="AG58" s="76">
        <v>10.9</v>
      </c>
      <c r="AH58" s="77">
        <v>14</v>
      </c>
      <c r="AI58" s="77">
        <v>14.6</v>
      </c>
      <c r="AJ58" s="77">
        <v>13.49868</v>
      </c>
      <c r="AK58" s="77">
        <v>52.99868</v>
      </c>
      <c r="AL58" s="77">
        <v>-5.3</v>
      </c>
      <c r="AM58" s="77">
        <v>7.4</v>
      </c>
      <c r="AN58" s="77">
        <v>4.7</v>
      </c>
      <c r="AO58" s="77">
        <v>4</v>
      </c>
      <c r="AP58" s="77">
        <v>10.8</v>
      </c>
      <c r="AQ58" s="77">
        <v>9.8000000000000007</v>
      </c>
      <c r="AR58" s="77">
        <v>17.899999999999999</v>
      </c>
      <c r="AS58" s="77">
        <v>19.5928558398649</v>
      </c>
      <c r="AT58" s="77">
        <v>10</v>
      </c>
      <c r="AU58" s="77">
        <v>57.3</v>
      </c>
      <c r="AV58" s="77">
        <v>2.1</v>
      </c>
      <c r="AW58" s="77">
        <v>9</v>
      </c>
      <c r="AX58" s="77">
        <v>37.6</v>
      </c>
      <c r="AY58" s="77">
        <v>23.4</v>
      </c>
      <c r="AZ58" s="77">
        <v>72.099999999999994</v>
      </c>
      <c r="BA58" s="77">
        <v>8.6999999999999993</v>
      </c>
      <c r="BB58" s="77">
        <v>17.5</v>
      </c>
      <c r="BC58" s="77">
        <v>26.4</v>
      </c>
      <c r="BD58" s="77">
        <v>11.814147241971899</v>
      </c>
      <c r="BE58" s="77">
        <v>64.442786625203951</v>
      </c>
      <c r="BF58" s="77">
        <v>10.1126573931581</v>
      </c>
    </row>
    <row r="59" spans="1:58" x14ac:dyDescent="0.25">
      <c r="A59" s="20"/>
      <c r="B59" s="79" t="s">
        <v>322</v>
      </c>
      <c r="C59" s="80">
        <f>IFERROR(C58/C56,"N/A")</f>
        <v>6.7885117493472591E-2</v>
      </c>
      <c r="D59" s="80">
        <f t="shared" ref="D59:AF59" si="9">IFERROR(D58/D56,"N/A")</f>
        <v>9.44976076555024E-2</v>
      </c>
      <c r="E59" s="80">
        <f t="shared" si="9"/>
        <v>0.15173116089613034</v>
      </c>
      <c r="F59" s="80">
        <f t="shared" si="9"/>
        <v>0.17894736842105263</v>
      </c>
      <c r="G59" s="93">
        <f t="shared" si="9"/>
        <v>0.12868558831634061</v>
      </c>
      <c r="H59" s="80">
        <f t="shared" si="9"/>
        <v>0.14995034756703077</v>
      </c>
      <c r="I59" s="80">
        <f t="shared" si="9"/>
        <v>0.15517241379310345</v>
      </c>
      <c r="J59" s="80">
        <f t="shared" si="9"/>
        <v>0.16265640038498555</v>
      </c>
      <c r="K59" s="80">
        <f t="shared" si="9"/>
        <v>0.15291750503018106</v>
      </c>
      <c r="L59" s="93">
        <f t="shared" si="9"/>
        <v>0.15524093392945851</v>
      </c>
      <c r="M59" s="80">
        <f t="shared" si="9"/>
        <v>0.15458937198067632</v>
      </c>
      <c r="N59" s="80">
        <f t="shared" si="9"/>
        <v>0.15399802566633761</v>
      </c>
      <c r="O59" s="80">
        <f t="shared" si="9"/>
        <v>0.13817809621289662</v>
      </c>
      <c r="P59" s="80">
        <f t="shared" si="9"/>
        <v>0.1188212927756654</v>
      </c>
      <c r="Q59" s="80">
        <f t="shared" si="9"/>
        <v>0.141280353200883</v>
      </c>
      <c r="R59" s="80">
        <f t="shared" si="9"/>
        <v>7.8125E-2</v>
      </c>
      <c r="S59" s="80">
        <f t="shared" si="9"/>
        <v>2.5787965616045846E-2</v>
      </c>
      <c r="T59" s="80">
        <f t="shared" si="9"/>
        <v>6.3011972274732209E-2</v>
      </c>
      <c r="U59" s="80">
        <f t="shared" si="9"/>
        <v>5.6915949702183985E-2</v>
      </c>
      <c r="V59" s="80">
        <f t="shared" si="9"/>
        <v>5.6252117926126749E-2</v>
      </c>
      <c r="W59" s="80">
        <f t="shared" si="9"/>
        <v>7.4834037417018717E-2</v>
      </c>
      <c r="X59" s="80">
        <f t="shared" si="9"/>
        <v>8.1496325985303944E-2</v>
      </c>
      <c r="Y59" s="80">
        <f t="shared" si="9"/>
        <v>0.14332071389940507</v>
      </c>
      <c r="Z59" s="80">
        <f t="shared" si="9"/>
        <v>0.10459183673469388</v>
      </c>
      <c r="AA59" s="80">
        <f t="shared" si="9"/>
        <v>0.10282924026999857</v>
      </c>
      <c r="AB59" s="80">
        <f t="shared" si="9"/>
        <v>9.4879518072289157E-2</v>
      </c>
      <c r="AC59" s="80">
        <f t="shared" si="9"/>
        <v>9.2508798391151323E-2</v>
      </c>
      <c r="AD59" s="80">
        <f t="shared" si="9"/>
        <v>8.7783171521035597E-2</v>
      </c>
      <c r="AE59" s="80">
        <f t="shared" si="9"/>
        <v>2.8571428571428574E-2</v>
      </c>
      <c r="AF59" s="80">
        <f t="shared" si="9"/>
        <v>7.6586174242424254E-2</v>
      </c>
      <c r="AG59" s="80">
        <f>IFERROR(AG58/AG56,"N/A")</f>
        <v>5.6564608199273489E-2</v>
      </c>
      <c r="AH59" s="80">
        <f>IFERROR(AH58/AH56,"N/A")</f>
        <v>6.9375619425173438E-2</v>
      </c>
      <c r="AI59" s="80">
        <v>0.08</v>
      </c>
      <c r="AJ59" s="80">
        <v>7.4383896166484054E-2</v>
      </c>
      <c r="AK59" s="80">
        <v>6.9903134857547011E-2</v>
      </c>
      <c r="AL59" s="80">
        <v>-3.7999999999999999E-2</v>
      </c>
      <c r="AM59" s="80">
        <v>4.5999999999999999E-2</v>
      </c>
      <c r="AN59" s="80">
        <v>2.7999999999999997E-2</v>
      </c>
      <c r="AO59" s="80">
        <v>2.4E-2</v>
      </c>
      <c r="AP59" s="80">
        <v>1.7000000000000001E-2</v>
      </c>
      <c r="AQ59" s="80">
        <f>AQ58/AQ56</f>
        <v>6.5904505716207137E-2</v>
      </c>
      <c r="AR59" s="80">
        <f>AR58/AR56</f>
        <v>0.10130164119977363</v>
      </c>
      <c r="AS59" s="80">
        <v>9.812609618921006E-2</v>
      </c>
      <c r="AT59" s="80">
        <v>5.2999999999999999E-2</v>
      </c>
      <c r="AU59" s="80">
        <v>0.08</v>
      </c>
      <c r="AV59" s="80">
        <v>1.2E-2</v>
      </c>
      <c r="AW59" s="80">
        <v>4.5999999999999999E-2</v>
      </c>
      <c r="AX59" s="80">
        <v>0.124</v>
      </c>
      <c r="AY59" s="80">
        <v>8.6999999999999994E-2</v>
      </c>
      <c r="AZ59" s="81">
        <v>7.6999999999999999E-2</v>
      </c>
      <c r="BA59" s="81">
        <v>3.5999999999999997E-2</v>
      </c>
      <c r="BB59" s="81">
        <v>7.3999999999999996E-2</v>
      </c>
      <c r="BC59" s="81">
        <v>0.10100000000000001</v>
      </c>
      <c r="BD59" s="81">
        <v>4.3079293656965549E-2</v>
      </c>
      <c r="BE59" s="81">
        <v>6.3321230549148191E-2</v>
      </c>
      <c r="BF59" s="81">
        <v>4.1439415848677913E-2</v>
      </c>
    </row>
    <row r="60" spans="1:58" x14ac:dyDescent="0.25">
      <c r="A60" s="20"/>
      <c r="B60" s="21" t="s">
        <v>329</v>
      </c>
      <c r="C60" s="81">
        <f t="shared" ref="C60:AH60" si="10">C58/C$10</f>
        <v>0.13866666666666666</v>
      </c>
      <c r="D60" s="93">
        <f t="shared" si="10"/>
        <v>0.20256410256410257</v>
      </c>
      <c r="E60" s="93">
        <f t="shared" si="10"/>
        <v>0.33258928571428575</v>
      </c>
      <c r="F60" s="93">
        <f t="shared" si="10"/>
        <v>0.34629629629629627</v>
      </c>
      <c r="G60" s="93">
        <f t="shared" si="10"/>
        <v>0.26640045636052484</v>
      </c>
      <c r="H60" s="93">
        <f t="shared" si="10"/>
        <v>0.35034802784222735</v>
      </c>
      <c r="I60" s="93">
        <f t="shared" si="10"/>
        <v>0.33552631578947367</v>
      </c>
      <c r="J60" s="93">
        <f t="shared" si="10"/>
        <v>0.30395683453237404</v>
      </c>
      <c r="K60" s="93">
        <f t="shared" si="10"/>
        <v>0.27046263345195726</v>
      </c>
      <c r="L60" s="93">
        <f t="shared" si="10"/>
        <v>0.31187624750498999</v>
      </c>
      <c r="M60" s="93">
        <f t="shared" si="10"/>
        <v>0.3065134099616858</v>
      </c>
      <c r="N60" s="93">
        <f t="shared" si="10"/>
        <v>0.2662116040955631</v>
      </c>
      <c r="O60" s="93">
        <f t="shared" si="10"/>
        <v>0.24907749077490773</v>
      </c>
      <c r="P60" s="93">
        <f t="shared" si="10"/>
        <v>0.22202486678507993</v>
      </c>
      <c r="Q60" s="93">
        <f t="shared" si="10"/>
        <v>0.26028016267510168</v>
      </c>
      <c r="R60" s="93">
        <f t="shared" si="10"/>
        <v>0.22</v>
      </c>
      <c r="S60" s="93">
        <f t="shared" si="10"/>
        <v>8.9108910891089119E-2</v>
      </c>
      <c r="T60" s="93">
        <f t="shared" si="10"/>
        <v>0.1490312965722802</v>
      </c>
      <c r="U60" s="93">
        <f t="shared" si="10"/>
        <v>0.13169984686064318</v>
      </c>
      <c r="V60" s="93">
        <f t="shared" si="10"/>
        <v>0.14901256732495513</v>
      </c>
      <c r="W60" s="93">
        <f t="shared" si="10"/>
        <v>0.21946902654867256</v>
      </c>
      <c r="X60" s="93">
        <f t="shared" si="10"/>
        <v>0.21903052064631953</v>
      </c>
      <c r="Y60" s="93">
        <f t="shared" si="10"/>
        <v>0.3384418901660281</v>
      </c>
      <c r="Z60" s="93">
        <f t="shared" si="10"/>
        <v>0.26902887139107612</v>
      </c>
      <c r="AA60" s="93">
        <f t="shared" si="10"/>
        <v>0.26846644169478812</v>
      </c>
      <c r="AB60" s="93">
        <f t="shared" si="10"/>
        <v>0.27510917030567683</v>
      </c>
      <c r="AC60" s="93">
        <f t="shared" si="10"/>
        <v>0.24435590969455509</v>
      </c>
      <c r="AD60" s="93">
        <f t="shared" si="10"/>
        <v>0.26399026763990263</v>
      </c>
      <c r="AE60" s="93">
        <f t="shared" si="10"/>
        <v>7.0370370370370375E-2</v>
      </c>
      <c r="AF60" s="93">
        <f t="shared" si="10"/>
        <v>0.21061197916666669</v>
      </c>
      <c r="AG60" s="93">
        <f t="shared" si="10"/>
        <v>0.15774240231548484</v>
      </c>
      <c r="AH60" s="93">
        <f t="shared" si="10"/>
        <v>0.19525801952580193</v>
      </c>
      <c r="AI60" s="93">
        <v>0.19400000000000001</v>
      </c>
      <c r="AJ60" s="93">
        <v>0.21484251776762206</v>
      </c>
      <c r="AK60" s="93">
        <v>0.19000670346005086</v>
      </c>
      <c r="AL60" s="93">
        <v>-0.105</v>
      </c>
      <c r="AM60" s="93">
        <v>0.123</v>
      </c>
      <c r="AN60" s="93">
        <v>6.8000000000000005E-2</v>
      </c>
      <c r="AO60" s="93">
        <v>6.0999999999999999E-2</v>
      </c>
      <c r="AP60" s="93">
        <v>4.3999999999999997E-2</v>
      </c>
      <c r="AQ60" s="93">
        <f>AQ58/AQ10</f>
        <v>0.13424657534246576</v>
      </c>
      <c r="AR60" s="93">
        <f>AR58/AR10</f>
        <v>0.23216601815823606</v>
      </c>
      <c r="AS60" s="93">
        <v>0.24172380753647915</v>
      </c>
      <c r="AT60" s="93">
        <v>0.13500000000000001</v>
      </c>
      <c r="AU60" s="93">
        <v>0.188</v>
      </c>
      <c r="AV60" s="93">
        <v>3.1E-2</v>
      </c>
      <c r="AW60" s="93">
        <v>0.14299999999999999</v>
      </c>
      <c r="AX60" s="93">
        <v>0.38500000000000001</v>
      </c>
      <c r="AY60" s="93">
        <v>0.28999999999999998</v>
      </c>
      <c r="AZ60" s="81">
        <v>0.23300000000000001</v>
      </c>
      <c r="BA60" s="81">
        <v>0.14499999999999999</v>
      </c>
      <c r="BB60" s="81">
        <v>1</v>
      </c>
      <c r="BC60" s="81">
        <v>0.35399999999999998</v>
      </c>
      <c r="BD60" s="81">
        <v>0.23436174576418137</v>
      </c>
      <c r="BE60" s="81">
        <v>0.31827379217746316</v>
      </c>
      <c r="BF60" s="81">
        <v>0.16582045607687376</v>
      </c>
    </row>
    <row r="61" spans="1:58" x14ac:dyDescent="0.25">
      <c r="B61" s="13" t="s">
        <v>350</v>
      </c>
      <c r="C61" s="75">
        <v>33.200000000000003</v>
      </c>
      <c r="D61" s="75">
        <v>47.8</v>
      </c>
      <c r="E61" s="75">
        <v>44.6</v>
      </c>
      <c r="F61" s="75">
        <v>45.4</v>
      </c>
      <c r="G61" s="75">
        <v>171</v>
      </c>
      <c r="H61" s="75">
        <v>48.9</v>
      </c>
      <c r="I61" s="75">
        <v>44.7</v>
      </c>
      <c r="J61" s="75">
        <v>51</v>
      </c>
      <c r="K61" s="75">
        <v>41.3</v>
      </c>
      <c r="L61" s="75">
        <v>185.89999999999998</v>
      </c>
      <c r="M61" s="75">
        <v>49.3</v>
      </c>
      <c r="N61" s="75">
        <v>41.2</v>
      </c>
      <c r="O61" s="75">
        <v>37</v>
      </c>
      <c r="P61" s="75">
        <v>35.700000000000003</v>
      </c>
      <c r="Q61" s="75">
        <v>163.19999999999999</v>
      </c>
      <c r="R61" s="75">
        <v>35.1</v>
      </c>
      <c r="S61" s="75">
        <v>40.4</v>
      </c>
      <c r="T61" s="75">
        <v>43.8</v>
      </c>
      <c r="U61" s="75">
        <v>37</v>
      </c>
      <c r="V61" s="75">
        <v>156.30000000000001</v>
      </c>
      <c r="W61" s="75">
        <v>297.8</v>
      </c>
      <c r="X61" s="76">
        <v>230.1</v>
      </c>
      <c r="Y61" s="75">
        <v>193.2</v>
      </c>
      <c r="Z61" s="75">
        <v>172.7</v>
      </c>
      <c r="AA61" s="75">
        <v>893.8</v>
      </c>
      <c r="AB61" s="75">
        <v>166.9</v>
      </c>
      <c r="AC61" s="76">
        <v>100.5</v>
      </c>
      <c r="AD61" s="76">
        <v>148.19999999999999</v>
      </c>
      <c r="AE61" s="76">
        <v>102</v>
      </c>
      <c r="AF61" s="75">
        <v>517.6</v>
      </c>
      <c r="AG61" s="76">
        <v>93.7</v>
      </c>
      <c r="AH61" s="76">
        <v>103.7</v>
      </c>
      <c r="AI61" s="76">
        <v>103.3</v>
      </c>
      <c r="AJ61" s="76">
        <v>92.199999999999989</v>
      </c>
      <c r="AK61" s="77">
        <v>392.88899999999995</v>
      </c>
      <c r="AL61" s="76">
        <v>65.3</v>
      </c>
      <c r="AM61" s="76">
        <v>95.1</v>
      </c>
      <c r="AN61" s="76">
        <v>95.8</v>
      </c>
      <c r="AO61" s="76">
        <v>93.6</v>
      </c>
      <c r="AP61" s="76">
        <v>349.9</v>
      </c>
      <c r="AQ61" s="76">
        <v>84.5</v>
      </c>
      <c r="AR61" s="76">
        <v>83.6</v>
      </c>
      <c r="AS61" s="77">
        <v>92.319000000000003</v>
      </c>
      <c r="AT61" s="77">
        <v>92</v>
      </c>
      <c r="AU61" s="76">
        <v>353.4</v>
      </c>
      <c r="AV61" s="76">
        <v>74.8</v>
      </c>
      <c r="AW61" s="76">
        <v>74.8</v>
      </c>
      <c r="AX61" s="76">
        <v>78.400000000000006</v>
      </c>
      <c r="AY61" s="76">
        <v>98</v>
      </c>
      <c r="AZ61" s="76">
        <v>326.3</v>
      </c>
      <c r="BA61" s="76">
        <v>71.2</v>
      </c>
      <c r="BB61" s="77">
        <v>60</v>
      </c>
      <c r="BC61" s="77">
        <v>65.599999999999994</v>
      </c>
      <c r="BD61" s="77">
        <v>76.831446000000014</v>
      </c>
      <c r="BE61" s="77">
        <v>273.72416500000003</v>
      </c>
      <c r="BF61" s="77">
        <v>60.547815999999997</v>
      </c>
    </row>
    <row r="62" spans="1:58" x14ac:dyDescent="0.25">
      <c r="A62" s="20"/>
    </row>
    <row r="63" spans="1:58" x14ac:dyDescent="0.25">
      <c r="A63" s="20"/>
    </row>
    <row r="64" spans="1:58" x14ac:dyDescent="0.25">
      <c r="A64" s="20"/>
    </row>
    <row r="65" spans="1:1" x14ac:dyDescent="0.25">
      <c r="A65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5" spans="1:1" x14ac:dyDescent="0.25">
      <c r="A75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</sheetData>
  <pageMargins left="0" right="0" top="0" bottom="0" header="0" footer="0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Menu</vt:lpstr>
      <vt:lpstr>Balance Sheet</vt:lpstr>
      <vt:lpstr>DRE</vt:lpstr>
      <vt:lpstr>DRE (Cont. Op.)</vt:lpstr>
      <vt:lpstr>CF 10-14</vt:lpstr>
      <vt:lpstr>CF 15</vt:lpstr>
      <vt:lpstr>CF 16</vt:lpstr>
      <vt:lpstr>CF 17-22</vt:lpstr>
      <vt:lpstr>VALID's Results OLD</vt:lpstr>
      <vt:lpstr>VALID's Results (2021 Vision)</vt:lpstr>
      <vt:lpstr>VALID's Results (2022 Vision)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Paulo Vitor Moreira Lima</cp:lastModifiedBy>
  <cp:lastPrinted>2017-08-10T13:55:49Z</cp:lastPrinted>
  <dcterms:created xsi:type="dcterms:W3CDTF">2013-11-04T17:11:51Z</dcterms:created>
  <dcterms:modified xsi:type="dcterms:W3CDTF">2023-05-09T21:05:18Z</dcterms:modified>
</cp:coreProperties>
</file>