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2024\4T24\"/>
    </mc:Choice>
  </mc:AlternateContent>
  <xr:revisionPtr revIDLastSave="0" documentId="13_ncr:1_{C127B68E-F55D-4EBE-9FAA-C98089897D8B}" xr6:coauthVersionLast="47" xr6:coauthVersionMax="47" xr10:uidLastSave="{00000000-0000-0000-0000-000000000000}"/>
  <bookViews>
    <workbookView xWindow="-120" yWindow="-16320" windowWidth="29040" windowHeight="15720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data'!$B$17:$K$134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9" i="15" l="1"/>
  <c r="BE9" i="4"/>
  <c r="BE21" i="4" s="1"/>
  <c r="BE37" i="4" s="1"/>
  <c r="BE23" i="4"/>
  <c r="BE10" i="4"/>
  <c r="BE24" i="4"/>
  <c r="AQ9" i="4"/>
  <c r="AQ24" i="4"/>
  <c r="AP9" i="4"/>
  <c r="AP16" i="4"/>
  <c r="AS17" i="4"/>
  <c r="BD9" i="4"/>
  <c r="AP24" i="4"/>
  <c r="AR10" i="4"/>
  <c r="AS27" i="15"/>
  <c r="AS28" i="15"/>
  <c r="AS24" i="15"/>
  <c r="AS23" i="15"/>
  <c r="AS9" i="4" l="1"/>
  <c r="AS33" i="15"/>
  <c r="AS30" i="15"/>
  <c r="AS36" i="4"/>
  <c r="AS41" i="4"/>
  <c r="AS39" i="4"/>
  <c r="AS40" i="4"/>
  <c r="M87" i="13" l="1"/>
  <c r="M89" i="13" l="1"/>
  <c r="M91" i="13" s="1"/>
  <c r="M93" i="13" s="1"/>
  <c r="G71" i="21"/>
  <c r="AO36" i="15"/>
  <c r="AO35" i="15"/>
  <c r="AO33" i="15"/>
  <c r="AO20" i="15"/>
  <c r="AO19" i="15"/>
  <c r="AO18" i="15"/>
  <c r="AO17" i="15"/>
  <c r="AO16" i="15"/>
  <c r="AO15" i="15"/>
  <c r="AO14" i="15"/>
  <c r="AO13" i="15"/>
  <c r="BD13" i="15"/>
  <c r="BD9" i="15" l="1"/>
  <c r="BE10" i="16"/>
  <c r="AS23" i="16"/>
  <c r="AS22" i="16"/>
  <c r="AS18" i="16"/>
  <c r="AS17" i="16"/>
  <c r="AS15" i="16"/>
  <c r="AS14" i="16"/>
  <c r="AS13" i="16"/>
  <c r="AS12" i="16"/>
  <c r="AS11" i="16"/>
  <c r="AS7" i="16"/>
  <c r="AS12" i="15"/>
  <c r="AS9" i="15"/>
  <c r="AS20" i="15"/>
  <c r="AS18" i="15"/>
  <c r="AS17" i="15"/>
  <c r="AS10" i="15" s="1"/>
  <c r="AS21" i="15" s="1"/>
  <c r="AS37" i="15" s="1"/>
  <c r="AS43" i="15" s="1"/>
  <c r="AS16" i="15"/>
  <c r="AS15" i="15"/>
  <c r="AS14" i="15"/>
  <c r="AS13" i="15"/>
  <c r="BE10" i="15"/>
  <c r="BE39" i="15"/>
  <c r="BE35" i="15"/>
  <c r="BE24" i="15"/>
  <c r="BE19" i="15"/>
  <c r="CB34" i="17"/>
  <c r="CB48" i="17" s="1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BQ48" i="17"/>
  <c r="BR48" i="17"/>
  <c r="BS48" i="17"/>
  <c r="BT48" i="17"/>
  <c r="BU48" i="17"/>
  <c r="BV48" i="17"/>
  <c r="BW48" i="17"/>
  <c r="BX48" i="17"/>
  <c r="BY48" i="17"/>
  <c r="BZ48" i="17"/>
  <c r="CA48" i="17"/>
  <c r="CC48" i="17"/>
  <c r="CD48" i="17"/>
  <c r="CE48" i="17"/>
  <c r="CF48" i="17"/>
  <c r="CG48" i="17"/>
  <c r="CH48" i="17"/>
  <c r="CI48" i="17"/>
  <c r="CJ48" i="17"/>
  <c r="CK48" i="17"/>
  <c r="CL48" i="17"/>
  <c r="CM48" i="17"/>
  <c r="CM46" i="17"/>
  <c r="CJ46" i="17"/>
  <c r="CK46" i="17"/>
  <c r="CL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I18" i="17"/>
  <c r="G75" i="21"/>
  <c r="G24" i="21"/>
  <c r="G44" i="21" s="1"/>
  <c r="BE42" i="15"/>
  <c r="BE38" i="15"/>
  <c r="BE32" i="15"/>
  <c r="AS32" i="15" s="1"/>
  <c r="BE31" i="15"/>
  <c r="AS31" i="15" s="1"/>
  <c r="AS30" i="3"/>
  <c r="AS27" i="3"/>
  <c r="AS24" i="3"/>
  <c r="AS23" i="3"/>
  <c r="AS22" i="3"/>
  <c r="AS21" i="3"/>
  <c r="AS20" i="3"/>
  <c r="AS18" i="3"/>
  <c r="AS17" i="3"/>
  <c r="AS14" i="3"/>
  <c r="AS13" i="3"/>
  <c r="AS12" i="3"/>
  <c r="AS11" i="3"/>
  <c r="AS10" i="3"/>
  <c r="AS7" i="3"/>
  <c r="AR24" i="4"/>
  <c r="AS34" i="4"/>
  <c r="AS32" i="3"/>
  <c r="AS31" i="4"/>
  <c r="AS32" i="4"/>
  <c r="AS33" i="4"/>
  <c r="AS35" i="4"/>
  <c r="AS25" i="4"/>
  <c r="AS26" i="4"/>
  <c r="AS27" i="4"/>
  <c r="AS28" i="4"/>
  <c r="AS29" i="4"/>
  <c r="AS30" i="4"/>
  <c r="AS13" i="4"/>
  <c r="AS14" i="4"/>
  <c r="AS15" i="4"/>
  <c r="AS16" i="4"/>
  <c r="AS16" i="3"/>
  <c r="AS18" i="4"/>
  <c r="AS19" i="4"/>
  <c r="AS20" i="4"/>
  <c r="AS12" i="4"/>
  <c r="M48" i="13"/>
  <c r="M46" i="13"/>
  <c r="M44" i="13"/>
  <c r="M43" i="13"/>
  <c r="M9" i="13"/>
  <c r="M10" i="13"/>
  <c r="M12" i="13"/>
  <c r="L78" i="13"/>
  <c r="L80" i="13" s="1"/>
  <c r="L82" i="13" s="1"/>
  <c r="L67" i="13"/>
  <c r="L69" i="13" s="1"/>
  <c r="L71" i="13" s="1"/>
  <c r="L56" i="13"/>
  <c r="L45" i="13" s="1"/>
  <c r="L48" i="13"/>
  <c r="L46" i="13"/>
  <c r="L44" i="13"/>
  <c r="L43" i="13"/>
  <c r="L34" i="13"/>
  <c r="L36" i="13" s="1"/>
  <c r="L38" i="13" s="1"/>
  <c r="L22" i="13"/>
  <c r="L14" i="13"/>
  <c r="L12" i="13"/>
  <c r="L10" i="13"/>
  <c r="L9" i="13"/>
  <c r="CM34" i="17"/>
  <c r="CM18" i="17"/>
  <c r="CM21" i="17" s="1"/>
  <c r="AS16" i="16" l="1"/>
  <c r="AS9" i="16"/>
  <c r="AS10" i="4"/>
  <c r="AS21" i="4" s="1"/>
  <c r="AS15" i="3"/>
  <c r="AS9" i="3" s="1"/>
  <c r="L11" i="13"/>
  <c r="BE21" i="15"/>
  <c r="L58" i="13"/>
  <c r="L24" i="13"/>
  <c r="L60" i="13" l="1"/>
  <c r="L49" i="13" s="1"/>
  <c r="L47" i="13"/>
  <c r="L13" i="13"/>
  <c r="L26" i="13"/>
  <c r="L15" i="13" s="1"/>
  <c r="AS20" i="17" l="1"/>
  <c r="AS42" i="17"/>
  <c r="AS26" i="17"/>
  <c r="H69" i="21"/>
  <c r="H24" i="21"/>
  <c r="BE35" i="4"/>
  <c r="BE36" i="4"/>
  <c r="BE19" i="4"/>
  <c r="BE39" i="4"/>
  <c r="AS45" i="17" l="1"/>
  <c r="BE34" i="4"/>
  <c r="CM48" i="7"/>
  <c r="CM35" i="7"/>
  <c r="CM18" i="7"/>
  <c r="CM22" i="7" s="1"/>
  <c r="AS43" i="7"/>
  <c r="AR21" i="7"/>
  <c r="AR27" i="7"/>
  <c r="AR43" i="7"/>
  <c r="AR45" i="7" l="1"/>
  <c r="CM50" i="7"/>
  <c r="AR9" i="4"/>
  <c r="H69" i="20" l="1"/>
  <c r="I69" i="20"/>
  <c r="H23" i="20"/>
  <c r="I23" i="20"/>
  <c r="I43" i="20" s="1"/>
  <c r="AD48" i="12" l="1"/>
  <c r="B48" i="12"/>
  <c r="C48" i="12"/>
  <c r="D48" i="12"/>
  <c r="E48" i="12"/>
  <c r="G48" i="12"/>
  <c r="H48" i="12"/>
  <c r="I48" i="12"/>
  <c r="J48" i="12"/>
  <c r="L48" i="12"/>
  <c r="M48" i="12"/>
  <c r="N48" i="12"/>
  <c r="O48" i="12"/>
  <c r="P48" i="12"/>
  <c r="R48" i="12"/>
  <c r="S48" i="12"/>
  <c r="T48" i="12"/>
  <c r="AA48" i="12"/>
  <c r="AB48" i="12"/>
  <c r="AC48" i="12"/>
  <c r="U48" i="12" l="1"/>
  <c r="C19" i="22" l="1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BV19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AR9" i="15" l="1"/>
  <c r="AR20" i="17"/>
  <c r="AR27" i="16" l="1"/>
  <c r="AR23" i="15" l="1"/>
  <c r="CL34" i="17" l="1"/>
  <c r="CL18" i="17"/>
  <c r="CL21" i="17" s="1"/>
  <c r="AR42" i="17" l="1"/>
  <c r="AR26" i="17"/>
  <c r="AR45" i="17" l="1"/>
  <c r="AR18" i="4" l="1"/>
  <c r="AR7" i="3" l="1"/>
  <c r="I75" i="20"/>
  <c r="I54" i="20"/>
  <c r="I71" i="20" s="1"/>
  <c r="CL48" i="7"/>
  <c r="CL35" i="7"/>
  <c r="CL18" i="7"/>
  <c r="CL22" i="7" s="1"/>
  <c r="AS21" i="7"/>
  <c r="AS27" i="7" s="1"/>
  <c r="AR27" i="3"/>
  <c r="AR24" i="3"/>
  <c r="AR23" i="3"/>
  <c r="AR22" i="3"/>
  <c r="AR21" i="3"/>
  <c r="AR18" i="3"/>
  <c r="AR17" i="3"/>
  <c r="AR16" i="3"/>
  <c r="AR15" i="3"/>
  <c r="AR14" i="3"/>
  <c r="AR13" i="3"/>
  <c r="AR12" i="3"/>
  <c r="AR11" i="3"/>
  <c r="AR10" i="3"/>
  <c r="AR39" i="4"/>
  <c r="AR32" i="3" s="1"/>
  <c r="AR36" i="4"/>
  <c r="AR34" i="4" s="1"/>
  <c r="AR30" i="3" s="1"/>
  <c r="AR28" i="4"/>
  <c r="AR20" i="3" s="1"/>
  <c r="AR23" i="4"/>
  <c r="AR19" i="4"/>
  <c r="AR19" i="3" l="1"/>
  <c r="CL50" i="7"/>
  <c r="AS45" i="7"/>
  <c r="AR21" i="4"/>
  <c r="AR37" i="4" s="1"/>
  <c r="AR43" i="4" s="1"/>
  <c r="AR9" i="3"/>
  <c r="AR8" i="3" s="1"/>
  <c r="AR25" i="3" s="1"/>
  <c r="AR26" i="3" l="1"/>
  <c r="AR28" i="3"/>
  <c r="AR31" i="3" l="1"/>
  <c r="AR33" i="3" s="1"/>
  <c r="AR29" i="3"/>
  <c r="AR32" i="16" l="1"/>
  <c r="AR30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7" i="16"/>
  <c r="AS19" i="16"/>
  <c r="AS24" i="16"/>
  <c r="AQ19" i="15"/>
  <c r="AQ23" i="3"/>
  <c r="AQ22" i="3"/>
  <c r="AQ18" i="3"/>
  <c r="AQ17" i="3"/>
  <c r="AQ16" i="3"/>
  <c r="AQ15" i="3"/>
  <c r="AQ14" i="3"/>
  <c r="AQ13" i="3"/>
  <c r="AQ12" i="3"/>
  <c r="AQ11" i="3"/>
  <c r="AQ10" i="3"/>
  <c r="AQ7" i="3"/>
  <c r="AQ19" i="4"/>
  <c r="AQ27" i="3" s="1"/>
  <c r="AQ39" i="4"/>
  <c r="AQ36" i="4"/>
  <c r="AQ35" i="4"/>
  <c r="AQ33" i="4"/>
  <c r="AQ24" i="3" s="1"/>
  <c r="AQ30" i="4"/>
  <c r="AQ29" i="4"/>
  <c r="AQ21" i="3" s="1"/>
  <c r="AQ28" i="4"/>
  <c r="AQ27" i="4"/>
  <c r="AQ26" i="4"/>
  <c r="AQ25" i="4"/>
  <c r="AR9" i="16" l="1"/>
  <c r="AR8" i="16" s="1"/>
  <c r="AR25" i="16" s="1"/>
  <c r="AQ20" i="3"/>
  <c r="AQ9" i="3"/>
  <c r="AR10" i="15"/>
  <c r="AR21" i="15" s="1"/>
  <c r="AR37" i="15" s="1"/>
  <c r="AR43" i="15" s="1"/>
  <c r="AQ34" i="4"/>
  <c r="AQ10" i="4"/>
  <c r="AR28" i="16" l="1"/>
  <c r="AR31" i="16" s="1"/>
  <c r="AR33" i="16" s="1"/>
  <c r="AR26" i="16"/>
  <c r="AR29" i="16" l="1"/>
  <c r="CK48" i="7"/>
  <c r="CK35" i="7"/>
  <c r="CK18" i="7"/>
  <c r="CK22" i="7" s="1"/>
  <c r="AQ43" i="7"/>
  <c r="AQ21" i="7"/>
  <c r="AQ27" i="7" s="1"/>
  <c r="AQ32" i="3"/>
  <c r="AQ30" i="3"/>
  <c r="AQ21" i="4"/>
  <c r="H75" i="21"/>
  <c r="H55" i="21"/>
  <c r="H44" i="21"/>
  <c r="CK50" i="7" l="1"/>
  <c r="H71" i="21"/>
  <c r="AQ45" i="7"/>
  <c r="AQ42" i="17" l="1"/>
  <c r="AQ20" i="17"/>
  <c r="AQ26" i="17" s="1"/>
  <c r="AQ45" i="17" l="1"/>
  <c r="CK18" i="17"/>
  <c r="CK34" i="17"/>
  <c r="AQ23" i="16"/>
  <c r="AQ22" i="16"/>
  <c r="AQ17" i="16"/>
  <c r="AQ16" i="16"/>
  <c r="AQ15" i="16"/>
  <c r="AQ14" i="16"/>
  <c r="AQ13" i="16"/>
  <c r="AQ12" i="16"/>
  <c r="AQ11" i="16"/>
  <c r="AQ24" i="16"/>
  <c r="AQ21" i="16"/>
  <c r="AQ19" i="16"/>
  <c r="AQ23" i="15" l="1"/>
  <c r="AQ18" i="16"/>
  <c r="AQ20" i="16"/>
  <c r="AQ32" i="16"/>
  <c r="AQ9" i="16"/>
  <c r="CK21" i="17"/>
  <c r="AQ30" i="16"/>
  <c r="AQ27" i="16"/>
  <c r="AQ10" i="15"/>
  <c r="AQ7" i="16"/>
  <c r="AQ8" i="16" l="1"/>
  <c r="AQ25" i="16" s="1"/>
  <c r="AQ21" i="15"/>
  <c r="AQ37" i="15" l="1"/>
  <c r="AQ43" i="15" s="1"/>
  <c r="AQ26" i="16"/>
  <c r="AQ28" i="16"/>
  <c r="AS39" i="15"/>
  <c r="AS34" i="15"/>
  <c r="AS30" i="16" s="1"/>
  <c r="AS29" i="15"/>
  <c r="AS21" i="16" s="1"/>
  <c r="AS26" i="15"/>
  <c r="AS25" i="15"/>
  <c r="AS32" i="16" l="1"/>
  <c r="AS20" i="16"/>
  <c r="AS8" i="16" s="1"/>
  <c r="AS25" i="16" s="1"/>
  <c r="AQ29" i="16"/>
  <c r="AQ31" i="16"/>
  <c r="AQ33" i="16" s="1"/>
  <c r="AP17" i="16"/>
  <c r="AP16" i="16"/>
  <c r="AP15" i="16"/>
  <c r="AP14" i="16"/>
  <c r="AP13" i="16"/>
  <c r="AP12" i="16"/>
  <c r="AP11" i="16"/>
  <c r="AS27" i="16"/>
  <c r="AS28" i="16" l="1"/>
  <c r="AS26" i="16"/>
  <c r="AP19" i="15"/>
  <c r="AS19" i="15" s="1"/>
  <c r="AS29" i="16" l="1"/>
  <c r="AS31" i="16"/>
  <c r="AS33" i="16" s="1"/>
  <c r="CJ48" i="7"/>
  <c r="CJ35" i="7"/>
  <c r="CJ18" i="7"/>
  <c r="CJ22" i="7" s="1"/>
  <c r="AP43" i="7"/>
  <c r="AP21" i="7"/>
  <c r="AP27" i="7" s="1"/>
  <c r="AP45" i="7" s="1"/>
  <c r="AP24" i="3"/>
  <c r="AP21" i="3"/>
  <c r="AP20" i="3"/>
  <c r="AP18" i="3"/>
  <c r="AP17" i="3"/>
  <c r="AP16" i="3"/>
  <c r="AP14" i="3"/>
  <c r="AP13" i="3"/>
  <c r="AP12" i="3"/>
  <c r="AP11" i="3"/>
  <c r="AP7" i="3"/>
  <c r="AP36" i="4"/>
  <c r="AP34" i="4" s="1"/>
  <c r="AP30" i="3" s="1"/>
  <c r="AP39" i="4"/>
  <c r="AP32" i="3" s="1"/>
  <c r="AP19" i="4"/>
  <c r="AP27" i="3" s="1"/>
  <c r="CJ50" i="7" l="1"/>
  <c r="CJ34" i="17" l="1"/>
  <c r="AP42" i="17" l="1"/>
  <c r="AP20" i="17" l="1"/>
  <c r="AP26" i="17" s="1"/>
  <c r="AP45" i="17" s="1"/>
  <c r="CJ18" i="17"/>
  <c r="CJ21" i="17" s="1"/>
  <c r="AP23" i="16"/>
  <c r="AP22" i="16"/>
  <c r="AP9" i="16"/>
  <c r="AP24" i="16"/>
  <c r="AP27" i="16"/>
  <c r="AP21" i="16"/>
  <c r="AP19" i="16"/>
  <c r="AP18" i="16"/>
  <c r="AP10" i="15"/>
  <c r="AP7" i="16"/>
  <c r="AP20" i="16" l="1"/>
  <c r="AP8" i="16" s="1"/>
  <c r="AP25" i="16" s="1"/>
  <c r="AP28" i="16" l="1"/>
  <c r="AP26" i="16"/>
  <c r="AP32" i="16"/>
  <c r="AP30" i="16"/>
  <c r="AP23" i="15"/>
  <c r="AP21" i="15"/>
  <c r="AN18" i="16"/>
  <c r="AM18" i="16"/>
  <c r="AN19" i="16"/>
  <c r="AM19" i="16"/>
  <c r="AN21" i="16"/>
  <c r="AM21" i="16"/>
  <c r="AM24" i="16"/>
  <c r="AM17" i="16"/>
  <c r="AN17" i="16"/>
  <c r="AM16" i="16"/>
  <c r="AN16" i="16"/>
  <c r="AM15" i="16"/>
  <c r="AN15" i="16"/>
  <c r="AM14" i="16"/>
  <c r="AN14" i="16"/>
  <c r="AM13" i="16"/>
  <c r="AN13" i="16"/>
  <c r="AM11" i="16"/>
  <c r="AN11" i="16"/>
  <c r="AM12" i="16"/>
  <c r="AN12" i="16"/>
  <c r="AN33" i="15"/>
  <c r="AN24" i="16" s="1"/>
  <c r="AO24" i="16"/>
  <c r="AO18" i="16"/>
  <c r="AO17" i="16"/>
  <c r="AO16" i="16"/>
  <c r="AO15" i="16"/>
  <c r="AO14" i="16"/>
  <c r="AO13" i="16"/>
  <c r="AO12" i="16"/>
  <c r="BE18" i="16" l="1"/>
  <c r="BE17" i="16"/>
  <c r="BE15" i="16"/>
  <c r="BE24" i="16"/>
  <c r="BE12" i="16"/>
  <c r="BE13" i="16"/>
  <c r="BE14" i="16"/>
  <c r="BE16" i="16"/>
  <c r="AP31" i="16"/>
  <c r="AP33" i="16" s="1"/>
  <c r="AP29" i="16"/>
  <c r="AP37" i="15"/>
  <c r="AP43" i="15" s="1"/>
  <c r="AN9" i="16"/>
  <c r="AL39" i="15"/>
  <c r="AL19" i="15"/>
  <c r="AN19" i="15"/>
  <c r="AN27" i="16" s="1"/>
  <c r="AL10" i="15"/>
  <c r="AN10" i="15"/>
  <c r="Y48" i="12" l="1"/>
  <c r="X48" i="12"/>
  <c r="W48" i="12"/>
  <c r="M34" i="13" l="1"/>
  <c r="M36" i="13" s="1"/>
  <c r="M38" i="13" s="1"/>
  <c r="M22" i="13"/>
  <c r="M11" i="13" s="1"/>
  <c r="K22" i="13"/>
  <c r="M78" i="13"/>
  <c r="M80" i="13" s="1"/>
  <c r="M82" i="13" s="1"/>
  <c r="M67" i="13"/>
  <c r="M56" i="13"/>
  <c r="M58" i="13" s="1"/>
  <c r="M14" i="13"/>
  <c r="M45" i="13" l="1"/>
  <c r="M24" i="13"/>
  <c r="M26" i="13" s="1"/>
  <c r="M15" i="13" s="1"/>
  <c r="M69" i="13"/>
  <c r="M71" i="13" s="1"/>
  <c r="M13" i="13"/>
  <c r="M47" i="13" l="1"/>
  <c r="M60" i="13"/>
  <c r="M49" i="13" s="1"/>
  <c r="AI19" i="12"/>
  <c r="AH19" i="12"/>
  <c r="AE19" i="12" l="1"/>
  <c r="H75" i="20" l="1"/>
  <c r="H54" i="20"/>
  <c r="H43" i="20"/>
  <c r="CI48" i="7"/>
  <c r="CI35" i="7"/>
  <c r="CI18" i="7"/>
  <c r="CI22" i="7" s="1"/>
  <c r="H71" i="20" l="1"/>
  <c r="CI50" i="7"/>
  <c r="AO43" i="7"/>
  <c r="AO21" i="7"/>
  <c r="AO27" i="7" s="1"/>
  <c r="AO40" i="4"/>
  <c r="BD36" i="4"/>
  <c r="BD19" i="4"/>
  <c r="AO9" i="4"/>
  <c r="AO7" i="3" s="1"/>
  <c r="BE7" i="3" s="1"/>
  <c r="BD23" i="4"/>
  <c r="AO24" i="4"/>
  <c r="AO19" i="3" s="1"/>
  <c r="AO41" i="4"/>
  <c r="AO35" i="4"/>
  <c r="AO33" i="4"/>
  <c r="AO24" i="3" s="1"/>
  <c r="AO32" i="4"/>
  <c r="AP32" i="4" s="1"/>
  <c r="AP22" i="3" s="1"/>
  <c r="AO31" i="4"/>
  <c r="AP31" i="4" s="1"/>
  <c r="AP23" i="3" s="1"/>
  <c r="AO30" i="4"/>
  <c r="AO29" i="4"/>
  <c r="AO21" i="3" s="1"/>
  <c r="AO28" i="4"/>
  <c r="AO27" i="4"/>
  <c r="AO26" i="4"/>
  <c r="AO25" i="4"/>
  <c r="AN10" i="4"/>
  <c r="AO12" i="4"/>
  <c r="AO11" i="3" s="1"/>
  <c r="AO13" i="4"/>
  <c r="AO12" i="3" s="1"/>
  <c r="AO14" i="4"/>
  <c r="AO13" i="3" s="1"/>
  <c r="AO15" i="4"/>
  <c r="AO14" i="3" s="1"/>
  <c r="AO17" i="4"/>
  <c r="AO16" i="3" s="1"/>
  <c r="AO18" i="4"/>
  <c r="AO17" i="3" s="1"/>
  <c r="AO20" i="4"/>
  <c r="AO18" i="3" s="1"/>
  <c r="BD39" i="4"/>
  <c r="AO20" i="3" l="1"/>
  <c r="AO39" i="4"/>
  <c r="AO32" i="3" s="1"/>
  <c r="AO22" i="3"/>
  <c r="AO23" i="3"/>
  <c r="AO45" i="7"/>
  <c r="BD34" i="4"/>
  <c r="AO23" i="4"/>
  <c r="BD31" i="15"/>
  <c r="BD32" i="15"/>
  <c r="BD38" i="15"/>
  <c r="BD42" i="15"/>
  <c r="AO23" i="16"/>
  <c r="BE23" i="16" s="1"/>
  <c r="AO22" i="16"/>
  <c r="BE22" i="16" s="1"/>
  <c r="AO7" i="16"/>
  <c r="BD39" i="15" l="1"/>
  <c r="BD34" i="15"/>
  <c r="BE34" i="15"/>
  <c r="AO42" i="17"/>
  <c r="CI21" i="17"/>
  <c r="CI34" i="17"/>
  <c r="AO32" i="16"/>
  <c r="AO34" i="15"/>
  <c r="AO30" i="16" s="1"/>
  <c r="BE23" i="15" l="1"/>
  <c r="BE37" i="15" s="1"/>
  <c r="BE43" i="15" l="1"/>
  <c r="AO20" i="17"/>
  <c r="AO26" i="17" s="1"/>
  <c r="AO45" i="17" s="1"/>
  <c r="AL20" i="17"/>
  <c r="AL26" i="17" s="1"/>
  <c r="AK20" i="17"/>
  <c r="AK26" i="17" s="1"/>
  <c r="AJ20" i="17"/>
  <c r="AJ26" i="17" s="1"/>
  <c r="AI20" i="17"/>
  <c r="AI26" i="17" s="1"/>
  <c r="AH20" i="17"/>
  <c r="AH26" i="17" s="1"/>
  <c r="AG20" i="17"/>
  <c r="AG26" i="17" s="1"/>
  <c r="AF20" i="17"/>
  <c r="AF26" i="17" s="1"/>
  <c r="AE20" i="17"/>
  <c r="AE26" i="17" s="1"/>
  <c r="AD20" i="17"/>
  <c r="AD26" i="17" s="1"/>
  <c r="AC20" i="17"/>
  <c r="AC26" i="17" s="1"/>
  <c r="AB20" i="17"/>
  <c r="AB26" i="17" s="1"/>
  <c r="AA20" i="17"/>
  <c r="AA26" i="17" s="1"/>
  <c r="Z20" i="17"/>
  <c r="Z26" i="17" s="1"/>
  <c r="Y20" i="17"/>
  <c r="Y26" i="17" s="1"/>
  <c r="X20" i="17"/>
  <c r="X26" i="17" s="1"/>
  <c r="W20" i="17"/>
  <c r="W26" i="17" s="1"/>
  <c r="V20" i="17"/>
  <c r="V26" i="17" s="1"/>
  <c r="U20" i="17"/>
  <c r="U26" i="17" s="1"/>
  <c r="T20" i="17"/>
  <c r="T26" i="17" s="1"/>
  <c r="S20" i="17"/>
  <c r="S26" i="17" s="1"/>
  <c r="R20" i="17"/>
  <c r="R26" i="17" s="1"/>
  <c r="Q20" i="17"/>
  <c r="Q26" i="17" s="1"/>
  <c r="P20" i="17"/>
  <c r="P26" i="17" s="1"/>
  <c r="O20" i="17"/>
  <c r="O26" i="17" s="1"/>
  <c r="N20" i="17"/>
  <c r="N26" i="17" s="1"/>
  <c r="M20" i="17"/>
  <c r="M26" i="17" s="1"/>
  <c r="L20" i="17"/>
  <c r="L26" i="17" s="1"/>
  <c r="K20" i="17"/>
  <c r="K26" i="17" s="1"/>
  <c r="J20" i="17"/>
  <c r="J26" i="17" s="1"/>
  <c r="I20" i="17"/>
  <c r="I26" i="17" s="1"/>
  <c r="H20" i="17"/>
  <c r="H26" i="17" s="1"/>
  <c r="G20" i="17"/>
  <c r="G26" i="17" s="1"/>
  <c r="F20" i="17"/>
  <c r="F26" i="17" s="1"/>
  <c r="E20" i="17"/>
  <c r="E26" i="17" s="1"/>
  <c r="D20" i="17"/>
  <c r="D26" i="17" s="1"/>
  <c r="C20" i="17"/>
  <c r="C26" i="17" s="1"/>
  <c r="B20" i="17"/>
  <c r="B26" i="17" s="1"/>
  <c r="AM20" i="17"/>
  <c r="AM26" i="17" s="1"/>
  <c r="AG42" i="17"/>
  <c r="AI42" i="17"/>
  <c r="AJ42" i="17"/>
  <c r="AK42" i="17"/>
  <c r="AH42" i="17"/>
  <c r="AL42" i="17"/>
  <c r="AM42" i="17"/>
  <c r="AE39" i="15" l="1"/>
  <c r="AF39" i="15"/>
  <c r="AG39" i="15"/>
  <c r="AH39" i="15"/>
  <c r="AI39" i="15"/>
  <c r="AD39" i="15"/>
  <c r="AC39" i="15"/>
  <c r="AB39" i="15"/>
  <c r="AA39" i="15"/>
  <c r="Z39" i="15"/>
  <c r="Y39" i="15"/>
  <c r="X39" i="15"/>
  <c r="W39" i="15"/>
  <c r="V39" i="15"/>
  <c r="V34" i="15"/>
  <c r="W34" i="15"/>
  <c r="X34" i="15"/>
  <c r="Y34" i="15"/>
  <c r="Z34" i="15"/>
  <c r="AA34" i="15"/>
  <c r="AB34" i="15"/>
  <c r="AC34" i="15"/>
  <c r="AD34" i="15"/>
  <c r="AF34" i="15"/>
  <c r="AG34" i="15"/>
  <c r="AH34" i="15"/>
  <c r="AI34" i="15"/>
  <c r="AL34" i="15"/>
  <c r="AM34" i="15"/>
  <c r="AU11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I10" i="15"/>
  <c r="AJ10" i="15"/>
  <c r="AK10" i="15"/>
  <c r="AM10" i="15"/>
  <c r="AH10" i="15"/>
  <c r="AG10" i="15"/>
  <c r="AM24" i="3"/>
  <c r="BE24" i="3" s="1"/>
  <c r="AN24" i="3"/>
  <c r="AM23" i="3"/>
  <c r="AN23" i="3"/>
  <c r="AM22" i="3"/>
  <c r="BE22" i="3" s="1"/>
  <c r="AN22" i="3"/>
  <c r="AM21" i="3"/>
  <c r="AN21" i="3"/>
  <c r="AM20" i="3"/>
  <c r="AN20" i="3"/>
  <c r="AM19" i="3"/>
  <c r="AN19" i="3"/>
  <c r="AM18" i="3"/>
  <c r="AN18" i="3"/>
  <c r="AM17" i="3"/>
  <c r="AN17" i="3"/>
  <c r="AM16" i="3"/>
  <c r="AN16" i="3"/>
  <c r="AM15" i="3"/>
  <c r="AN15" i="3"/>
  <c r="AM14" i="3"/>
  <c r="BE14" i="3" s="1"/>
  <c r="AN14" i="3"/>
  <c r="AM13" i="3"/>
  <c r="AN13" i="3"/>
  <c r="AM12" i="3"/>
  <c r="AN12" i="3"/>
  <c r="AM11" i="3"/>
  <c r="AN11" i="3"/>
  <c r="AM10" i="3"/>
  <c r="AN10" i="3"/>
  <c r="AL21" i="3"/>
  <c r="AN36" i="4"/>
  <c r="AN34" i="4" s="1"/>
  <c r="AN30" i="3" s="1"/>
  <c r="AN23" i="4"/>
  <c r="AN21" i="4"/>
  <c r="BE23" i="3" l="1"/>
  <c r="BE13" i="3"/>
  <c r="BE16" i="3"/>
  <c r="BE17" i="3"/>
  <c r="BE18" i="3"/>
  <c r="BE20" i="3"/>
  <c r="BE21" i="3"/>
  <c r="BE11" i="3"/>
  <c r="BE12" i="3"/>
  <c r="BD21" i="3"/>
  <c r="AN9" i="3"/>
  <c r="AN8" i="3" s="1"/>
  <c r="AN25" i="3" s="1"/>
  <c r="AN26" i="3" s="1"/>
  <c r="AM9" i="3"/>
  <c r="AM8" i="3" l="1"/>
  <c r="AN42" i="17"/>
  <c r="AN39" i="4"/>
  <c r="AN32" i="3" s="1"/>
  <c r="AN37" i="4"/>
  <c r="AM25" i="3" l="1"/>
  <c r="AN21" i="15"/>
  <c r="AN7" i="16"/>
  <c r="BE7" i="16" s="1"/>
  <c r="AN20" i="17"/>
  <c r="AN26" i="17" s="1"/>
  <c r="AN45" i="17" s="1"/>
  <c r="AM26" i="3" l="1"/>
  <c r="CH35" i="7"/>
  <c r="CG48" i="7"/>
  <c r="CG35" i="7"/>
  <c r="CG18" i="7"/>
  <c r="CG22" i="7" s="1"/>
  <c r="AM43" i="7"/>
  <c r="AM21" i="7"/>
  <c r="AM27" i="7" s="1"/>
  <c r="BD11" i="4"/>
  <c r="BD16" i="4"/>
  <c r="AO16" i="4" s="1"/>
  <c r="BE16" i="4" s="1"/>
  <c r="AM39" i="4"/>
  <c r="AM32" i="3" s="1"/>
  <c r="BE32" i="3" s="1"/>
  <c r="AM36" i="4"/>
  <c r="AM34" i="4" s="1"/>
  <c r="AM30" i="3" s="1"/>
  <c r="AM23" i="4"/>
  <c r="AM19" i="4"/>
  <c r="AM27" i="3" s="1"/>
  <c r="AM10" i="4"/>
  <c r="CH18" i="17"/>
  <c r="CH21" i="17" s="1"/>
  <c r="CH34" i="17"/>
  <c r="AM28" i="3" l="1"/>
  <c r="AM29" i="3" s="1"/>
  <c r="AO15" i="3"/>
  <c r="AP15" i="3"/>
  <c r="AM31" i="3"/>
  <c r="AM33" i="3" s="1"/>
  <c r="BD10" i="4"/>
  <c r="BD21" i="4" s="1"/>
  <c r="BD37" i="4" s="1"/>
  <c r="AO11" i="4"/>
  <c r="AM21" i="4"/>
  <c r="AM37" i="4" s="1"/>
  <c r="AM43" i="4" s="1"/>
  <c r="CG50" i="7"/>
  <c r="AM45" i="7"/>
  <c r="BE15" i="3" l="1"/>
  <c r="BE11" i="4"/>
  <c r="AO10" i="3"/>
  <c r="AO10" i="4"/>
  <c r="BE43" i="4" l="1"/>
  <c r="AP11" i="4"/>
  <c r="AO9" i="3"/>
  <c r="AN34" i="15"/>
  <c r="AN30" i="16" s="1"/>
  <c r="AP10" i="4" l="1"/>
  <c r="AP21" i="4" s="1"/>
  <c r="AP10" i="3"/>
  <c r="AO8" i="3"/>
  <c r="AN39" i="15"/>
  <c r="AN32" i="16" s="1"/>
  <c r="G69" i="21"/>
  <c r="G55" i="21"/>
  <c r="AP9" i="3" l="1"/>
  <c r="BE10" i="3"/>
  <c r="AO25" i="3"/>
  <c r="AN27" i="3"/>
  <c r="CH48" i="7"/>
  <c r="CH18" i="7"/>
  <c r="CH22" i="7" s="1"/>
  <c r="CH50" i="7" s="1"/>
  <c r="BE9" i="3" l="1"/>
  <c r="AO26" i="3"/>
  <c r="AL23" i="4"/>
  <c r="AN28" i="3" l="1"/>
  <c r="AM9" i="16"/>
  <c r="AN31" i="3" l="1"/>
  <c r="AN33" i="3" s="1"/>
  <c r="AN29" i="3"/>
  <c r="AL15" i="16" l="1"/>
  <c r="BD15" i="16" s="1"/>
  <c r="AL7" i="16" l="1"/>
  <c r="BD7" i="16" s="1"/>
  <c r="CG34" i="17" l="1"/>
  <c r="CG18" i="17"/>
  <c r="AG19" i="12" l="1"/>
  <c r="CG21" i="17" l="1"/>
  <c r="AN21" i="7"/>
  <c r="AN27" i="7" s="1"/>
  <c r="AN43" i="7"/>
  <c r="BB2" i="22"/>
  <c r="BC2" i="22" s="1"/>
  <c r="BD2" i="22" s="1"/>
  <c r="BE2" i="22" s="1"/>
  <c r="BF2" i="22" s="1"/>
  <c r="BG2" i="22" s="1"/>
  <c r="BH2" i="22" s="1"/>
  <c r="BI2" i="22" s="1"/>
  <c r="BJ2" i="22" s="1"/>
  <c r="BK2" i="22" s="1"/>
  <c r="BL2" i="22" s="1"/>
  <c r="BM2" i="22" s="1"/>
  <c r="BN2" i="22" s="1"/>
  <c r="BO2" i="22" s="1"/>
  <c r="BP2" i="22" s="1"/>
  <c r="BQ2" i="22" s="1"/>
  <c r="BR2" i="22" s="1"/>
  <c r="BS2" i="22" s="1"/>
  <c r="BT2" i="22" s="1"/>
  <c r="BU2" i="22" s="1"/>
  <c r="BV2" i="22" s="1"/>
  <c r="BB12" i="22"/>
  <c r="BC12" i="22" s="1"/>
  <c r="BD12" i="22" s="1"/>
  <c r="BE12" i="22" s="1"/>
  <c r="BF12" i="22" s="1"/>
  <c r="BG12" i="22" s="1"/>
  <c r="BH12" i="22" s="1"/>
  <c r="BI12" i="22" s="1"/>
  <c r="BJ12" i="22" s="1"/>
  <c r="BK12" i="22" s="1"/>
  <c r="BL12" i="22" s="1"/>
  <c r="BM12" i="22" s="1"/>
  <c r="BN12" i="22" s="1"/>
  <c r="BO12" i="22" s="1"/>
  <c r="BP12" i="22" s="1"/>
  <c r="BQ12" i="22" s="1"/>
  <c r="BR12" i="22" s="1"/>
  <c r="BS12" i="22" s="1"/>
  <c r="BT12" i="22" s="1"/>
  <c r="BU12" i="22" s="1"/>
  <c r="BV12" i="22" s="1"/>
  <c r="AL14" i="16"/>
  <c r="BD14" i="16" s="1"/>
  <c r="AK11" i="16"/>
  <c r="AL11" i="16"/>
  <c r="AM45" i="17" l="1"/>
  <c r="AN45" i="7"/>
  <c r="AM27" i="16" l="1"/>
  <c r="AM39" i="15" l="1"/>
  <c r="AM23" i="15"/>
  <c r="AM20" i="16"/>
  <c r="AM30" i="16"/>
  <c r="BE30" i="16" s="1"/>
  <c r="AM32" i="16" l="1"/>
  <c r="BE32" i="16" s="1"/>
  <c r="AL17" i="16"/>
  <c r="BD17" i="16" s="1"/>
  <c r="AM8" i="16" l="1"/>
  <c r="AM21" i="15"/>
  <c r="K34" i="13"/>
  <c r="K11" i="13" s="1"/>
  <c r="V48" i="12" l="1"/>
  <c r="Z48" i="12" s="1"/>
  <c r="AM37" i="15"/>
  <c r="AM43" i="15" s="1"/>
  <c r="AL19" i="3"/>
  <c r="BD19" i="3" s="1"/>
  <c r="AL7" i="3"/>
  <c r="BD7" i="3" s="1"/>
  <c r="AL10" i="3"/>
  <c r="BD10" i="3" s="1"/>
  <c r="AL11" i="3"/>
  <c r="BD11" i="3" s="1"/>
  <c r="AL12" i="3"/>
  <c r="BD12" i="3" s="1"/>
  <c r="AL13" i="3"/>
  <c r="BD13" i="3" s="1"/>
  <c r="AL14" i="3"/>
  <c r="BD14" i="3" s="1"/>
  <c r="AL15" i="3"/>
  <c r="BD15" i="3" s="1"/>
  <c r="AL16" i="3"/>
  <c r="BD16" i="3" s="1"/>
  <c r="AL17" i="3"/>
  <c r="BD17" i="3" s="1"/>
  <c r="AL18" i="3"/>
  <c r="BD18" i="3" s="1"/>
  <c r="AL20" i="3"/>
  <c r="BD20" i="3" s="1"/>
  <c r="AL22" i="3"/>
  <c r="BD22" i="3" s="1"/>
  <c r="AL23" i="3"/>
  <c r="BD23" i="3" s="1"/>
  <c r="AL24" i="3"/>
  <c r="BD24" i="3" s="1"/>
  <c r="AL36" i="4"/>
  <c r="AO36" i="4" s="1"/>
  <c r="AO34" i="4" s="1"/>
  <c r="AJ35" i="4"/>
  <c r="AJ36" i="4"/>
  <c r="AL19" i="4"/>
  <c r="AO19" i="4" s="1"/>
  <c r="AI23" i="4"/>
  <c r="AL39" i="4"/>
  <c r="AJ39" i="4"/>
  <c r="AL10" i="4"/>
  <c r="CF48" i="7"/>
  <c r="CF35" i="7"/>
  <c r="CF18" i="7"/>
  <c r="CF22" i="7" s="1"/>
  <c r="AL43" i="7"/>
  <c r="CE18" i="7"/>
  <c r="CE22" i="7" s="1"/>
  <c r="CE35" i="7"/>
  <c r="CE48" i="7"/>
  <c r="AL21" i="7"/>
  <c r="AL27" i="7" s="1"/>
  <c r="AL45" i="7" s="1"/>
  <c r="AO27" i="3" l="1"/>
  <c r="BE27" i="3" s="1"/>
  <c r="AO21" i="4"/>
  <c r="AO37" i="4" s="1"/>
  <c r="AO43" i="4" s="1"/>
  <c r="AO30" i="3"/>
  <c r="BE30" i="3" s="1"/>
  <c r="AL27" i="3"/>
  <c r="AL34" i="4"/>
  <c r="AL30" i="3" s="1"/>
  <c r="BD30" i="3" s="1"/>
  <c r="AL21" i="4"/>
  <c r="AL32" i="3"/>
  <c r="BD32" i="3" s="1"/>
  <c r="AL9" i="3"/>
  <c r="BD9" i="3" s="1"/>
  <c r="CD35" i="7"/>
  <c r="CF50" i="7"/>
  <c r="CD48" i="7"/>
  <c r="CD18" i="7"/>
  <c r="CD22" i="7" s="1"/>
  <c r="CE50" i="7"/>
  <c r="AL37" i="4" l="1"/>
  <c r="AL43" i="4" s="1"/>
  <c r="BD27" i="3"/>
  <c r="AO28" i="3"/>
  <c r="AL8" i="3"/>
  <c r="BD8" i="3" s="1"/>
  <c r="CD50" i="7"/>
  <c r="AO29" i="3" l="1"/>
  <c r="AO31" i="3"/>
  <c r="AO33" i="3" s="1"/>
  <c r="AL25" i="3"/>
  <c r="C20" i="20"/>
  <c r="C23" i="20" s="1"/>
  <c r="D20" i="20"/>
  <c r="D23" i="20" s="1"/>
  <c r="E23" i="20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36" i="13"/>
  <c r="K38" i="13" s="1"/>
  <c r="J22" i="13"/>
  <c r="J24" i="13" s="1"/>
  <c r="J34" i="13"/>
  <c r="K24" i="13"/>
  <c r="K26" i="13" s="1"/>
  <c r="F69" i="21"/>
  <c r="C24" i="21"/>
  <c r="D24" i="21"/>
  <c r="E24" i="21"/>
  <c r="F24" i="21"/>
  <c r="AL10" i="16"/>
  <c r="AL12" i="16"/>
  <c r="BD12" i="16" s="1"/>
  <c r="AL13" i="16"/>
  <c r="BD13" i="16" s="1"/>
  <c r="AL16" i="16"/>
  <c r="BD16" i="16" s="1"/>
  <c r="AL22" i="16"/>
  <c r="BD22" i="16" s="1"/>
  <c r="AL23" i="16"/>
  <c r="BD23" i="16" s="1"/>
  <c r="BC32" i="15"/>
  <c r="BC31" i="15"/>
  <c r="BC17" i="15"/>
  <c r="BC16" i="15"/>
  <c r="BC15" i="15"/>
  <c r="BC14" i="15"/>
  <c r="BC13" i="15"/>
  <c r="BC12" i="15"/>
  <c r="BC11" i="15"/>
  <c r="F23" i="20" l="1"/>
  <c r="F43" i="20" s="1"/>
  <c r="K58" i="13"/>
  <c r="K60" i="13" s="1"/>
  <c r="K49" i="13" s="1"/>
  <c r="K45" i="13"/>
  <c r="BD25" i="3"/>
  <c r="BD26" i="3" s="1"/>
  <c r="BD10" i="16"/>
  <c r="AL9" i="16"/>
  <c r="K15" i="13"/>
  <c r="CF34" i="17"/>
  <c r="AL28" i="3"/>
  <c r="AL26" i="3"/>
  <c r="CF18" i="17"/>
  <c r="CF21" i="17" s="1"/>
  <c r="K13" i="13"/>
  <c r="J11" i="13"/>
  <c r="K47" i="13" l="1"/>
  <c r="BD28" i="3"/>
  <c r="BD31" i="3" s="1"/>
  <c r="AL31" i="3"/>
  <c r="AL29" i="3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BD29" i="3" l="1"/>
  <c r="AL33" i="3"/>
  <c r="BD33" i="3" s="1"/>
  <c r="D75" i="21"/>
  <c r="F55" i="21"/>
  <c r="D69" i="20"/>
  <c r="D75" i="20"/>
  <c r="C75" i="21"/>
  <c r="C69" i="20"/>
  <c r="F44" i="21" l="1"/>
  <c r="F71" i="21" s="1"/>
  <c r="D55" i="21"/>
  <c r="D44" i="21"/>
  <c r="E44" i="21"/>
  <c r="E55" i="21"/>
  <c r="E69" i="21"/>
  <c r="D69" i="21"/>
  <c r="C55" i="21"/>
  <c r="C69" i="21"/>
  <c r="F75" i="21"/>
  <c r="E75" i="21"/>
  <c r="E71" i="21" l="1"/>
  <c r="D71" i="21"/>
  <c r="C44" i="21"/>
  <c r="C71" i="21" s="1"/>
  <c r="F75" i="20" l="1"/>
  <c r="G54" i="20"/>
  <c r="G75" i="20" l="1"/>
  <c r="G69" i="20"/>
  <c r="G23" i="20" l="1"/>
  <c r="G43" i="20" s="1"/>
  <c r="G71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3" i="7"/>
  <c r="AK21" i="7"/>
  <c r="AK27" i="7" s="1"/>
  <c r="AK45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BC23" i="4"/>
  <c r="BC39" i="4"/>
  <c r="BC35" i="4"/>
  <c r="BA31" i="4"/>
  <c r="BA30" i="4"/>
  <c r="BA28" i="4"/>
  <c r="BA27" i="4"/>
  <c r="BA26" i="4"/>
  <c r="BA25" i="4"/>
  <c r="BC10" i="4"/>
  <c r="CE34" i="17" l="1"/>
  <c r="BC34" i="4"/>
  <c r="AK35" i="4"/>
  <c r="AK31" i="16"/>
  <c r="AK33" i="16" s="1"/>
  <c r="AK39" i="4"/>
  <c r="AK32" i="3" s="1"/>
  <c r="CE18" i="17"/>
  <c r="CE21" i="17" s="1"/>
  <c r="L37" i="19"/>
  <c r="AK45" i="17" l="1"/>
  <c r="AJ43" i="7" l="1"/>
  <c r="AJ21" i="7"/>
  <c r="AJ27" i="7" s="1"/>
  <c r="AJ45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K18" i="4" s="1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7" i="3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CD34" i="17" l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AJ30" i="16"/>
  <c r="AJ32" i="16"/>
  <c r="AJ7" i="16"/>
  <c r="CD18" i="17"/>
  <c r="CD21" i="17" s="1"/>
  <c r="AJ26" i="3" l="1"/>
  <c r="AJ28" i="3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D12" i="22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W12" i="22" s="1"/>
  <c r="X12" i="22" s="1"/>
  <c r="Y12" i="22" s="1"/>
  <c r="Z12" i="22" s="1"/>
  <c r="AA12" i="22" s="1"/>
  <c r="AB12" i="22" s="1"/>
  <c r="AC12" i="22" s="1"/>
  <c r="AD12" i="22" s="1"/>
  <c r="AE12" i="22" s="1"/>
  <c r="AF12" i="22" s="1"/>
  <c r="AG12" i="22" s="1"/>
  <c r="AH12" i="22" s="1"/>
  <c r="AI12" i="22" s="1"/>
  <c r="AJ12" i="22" s="1"/>
  <c r="AK12" i="22" s="1"/>
  <c r="AL12" i="22" s="1"/>
  <c r="AM12" i="22" s="1"/>
  <c r="AN12" i="22" s="1"/>
  <c r="AO12" i="22" s="1"/>
  <c r="AP12" i="22" s="1"/>
  <c r="AQ12" i="22" s="1"/>
  <c r="AR12" i="22" s="1"/>
  <c r="AS12" i="22" s="1"/>
  <c r="AT12" i="22" s="1"/>
  <c r="AU12" i="22" s="1"/>
  <c r="AV12" i="22" s="1"/>
  <c r="AW12" i="22" s="1"/>
  <c r="AX12" i="22" s="1"/>
  <c r="AY12" i="22" s="1"/>
  <c r="AJ43" i="15" l="1"/>
  <c r="AJ28" i="16"/>
  <c r="AJ26" i="16"/>
  <c r="AJ31" i="16" l="1"/>
  <c r="AJ29" i="16"/>
  <c r="AA10" i="22"/>
  <c r="AD10" i="22"/>
  <c r="AF10" i="22" l="1"/>
  <c r="AC10" i="22"/>
  <c r="AB10" i="22"/>
  <c r="AE10" i="22"/>
  <c r="AJ33" i="16"/>
  <c r="O10" i="22" l="1"/>
  <c r="P10" i="22"/>
  <c r="Q10" i="22"/>
  <c r="R10" i="22"/>
  <c r="S10" i="22"/>
  <c r="T10" i="22"/>
  <c r="U10" i="22"/>
  <c r="W10" i="22"/>
  <c r="V10" i="22" l="1"/>
  <c r="Y10" i="22"/>
  <c r="Z10" i="22"/>
  <c r="X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D2" i="22" l="1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5" i="20" l="1"/>
  <c r="C75" i="20"/>
  <c r="F69" i="20"/>
  <c r="E69" i="20"/>
  <c r="F54" i="20"/>
  <c r="E54" i="20"/>
  <c r="D54" i="20"/>
  <c r="C54" i="20"/>
  <c r="E43" i="20"/>
  <c r="D43" i="20"/>
  <c r="C43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2" i="16"/>
  <c r="AH23" i="15"/>
  <c r="AH27" i="16"/>
  <c r="AH17" i="16"/>
  <c r="C71" i="20" l="1"/>
  <c r="D71" i="20"/>
  <c r="AH30" i="16"/>
  <c r="BC18" i="15"/>
  <c r="E71" i="20"/>
  <c r="F71" i="20"/>
  <c r="AH9" i="16"/>
  <c r="BC9" i="16" s="1"/>
  <c r="AH21" i="15" l="1"/>
  <c r="AH37" i="15" s="1"/>
  <c r="AH8" i="16"/>
  <c r="AH43" i="15" l="1"/>
  <c r="AH25" i="16"/>
  <c r="AH28" i="16" l="1"/>
  <c r="AH26" i="16"/>
  <c r="AI23" i="16"/>
  <c r="BC23" i="16" s="1"/>
  <c r="AI22" i="16"/>
  <c r="BC22" i="16" s="1"/>
  <c r="AI17" i="16"/>
  <c r="BC17" i="16" s="1"/>
  <c r="AI16" i="16"/>
  <c r="BC16" i="16" s="1"/>
  <c r="AI15" i="16"/>
  <c r="BC15" i="16" s="1"/>
  <c r="AI14" i="16"/>
  <c r="BC14" i="16" s="1"/>
  <c r="AI13" i="16"/>
  <c r="BC13" i="16" s="1"/>
  <c r="AI12" i="16"/>
  <c r="BC12" i="16" s="1"/>
  <c r="AI11" i="16"/>
  <c r="BC11" i="16" s="1"/>
  <c r="AI10" i="16"/>
  <c r="BC10" i="16" s="1"/>
  <c r="BC40" i="15"/>
  <c r="BC41" i="15"/>
  <c r="BC35" i="15"/>
  <c r="BC36" i="15"/>
  <c r="BC30" i="15"/>
  <c r="BC33" i="15"/>
  <c r="BC29" i="15"/>
  <c r="BC28" i="15"/>
  <c r="BC27" i="15"/>
  <c r="BC26" i="15"/>
  <c r="BC25" i="15"/>
  <c r="BC19" i="15"/>
  <c r="BC20" i="15"/>
  <c r="BC10" i="15"/>
  <c r="BC9" i="15"/>
  <c r="L36" i="19"/>
  <c r="CC34" i="17" l="1"/>
  <c r="AH45" i="17"/>
  <c r="AI27" i="16"/>
  <c r="BC27" i="16" s="1"/>
  <c r="AI21" i="16"/>
  <c r="BC21" i="16" s="1"/>
  <c r="AH31" i="16"/>
  <c r="AH29" i="16"/>
  <c r="AI7" i="16"/>
  <c r="BC7" i="16" s="1"/>
  <c r="BC39" i="15"/>
  <c r="AI20" i="16"/>
  <c r="BC20" i="16" s="1"/>
  <c r="CC18" i="17"/>
  <c r="CC21" i="17" s="1"/>
  <c r="AI24" i="16"/>
  <c r="BC24" i="16" s="1"/>
  <c r="AI18" i="16"/>
  <c r="BC18" i="16" s="1"/>
  <c r="BC34" i="15"/>
  <c r="AI23" i="15"/>
  <c r="BC23" i="15" s="1"/>
  <c r="AI21" i="15"/>
  <c r="BC21" i="15" s="1"/>
  <c r="AI45" i="17" l="1"/>
  <c r="AI30" i="16"/>
  <c r="BC30" i="16" s="1"/>
  <c r="AI32" i="16"/>
  <c r="BC32" i="16" s="1"/>
  <c r="AI8" i="16"/>
  <c r="BC8" i="16" s="1"/>
  <c r="AH33" i="16"/>
  <c r="AI37" i="15"/>
  <c r="BC37" i="15" s="1"/>
  <c r="AI43" i="15" l="1"/>
  <c r="BC43" i="15" s="1"/>
  <c r="AI25" i="16"/>
  <c r="BC25" i="16" s="1"/>
  <c r="BC26" i="16" s="1"/>
  <c r="AI26" i="16" l="1"/>
  <c r="AI28" i="16"/>
  <c r="BC28" i="16" s="1"/>
  <c r="BC29" i="16" s="1"/>
  <c r="J78" i="13"/>
  <c r="J80" i="13" s="1"/>
  <c r="J82" i="13" s="1"/>
  <c r="AI31" i="16" l="1"/>
  <c r="BC31" i="16" s="1"/>
  <c r="AI29" i="16"/>
  <c r="AF19" i="12"/>
  <c r="AI33" i="16" l="1"/>
  <c r="BC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H32" i="3" s="1"/>
  <c r="AI39" i="4"/>
  <c r="AI32" i="3" s="1"/>
  <c r="AH34" i="4"/>
  <c r="AH30" i="3" s="1"/>
  <c r="AI34" i="4"/>
  <c r="AI30" i="3" s="1"/>
  <c r="AH23" i="4"/>
  <c r="AH10" i="4"/>
  <c r="AI10" i="4"/>
  <c r="CB48" i="7"/>
  <c r="CC48" i="7"/>
  <c r="CB35" i="7"/>
  <c r="CC35" i="7"/>
  <c r="CB18" i="7"/>
  <c r="CB22" i="7" s="1"/>
  <c r="CC18" i="7"/>
  <c r="CC22" i="7" s="1"/>
  <c r="AH43" i="7"/>
  <c r="AI43" i="7"/>
  <c r="AH21" i="7"/>
  <c r="AH27" i="7" s="1"/>
  <c r="AI21" i="7"/>
  <c r="AI27" i="7" s="1"/>
  <c r="AH24" i="3"/>
  <c r="BC24" i="3" s="1"/>
  <c r="AH23" i="3"/>
  <c r="AH22" i="3"/>
  <c r="AH21" i="3"/>
  <c r="AH20" i="3"/>
  <c r="AH18" i="3"/>
  <c r="AH17" i="3"/>
  <c r="AH16" i="3"/>
  <c r="AH15" i="3"/>
  <c r="AH14" i="3"/>
  <c r="AH13" i="3"/>
  <c r="AH12" i="3"/>
  <c r="AH11" i="3"/>
  <c r="AH10" i="3"/>
  <c r="AH7" i="3"/>
  <c r="AH19" i="4"/>
  <c r="BC12" i="3" l="1"/>
  <c r="BC32" i="3"/>
  <c r="AK19" i="4"/>
  <c r="AK27" i="3" s="1"/>
  <c r="BC21" i="3"/>
  <c r="BC14" i="3"/>
  <c r="BC16" i="3"/>
  <c r="BC15" i="3"/>
  <c r="CB50" i="7"/>
  <c r="BC13" i="3"/>
  <c r="BC22" i="3"/>
  <c r="BC23" i="3"/>
  <c r="AG7" i="3"/>
  <c r="BB9" i="4"/>
  <c r="AI45" i="7"/>
  <c r="BC30" i="3"/>
  <c r="AH45" i="7"/>
  <c r="BC17" i="3"/>
  <c r="BC11" i="3"/>
  <c r="BC20" i="3"/>
  <c r="BC10" i="3"/>
  <c r="BC18" i="3"/>
  <c r="CC50" i="7"/>
  <c r="AH21" i="4"/>
  <c r="AI9" i="3"/>
  <c r="AI8" i="3" s="1"/>
  <c r="AI25" i="3" s="1"/>
  <c r="AI21" i="4"/>
  <c r="AI37" i="4" s="1"/>
  <c r="AI43" i="4" s="1"/>
  <c r="AH27" i="3"/>
  <c r="AH9" i="3"/>
  <c r="CB51" i="7" l="1"/>
  <c r="CC51" i="7"/>
  <c r="BC27" i="3"/>
  <c r="BC9" i="3"/>
  <c r="AH37" i="4"/>
  <c r="AI28" i="3"/>
  <c r="AI26" i="3"/>
  <c r="AH8" i="3"/>
  <c r="BC8" i="3" s="1"/>
  <c r="AH43" i="4" l="1"/>
  <c r="AI31" i="3"/>
  <c r="AI33" i="3" s="1"/>
  <c r="AI29" i="3"/>
  <c r="AH25" i="3"/>
  <c r="AH28" i="3" l="1"/>
  <c r="AH26" i="3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CB18" i="17" l="1"/>
  <c r="CB21" i="17" s="1"/>
  <c r="BC35" i="17"/>
  <c r="BK35" i="17"/>
  <c r="BS35" i="17"/>
  <c r="AV35" i="17"/>
  <c r="AW35" i="17"/>
  <c r="BE35" i="17"/>
  <c r="BM35" i="17"/>
  <c r="BB35" i="17"/>
  <c r="BF35" i="17"/>
  <c r="BN35" i="17"/>
  <c r="BR35" i="17"/>
  <c r="BL35" i="17"/>
  <c r="AX35" i="17"/>
  <c r="AY35" i="17"/>
  <c r="BG35" i="17"/>
  <c r="BO35" i="17"/>
  <c r="BJ35" i="17"/>
  <c r="BD35" i="17"/>
  <c r="AZ35" i="17"/>
  <c r="BH35" i="17"/>
  <c r="BP35" i="17"/>
  <c r="BA35" i="17"/>
  <c r="BI35" i="17"/>
  <c r="BQ35" i="17"/>
  <c r="AH31" i="3"/>
  <c r="AH29" i="3"/>
  <c r="AB42" i="17" l="1"/>
  <c r="L42" i="17"/>
  <c r="N42" i="17"/>
  <c r="V42" i="17"/>
  <c r="X42" i="17"/>
  <c r="R42" i="17"/>
  <c r="O42" i="17"/>
  <c r="AA42" i="17"/>
  <c r="U42" i="17"/>
  <c r="AD42" i="17"/>
  <c r="J42" i="17"/>
  <c r="K42" i="17"/>
  <c r="I42" i="17"/>
  <c r="S42" i="17"/>
  <c r="F42" i="17"/>
  <c r="AC42" i="17"/>
  <c r="P42" i="17"/>
  <c r="B42" i="17"/>
  <c r="T42" i="17"/>
  <c r="G42" i="17"/>
  <c r="C42" i="17"/>
  <c r="Z42" i="17"/>
  <c r="Y42" i="17"/>
  <c r="H42" i="17"/>
  <c r="Q42" i="17"/>
  <c r="D42" i="17"/>
  <c r="M42" i="17"/>
  <c r="W42" i="17"/>
  <c r="AE42" i="17"/>
  <c r="E42" i="17"/>
  <c r="BJ34" i="17"/>
  <c r="AY34" i="17"/>
  <c r="BE34" i="17"/>
  <c r="BV34" i="17"/>
  <c r="AZ34" i="17"/>
  <c r="BI34" i="17"/>
  <c r="BX34" i="17"/>
  <c r="AX34" i="17"/>
  <c r="BN34" i="17"/>
  <c r="AW34" i="17"/>
  <c r="BA34" i="17"/>
  <c r="BR34" i="17"/>
  <c r="BB34" i="17"/>
  <c r="BS34" i="17"/>
  <c r="BP34" i="17"/>
  <c r="BD34" i="17"/>
  <c r="BF34" i="17"/>
  <c r="BY34" i="17"/>
  <c r="BT34" i="17"/>
  <c r="AV34" i="17"/>
  <c r="BC34" i="17"/>
  <c r="BW34" i="17"/>
  <c r="BL34" i="17"/>
  <c r="BU34" i="17"/>
  <c r="BQ34" i="17"/>
  <c r="BH34" i="17"/>
  <c r="BO34" i="17"/>
  <c r="BG34" i="17"/>
  <c r="BM34" i="17"/>
  <c r="BV18" i="17"/>
  <c r="BV21" i="17" s="1"/>
  <c r="BU18" i="17"/>
  <c r="BU21" i="17" s="1"/>
  <c r="BX18" i="17"/>
  <c r="BX21" i="17" s="1"/>
  <c r="BY18" i="17"/>
  <c r="BY21" i="17" s="1"/>
  <c r="BW18" i="17"/>
  <c r="BW21" i="17" s="1"/>
  <c r="BT18" i="17"/>
  <c r="BT21" i="17" s="1"/>
  <c r="AH33" i="3"/>
  <c r="J67" i="13" l="1"/>
  <c r="J69" i="13" s="1"/>
  <c r="J71" i="13" s="1"/>
  <c r="I56" i="13"/>
  <c r="I58" i="13" s="1"/>
  <c r="I60" i="13" s="1"/>
  <c r="J56" i="13"/>
  <c r="J45" i="13" s="1"/>
  <c r="I34" i="13"/>
  <c r="I36" i="13" s="1"/>
  <c r="I38" i="13" s="1"/>
  <c r="J36" i="13"/>
  <c r="I22" i="13"/>
  <c r="J26" i="13"/>
  <c r="I24" i="13" l="1"/>
  <c r="I11" i="13"/>
  <c r="J58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C2109" i="19"/>
  <c r="B2109" i="19" s="1"/>
  <c r="C2108" i="19"/>
  <c r="B2108" i="19" s="1"/>
  <c r="C2107" i="19"/>
  <c r="B2107" i="19" s="1"/>
  <c r="C2106" i="19"/>
  <c r="B2106" i="19" s="1"/>
  <c r="C2105" i="19"/>
  <c r="B2105" i="19" s="1"/>
  <c r="C2104" i="19"/>
  <c r="B2104" i="19" s="1"/>
  <c r="C2103" i="19"/>
  <c r="B2103" i="19" s="1"/>
  <c r="F2103" i="19" s="1"/>
  <c r="C2102" i="19"/>
  <c r="B2102" i="19" s="1"/>
  <c r="F2102" i="19" s="1"/>
  <c r="C2101" i="19"/>
  <c r="B2101" i="19" s="1"/>
  <c r="C2100" i="19"/>
  <c r="B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C2095" i="19"/>
  <c r="B2095" i="19" s="1"/>
  <c r="C2094" i="19"/>
  <c r="B2094" i="19" s="1"/>
  <c r="C2093" i="19"/>
  <c r="B2093" i="19" s="1"/>
  <c r="C2092" i="19"/>
  <c r="B2092" i="19" s="1"/>
  <c r="C2091" i="19"/>
  <c r="B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C1848" i="19"/>
  <c r="B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C1843" i="19"/>
  <c r="B1843" i="19" s="1"/>
  <c r="C1842" i="19"/>
  <c r="B1842" i="19" s="1"/>
  <c r="C1841" i="19"/>
  <c r="B1841" i="19" s="1"/>
  <c r="C1840" i="19"/>
  <c r="B1840" i="19" s="1"/>
  <c r="C1839" i="19"/>
  <c r="B1839" i="19" s="1"/>
  <c r="C1838" i="19"/>
  <c r="B1838" i="19" s="1"/>
  <c r="C1837" i="19"/>
  <c r="B1837" i="19" s="1"/>
  <c r="C1836" i="19"/>
  <c r="B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C1589" i="19"/>
  <c r="B1589" i="19" s="1"/>
  <c r="C1588" i="19"/>
  <c r="B1588" i="19" s="1"/>
  <c r="C1587" i="19"/>
  <c r="B1587" i="19" s="1"/>
  <c r="C1586" i="19"/>
  <c r="B1586" i="19" s="1"/>
  <c r="C1585" i="19"/>
  <c r="B1585" i="19" s="1"/>
  <c r="C1584" i="19"/>
  <c r="B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C1576" i="19"/>
  <c r="B1576" i="19" s="1"/>
  <c r="C1575" i="19"/>
  <c r="B1575" i="19" s="1"/>
  <c r="C1574" i="19"/>
  <c r="B1574" i="19" s="1"/>
  <c r="C1573" i="19"/>
  <c r="B1573" i="19" s="1"/>
  <c r="C1572" i="19"/>
  <c r="B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C1324" i="19"/>
  <c r="B1324" i="19" s="1"/>
  <c r="C1323" i="19"/>
  <c r="B1323" i="19" s="1"/>
  <c r="C1322" i="19"/>
  <c r="B1322" i="19" s="1"/>
  <c r="C1321" i="19"/>
  <c r="B1321" i="19" s="1"/>
  <c r="C1320" i="19"/>
  <c r="B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C1312" i="19"/>
  <c r="B1312" i="19" s="1"/>
  <c r="F1312" i="19" s="1"/>
  <c r="C1311" i="19"/>
  <c r="B1311" i="19" s="1"/>
  <c r="C1310" i="19"/>
  <c r="B1310" i="19" s="1"/>
  <c r="C1309" i="19"/>
  <c r="B1309" i="19" s="1"/>
  <c r="C1308" i="19"/>
  <c r="B1308" i="19" s="1"/>
  <c r="C1307" i="19"/>
  <c r="B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C1060" i="19"/>
  <c r="B1060" i="19" s="1"/>
  <c r="F1060" i="19" s="1"/>
  <c r="C1059" i="19"/>
  <c r="B1059" i="19" s="1"/>
  <c r="C1058" i="19"/>
  <c r="B1058" i="19" s="1"/>
  <c r="C1057" i="19"/>
  <c r="B1057" i="19" s="1"/>
  <c r="C1056" i="19"/>
  <c r="B1056" i="19" s="1"/>
  <c r="C1055" i="19"/>
  <c r="B1055" i="19" s="1"/>
  <c r="C1054" i="19"/>
  <c r="B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C806" i="19"/>
  <c r="B806" i="19" s="1"/>
  <c r="C805" i="19"/>
  <c r="B805" i="19" s="1"/>
  <c r="C804" i="19"/>
  <c r="B804" i="19" s="1"/>
  <c r="C803" i="19"/>
  <c r="B803" i="19" s="1"/>
  <c r="C802" i="19"/>
  <c r="B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C792" i="19"/>
  <c r="B792" i="19" s="1"/>
  <c r="C791" i="19"/>
  <c r="B791" i="19" s="1"/>
  <c r="C790" i="19"/>
  <c r="B790" i="19" s="1"/>
  <c r="C789" i="19"/>
  <c r="B789" i="19" s="1"/>
  <c r="C788" i="19"/>
  <c r="B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C540" i="19"/>
  <c r="B540" i="19" s="1"/>
  <c r="C539" i="19"/>
  <c r="B539" i="19" s="1"/>
  <c r="C538" i="19"/>
  <c r="B538" i="19" s="1"/>
  <c r="C537" i="19"/>
  <c r="B537" i="19" s="1"/>
  <c r="C536" i="19"/>
  <c r="B536" i="19" s="1"/>
  <c r="C535" i="19"/>
  <c r="B535" i="19" s="1"/>
  <c r="F535" i="19" s="1"/>
  <c r="C534" i="19"/>
  <c r="B534" i="19" s="1"/>
  <c r="F534" i="19" s="1"/>
  <c r="C533" i="19"/>
  <c r="B533" i="19" s="1"/>
  <c r="C532" i="19"/>
  <c r="B532" i="19" s="1"/>
  <c r="F532" i="19" s="1"/>
  <c r="C531" i="19"/>
  <c r="B531" i="19" s="1"/>
  <c r="C530" i="19"/>
  <c r="B530" i="19" s="1"/>
  <c r="F530" i="19" s="1"/>
  <c r="C529" i="19"/>
  <c r="B529" i="19" s="1"/>
  <c r="C528" i="19"/>
  <c r="B528" i="19" s="1"/>
  <c r="C527" i="19"/>
  <c r="B527" i="19" s="1"/>
  <c r="C526" i="19"/>
  <c r="B526" i="19" s="1"/>
  <c r="C525" i="19"/>
  <c r="B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C284" i="19"/>
  <c r="B284" i="19" s="1"/>
  <c r="C283" i="19"/>
  <c r="B283" i="19" s="1"/>
  <c r="F283" i="19" s="1"/>
  <c r="C282" i="19"/>
  <c r="B282" i="19" s="1"/>
  <c r="F282" i="19" s="1"/>
  <c r="C281" i="19"/>
  <c r="B281" i="19" s="1"/>
  <c r="C280" i="19"/>
  <c r="B280" i="19" s="1"/>
  <c r="F280" i="19" s="1"/>
  <c r="C279" i="19"/>
  <c r="B279" i="19" s="1"/>
  <c r="C278" i="19"/>
  <c r="B278" i="19" s="1"/>
  <c r="F278" i="19" s="1"/>
  <c r="C277" i="19"/>
  <c r="B277" i="19" s="1"/>
  <c r="C276" i="19"/>
  <c r="B276" i="19" s="1"/>
  <c r="C275" i="19"/>
  <c r="B275" i="19" s="1"/>
  <c r="C274" i="19"/>
  <c r="B274" i="19" s="1"/>
  <c r="C273" i="19"/>
  <c r="B273" i="19" s="1"/>
  <c r="C272" i="19"/>
  <c r="B272" i="19" s="1"/>
  <c r="C271" i="19"/>
  <c r="B271" i="19" s="1"/>
  <c r="C270" i="19"/>
  <c r="B270" i="19" s="1"/>
  <c r="C269" i="19"/>
  <c r="B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C264" i="19"/>
  <c r="B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C24" i="19"/>
  <c r="B24" i="19" s="1"/>
  <c r="C23" i="19"/>
  <c r="B23" i="19" s="1"/>
  <c r="C22" i="19"/>
  <c r="B22" i="19" s="1"/>
  <c r="C21" i="19"/>
  <c r="B21" i="19" s="1"/>
  <c r="C20" i="19"/>
  <c r="B20" i="19" s="1"/>
  <c r="C19" i="19"/>
  <c r="B19" i="19" s="1"/>
  <c r="C18" i="19"/>
  <c r="B18" i="19" s="1"/>
  <c r="C17" i="19"/>
  <c r="B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C12" i="19"/>
  <c r="B12" i="19" s="1"/>
  <c r="C11" i="19"/>
  <c r="B11" i="19" s="1"/>
  <c r="C10" i="19"/>
  <c r="B10" i="19" s="1"/>
  <c r="F10" i="19" s="1"/>
  <c r="C9" i="19"/>
  <c r="B9" i="19" s="1"/>
  <c r="C8" i="19"/>
  <c r="B8" i="19" s="1"/>
  <c r="C7" i="19"/>
  <c r="B7" i="19" s="1"/>
  <c r="C6" i="19"/>
  <c r="B6" i="19" s="1"/>
  <c r="C5" i="19"/>
  <c r="B5" i="19" s="1"/>
  <c r="C4" i="19"/>
  <c r="B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BA16" i="16"/>
  <c r="AG33" i="4"/>
  <c r="AG25" i="4"/>
  <c r="AF33" i="4"/>
  <c r="AF19" i="4"/>
  <c r="AG29" i="4"/>
  <c r="AG28" i="4"/>
  <c r="AG27" i="4"/>
  <c r="AG26" i="4"/>
  <c r="AF12" i="4"/>
  <c r="AG12" i="4" s="1"/>
  <c r="F274" i="19" l="1"/>
  <c r="F526" i="19"/>
  <c r="F806" i="19"/>
  <c r="F1058" i="19"/>
  <c r="F1310" i="19"/>
  <c r="F1324" i="19"/>
  <c r="F8" i="19"/>
  <c r="F275" i="19"/>
  <c r="F527" i="19"/>
  <c r="F807" i="19"/>
  <c r="F1059" i="19"/>
  <c r="F1311" i="19"/>
  <c r="F1843" i="19"/>
  <c r="F2095" i="19"/>
  <c r="F2109" i="19"/>
  <c r="F22" i="19"/>
  <c r="F9" i="19"/>
  <c r="F1844" i="19"/>
  <c r="F2096" i="19"/>
  <c r="F2110" i="19"/>
  <c r="F23" i="19"/>
  <c r="F7" i="19"/>
  <c r="F21" i="19"/>
  <c r="F273" i="19"/>
  <c r="F525" i="19"/>
  <c r="F539" i="19"/>
  <c r="F791" i="19"/>
  <c r="F1323" i="19"/>
  <c r="F1575" i="19"/>
  <c r="F2107" i="19"/>
  <c r="F1576" i="19"/>
  <c r="F1590" i="19"/>
  <c r="F1842" i="19"/>
  <c r="F2094" i="19"/>
  <c r="F2108" i="19"/>
  <c r="F4" i="19"/>
  <c r="F18" i="19"/>
  <c r="F270" i="19"/>
  <c r="F284" i="19"/>
  <c r="F536" i="19"/>
  <c r="F788" i="19"/>
  <c r="F802" i="19"/>
  <c r="F1054" i="19"/>
  <c r="F1586" i="19"/>
  <c r="F1838" i="19"/>
  <c r="F2104" i="19"/>
  <c r="F285" i="19"/>
  <c r="F537" i="19"/>
  <c r="F789" i="19"/>
  <c r="F803" i="19"/>
  <c r="F1055" i="19"/>
  <c r="F1307" i="19"/>
  <c r="F1587" i="19"/>
  <c r="F1839" i="19"/>
  <c r="F2091" i="19"/>
  <c r="F20" i="19"/>
  <c r="F272" i="19"/>
  <c r="F538" i="19"/>
  <c r="F790" i="19"/>
  <c r="F1322" i="19"/>
  <c r="F1574" i="19"/>
  <c r="F1588" i="19"/>
  <c r="F1840" i="19"/>
  <c r="F2092" i="19"/>
  <c r="F2106" i="19"/>
  <c r="F271" i="19"/>
  <c r="F6" i="19"/>
  <c r="F19" i="19"/>
  <c r="F279" i="19"/>
  <c r="F531" i="19"/>
  <c r="F5" i="19"/>
  <c r="F17" i="19"/>
  <c r="F269" i="19"/>
  <c r="F281" i="19"/>
  <c r="F533" i="19"/>
  <c r="F545" i="19"/>
  <c r="F797" i="19"/>
  <c r="F1049" i="19"/>
  <c r="F1061" i="19"/>
  <c r="F1313" i="19"/>
  <c r="F1325" i="19"/>
  <c r="F1577" i="19"/>
  <c r="F1589" i="19"/>
  <c r="F1841" i="19"/>
  <c r="F2093" i="19"/>
  <c r="F2105" i="19"/>
  <c r="F24" i="19"/>
  <c r="F12" i="19"/>
  <c r="F13" i="19"/>
  <c r="F277" i="19"/>
  <c r="F529" i="19"/>
  <c r="F541" i="19"/>
  <c r="F793" i="19"/>
  <c r="F805" i="19"/>
  <c r="F1057" i="19"/>
  <c r="F1309" i="19"/>
  <c r="F1321" i="19"/>
  <c r="F1573" i="19"/>
  <c r="F1585" i="19"/>
  <c r="F1837" i="19"/>
  <c r="F1849" i="19"/>
  <c r="F2101" i="19"/>
  <c r="F265" i="19"/>
  <c r="F25" i="19"/>
  <c r="F264" i="19"/>
  <c r="F276" i="19"/>
  <c r="F528" i="19"/>
  <c r="F540" i="19"/>
  <c r="F792" i="19"/>
  <c r="F804" i="19"/>
  <c r="F1056" i="19"/>
  <c r="F1068" i="19"/>
  <c r="F1308" i="19"/>
  <c r="F1320" i="19"/>
  <c r="F1572" i="19"/>
  <c r="F1584" i="19"/>
  <c r="F1836" i="19"/>
  <c r="F1848" i="19"/>
  <c r="F2100" i="19"/>
  <c r="J60" i="13"/>
  <c r="J49" i="13" s="1"/>
  <c r="J47" i="13"/>
  <c r="I26" i="13"/>
  <c r="I15" i="13" s="1"/>
  <c r="I13" i="13"/>
  <c r="F11" i="19"/>
  <c r="AG23" i="4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BB33" i="4"/>
  <c r="AF14" i="4"/>
  <c r="AF13" i="4"/>
  <c r="K26" i="19" l="1"/>
  <c r="K34" i="19"/>
  <c r="K18" i="19"/>
  <c r="K9" i="19"/>
  <c r="K29" i="19"/>
  <c r="K6" i="19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G11" i="16"/>
  <c r="AF18" i="4"/>
  <c r="BA39" i="4"/>
  <c r="AD22" i="16" l="1"/>
  <c r="AD23" i="16"/>
  <c r="AD24" i="16"/>
  <c r="AD16" i="16"/>
  <c r="AD7" i="16"/>
  <c r="AD17" i="16"/>
  <c r="AD10" i="16"/>
  <c r="AD18" i="16"/>
  <c r="AD11" i="16"/>
  <c r="AD21" i="16"/>
  <c r="AD12" i="16"/>
  <c r="AD13" i="16"/>
  <c r="AD14" i="16"/>
  <c r="AD15" i="16"/>
  <c r="AF22" i="16"/>
  <c r="AG24" i="16"/>
  <c r="AG22" i="16"/>
  <c r="AG21" i="16"/>
  <c r="AG23" i="16"/>
  <c r="J15" i="16"/>
  <c r="J14" i="16"/>
  <c r="J11" i="16"/>
  <c r="J10" i="16"/>
  <c r="J32" i="16"/>
  <c r="J17" i="16"/>
  <c r="C22" i="16"/>
  <c r="C24" i="16"/>
  <c r="C15" i="16"/>
  <c r="C30" i="16"/>
  <c r="C14" i="16"/>
  <c r="C21" i="16"/>
  <c r="C13" i="16"/>
  <c r="C12" i="16"/>
  <c r="C32" i="16"/>
  <c r="C7" i="16"/>
  <c r="C11" i="16"/>
  <c r="C10" i="16"/>
  <c r="C23" i="16"/>
  <c r="C17" i="16"/>
  <c r="C18" i="16"/>
  <c r="S22" i="16"/>
  <c r="S15" i="16"/>
  <c r="S30" i="16"/>
  <c r="S14" i="16"/>
  <c r="S21" i="16"/>
  <c r="S13" i="16"/>
  <c r="S12" i="16"/>
  <c r="S7" i="16"/>
  <c r="S11" i="16"/>
  <c r="S23" i="16"/>
  <c r="S17" i="16"/>
  <c r="S18" i="16"/>
  <c r="AB24" i="16"/>
  <c r="AB30" i="16"/>
  <c r="AB21" i="16"/>
  <c r="AB15" i="16"/>
  <c r="AB14" i="16"/>
  <c r="AB7" i="16"/>
  <c r="AB13" i="16"/>
  <c r="AB32" i="16"/>
  <c r="AB12" i="16"/>
  <c r="AB23" i="16"/>
  <c r="AB11" i="16"/>
  <c r="AB22" i="16"/>
  <c r="AB10" i="16"/>
  <c r="AB18" i="16"/>
  <c r="M21" i="16"/>
  <c r="M17" i="16"/>
  <c r="M32" i="16"/>
  <c r="M7" i="16"/>
  <c r="M15" i="16"/>
  <c r="M14" i="16"/>
  <c r="M23" i="16"/>
  <c r="M13" i="16"/>
  <c r="M22" i="16"/>
  <c r="M12" i="16"/>
  <c r="M18" i="16"/>
  <c r="M24" i="16"/>
  <c r="M11" i="16"/>
  <c r="Z14" i="16"/>
  <c r="Z13" i="16"/>
  <c r="Z12" i="16"/>
  <c r="Z11" i="16"/>
  <c r="Z10" i="16"/>
  <c r="Z17" i="16"/>
  <c r="Z15" i="16"/>
  <c r="L24" i="16"/>
  <c r="L30" i="16"/>
  <c r="L21" i="16"/>
  <c r="L15" i="16"/>
  <c r="L14" i="16"/>
  <c r="L32" i="16"/>
  <c r="L7" i="16"/>
  <c r="L13" i="16"/>
  <c r="L12" i="16"/>
  <c r="L23" i="16"/>
  <c r="L11" i="16"/>
  <c r="L22" i="16"/>
  <c r="L10" i="16"/>
  <c r="L18" i="16"/>
  <c r="L17" i="16"/>
  <c r="G12" i="16"/>
  <c r="G32" i="16"/>
  <c r="G7" i="16"/>
  <c r="G11" i="16"/>
  <c r="G10" i="16"/>
  <c r="G23" i="16"/>
  <c r="G22" i="16"/>
  <c r="G24" i="16"/>
  <c r="G30" i="16"/>
  <c r="G14" i="16"/>
  <c r="G21" i="16"/>
  <c r="G13" i="16"/>
  <c r="G15" i="16"/>
  <c r="G18" i="16"/>
  <c r="G17" i="16"/>
  <c r="W12" i="16"/>
  <c r="W7" i="16"/>
  <c r="W11" i="16"/>
  <c r="W10" i="16"/>
  <c r="W22" i="16"/>
  <c r="W24" i="16"/>
  <c r="W14" i="16"/>
  <c r="W21" i="16"/>
  <c r="W13" i="16"/>
  <c r="W15" i="16"/>
  <c r="W18" i="16"/>
  <c r="W17" i="16"/>
  <c r="AC10" i="16"/>
  <c r="AC30" i="16"/>
  <c r="AC21" i="16"/>
  <c r="AC7" i="16"/>
  <c r="AC15" i="16"/>
  <c r="AC32" i="16"/>
  <c r="AC14" i="16"/>
  <c r="AC23" i="16"/>
  <c r="AC13" i="16"/>
  <c r="AC22" i="16"/>
  <c r="AC12" i="16"/>
  <c r="AC18" i="16"/>
  <c r="AC24" i="16"/>
  <c r="AC11" i="16"/>
  <c r="N11" i="16"/>
  <c r="N10" i="16"/>
  <c r="N17" i="16"/>
  <c r="N15" i="16"/>
  <c r="N14" i="16"/>
  <c r="N13" i="16"/>
  <c r="N12" i="16"/>
  <c r="I14" i="16"/>
  <c r="I23" i="16"/>
  <c r="I13" i="16"/>
  <c r="I22" i="16"/>
  <c r="I12" i="16"/>
  <c r="I11" i="16"/>
  <c r="I10" i="16"/>
  <c r="I21" i="16"/>
  <c r="I32" i="16"/>
  <c r="I7" i="16"/>
  <c r="I15" i="16"/>
  <c r="I17" i="16"/>
  <c r="I18" i="16"/>
  <c r="Y14" i="16"/>
  <c r="Y23" i="16"/>
  <c r="Y13" i="16"/>
  <c r="Y22" i="16"/>
  <c r="Y12" i="16"/>
  <c r="Y11" i="16"/>
  <c r="Y10" i="16"/>
  <c r="Y30" i="16"/>
  <c r="Y21" i="16"/>
  <c r="Y7" i="16"/>
  <c r="Y15" i="16"/>
  <c r="Y17" i="16"/>
  <c r="Y18" i="16"/>
  <c r="H32" i="16"/>
  <c r="H7" i="16"/>
  <c r="H13" i="16"/>
  <c r="H12" i="16"/>
  <c r="H18" i="16"/>
  <c r="H23" i="16"/>
  <c r="H11" i="16"/>
  <c r="H10" i="16"/>
  <c r="H24" i="16"/>
  <c r="H30" i="16"/>
  <c r="H21" i="16"/>
  <c r="H15" i="16"/>
  <c r="H14" i="16"/>
  <c r="H17" i="16"/>
  <c r="X32" i="16"/>
  <c r="X7" i="16"/>
  <c r="X13" i="16"/>
  <c r="X12" i="16"/>
  <c r="X18" i="16"/>
  <c r="X23" i="16"/>
  <c r="X11" i="16"/>
  <c r="X22" i="16"/>
  <c r="X10" i="16"/>
  <c r="X30" i="16"/>
  <c r="X21" i="16"/>
  <c r="X15" i="16"/>
  <c r="X14" i="16"/>
  <c r="X17" i="16"/>
  <c r="E10" i="16"/>
  <c r="E21" i="16"/>
  <c r="E17" i="16"/>
  <c r="E32" i="16"/>
  <c r="E7" i="16"/>
  <c r="E15" i="16"/>
  <c r="E14" i="16"/>
  <c r="E23" i="16"/>
  <c r="E13" i="16"/>
  <c r="E22" i="16"/>
  <c r="E12" i="16"/>
  <c r="E18" i="16"/>
  <c r="E24" i="16"/>
  <c r="E11" i="16"/>
  <c r="K22" i="16"/>
  <c r="K24" i="16"/>
  <c r="K15" i="16"/>
  <c r="K30" i="16"/>
  <c r="K14" i="16"/>
  <c r="K21" i="16"/>
  <c r="K13" i="16"/>
  <c r="K12" i="16"/>
  <c r="K7" i="16"/>
  <c r="K11" i="16"/>
  <c r="K10" i="16"/>
  <c r="K23" i="16"/>
  <c r="K17" i="16"/>
  <c r="K18" i="16"/>
  <c r="AA22" i="16"/>
  <c r="AA24" i="16"/>
  <c r="AA15" i="16"/>
  <c r="AA14" i="16"/>
  <c r="AA30" i="16"/>
  <c r="AA21" i="16"/>
  <c r="AA13" i="16"/>
  <c r="AA12" i="16"/>
  <c r="AA7" i="16"/>
  <c r="AA11" i="16"/>
  <c r="AA32" i="16"/>
  <c r="AA10" i="16"/>
  <c r="AA23" i="16"/>
  <c r="AA17" i="16"/>
  <c r="AA18" i="16"/>
  <c r="O12" i="16"/>
  <c r="O32" i="16"/>
  <c r="O7" i="16"/>
  <c r="O11" i="16"/>
  <c r="O10" i="16"/>
  <c r="O23" i="16"/>
  <c r="O22" i="16"/>
  <c r="O24" i="16"/>
  <c r="O30" i="16"/>
  <c r="O14" i="16"/>
  <c r="O21" i="16"/>
  <c r="O13" i="16"/>
  <c r="O18" i="16"/>
  <c r="O15" i="16"/>
  <c r="O17" i="16"/>
  <c r="AV18" i="17"/>
  <c r="R14" i="16"/>
  <c r="R13" i="16"/>
  <c r="R11" i="16"/>
  <c r="R17" i="16"/>
  <c r="R15" i="16"/>
  <c r="D24" i="16"/>
  <c r="D30" i="16"/>
  <c r="D21" i="16"/>
  <c r="D15" i="16"/>
  <c r="D14" i="16"/>
  <c r="D32" i="16"/>
  <c r="D7" i="16"/>
  <c r="D13" i="16"/>
  <c r="D12" i="16"/>
  <c r="D23" i="16"/>
  <c r="D11" i="16"/>
  <c r="D22" i="16"/>
  <c r="D10" i="16"/>
  <c r="D18" i="16"/>
  <c r="D17" i="16"/>
  <c r="T30" i="16"/>
  <c r="T21" i="16"/>
  <c r="T15" i="16"/>
  <c r="T14" i="16"/>
  <c r="T32" i="16"/>
  <c r="T7" i="16"/>
  <c r="T13" i="16"/>
  <c r="T12" i="16"/>
  <c r="T23" i="16"/>
  <c r="T11" i="16"/>
  <c r="T22" i="16"/>
  <c r="T10" i="16"/>
  <c r="T18" i="16"/>
  <c r="T17" i="16"/>
  <c r="Q14" i="16"/>
  <c r="Q23" i="16"/>
  <c r="Q13" i="16"/>
  <c r="Q22" i="16"/>
  <c r="Q12" i="16"/>
  <c r="Q24" i="16"/>
  <c r="Q11" i="16"/>
  <c r="Q21" i="16"/>
  <c r="Q32" i="16"/>
  <c r="Q7" i="16"/>
  <c r="Q15" i="16"/>
  <c r="Q18" i="16"/>
  <c r="Q17" i="16"/>
  <c r="U30" i="16"/>
  <c r="U10" i="16"/>
  <c r="U21" i="16"/>
  <c r="U17" i="16"/>
  <c r="U32" i="16"/>
  <c r="U7" i="16"/>
  <c r="U15" i="16"/>
  <c r="U14" i="16"/>
  <c r="U23" i="16"/>
  <c r="U13" i="16"/>
  <c r="U22" i="16"/>
  <c r="U12" i="16"/>
  <c r="U18" i="16"/>
  <c r="U11" i="16"/>
  <c r="F11" i="16"/>
  <c r="F10" i="16"/>
  <c r="F17" i="16"/>
  <c r="F15" i="16"/>
  <c r="F22" i="16"/>
  <c r="F24" i="16"/>
  <c r="F13" i="16"/>
  <c r="F12" i="16"/>
  <c r="V11" i="16"/>
  <c r="V10" i="16"/>
  <c r="V32" i="16"/>
  <c r="V17" i="16"/>
  <c r="V23" i="16"/>
  <c r="V15" i="16"/>
  <c r="V13" i="16"/>
  <c r="V12" i="16"/>
  <c r="AE12" i="16"/>
  <c r="AE7" i="16"/>
  <c r="AE11" i="16"/>
  <c r="AE10" i="16"/>
  <c r="AE14" i="16"/>
  <c r="AE13" i="16"/>
  <c r="AE15" i="16"/>
  <c r="AE18" i="16"/>
  <c r="P32" i="16"/>
  <c r="P7" i="16"/>
  <c r="P13" i="16"/>
  <c r="P12" i="16"/>
  <c r="P18" i="16"/>
  <c r="P23" i="16"/>
  <c r="P11" i="16"/>
  <c r="P22" i="16"/>
  <c r="P10" i="16"/>
  <c r="P24" i="16"/>
  <c r="P30" i="16"/>
  <c r="P21" i="16"/>
  <c r="P15" i="16"/>
  <c r="P14" i="16"/>
  <c r="P17" i="16"/>
  <c r="AF7" i="16"/>
  <c r="AF13" i="16"/>
  <c r="AF12" i="16"/>
  <c r="AF18" i="16"/>
  <c r="AF23" i="16"/>
  <c r="AF11" i="16"/>
  <c r="AF10" i="16"/>
  <c r="AF24" i="16"/>
  <c r="AF21" i="16"/>
  <c r="AF15" i="16"/>
  <c r="AF14" i="16"/>
  <c r="AF16" i="16"/>
  <c r="AF17" i="16"/>
  <c r="B12" i="16"/>
  <c r="B21" i="16"/>
  <c r="B13" i="16"/>
  <c r="B18" i="16"/>
  <c r="B11" i="16"/>
  <c r="B23" i="16"/>
  <c r="B17" i="16"/>
  <c r="B7" i="16"/>
  <c r="B22" i="16"/>
  <c r="B21" i="15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U7" i="16"/>
  <c r="M27" i="16"/>
  <c r="AD23" i="15"/>
  <c r="AD20" i="16"/>
  <c r="AG20" i="16"/>
  <c r="AU25" i="15"/>
  <c r="BA17" i="16"/>
  <c r="G27" i="16"/>
  <c r="AX16" i="15"/>
  <c r="AC27" i="16"/>
  <c r="AG23" i="15"/>
  <c r="AW15" i="15"/>
  <c r="AV16" i="15"/>
  <c r="AU29" i="15"/>
  <c r="AU23" i="16"/>
  <c r="J21" i="15"/>
  <c r="AV27" i="15"/>
  <c r="AX15" i="15"/>
  <c r="AV15" i="15"/>
  <c r="BA13" i="16"/>
  <c r="AU26" i="15"/>
  <c r="AX12" i="15"/>
  <c r="AY15" i="15"/>
  <c r="U27" i="16"/>
  <c r="H20" i="16"/>
  <c r="AZ13" i="15"/>
  <c r="AX12" i="16"/>
  <c r="AV12" i="15"/>
  <c r="AX13" i="15"/>
  <c r="AY11" i="15"/>
  <c r="AU39" i="15"/>
  <c r="AU19" i="15"/>
  <c r="AY14" i="16"/>
  <c r="AU28" i="15"/>
  <c r="V21" i="15"/>
  <c r="V14" i="16"/>
  <c r="V9" i="16" s="1"/>
  <c r="BA14" i="15"/>
  <c r="BB12" i="15"/>
  <c r="AZ15" i="15"/>
  <c r="R10" i="16"/>
  <c r="AY10" i="16" s="1"/>
  <c r="AZ30" i="15"/>
  <c r="BB11" i="16"/>
  <c r="AW11" i="15"/>
  <c r="AU16" i="15"/>
  <c r="P21" i="15"/>
  <c r="AU20" i="15"/>
  <c r="AY18" i="15"/>
  <c r="AU30" i="15"/>
  <c r="AU9" i="15"/>
  <c r="AY12" i="15"/>
  <c r="S27" i="16"/>
  <c r="AX15" i="16"/>
  <c r="AU31" i="15"/>
  <c r="K27" i="16"/>
  <c r="AY11" i="16"/>
  <c r="AU32" i="16"/>
  <c r="AZ12" i="16"/>
  <c r="AU18" i="16"/>
  <c r="AV15" i="16"/>
  <c r="AU21" i="16"/>
  <c r="BA12" i="16"/>
  <c r="AX14" i="16"/>
  <c r="E9" i="16"/>
  <c r="BA15" i="16"/>
  <c r="AV11" i="16"/>
  <c r="D9" i="16"/>
  <c r="AU15" i="16"/>
  <c r="AA9" i="16"/>
  <c r="AW15" i="16"/>
  <c r="P9" i="16"/>
  <c r="AY17" i="16"/>
  <c r="AU13" i="16"/>
  <c r="AU11" i="16"/>
  <c r="BA13" i="15"/>
  <c r="AZ18" i="15"/>
  <c r="AU14" i="15"/>
  <c r="Q21" i="15"/>
  <c r="AU14" i="16"/>
  <c r="R21" i="15"/>
  <c r="AX11" i="15"/>
  <c r="E21" i="15"/>
  <c r="X9" i="16"/>
  <c r="H9" i="16"/>
  <c r="Y9" i="16"/>
  <c r="AC9" i="16"/>
  <c r="Z21" i="15"/>
  <c r="AB9" i="16"/>
  <c r="AU12" i="16"/>
  <c r="AU27" i="15"/>
  <c r="AW13" i="15"/>
  <c r="AX11" i="16"/>
  <c r="AX14" i="15"/>
  <c r="O9" i="16"/>
  <c r="AV26" i="15"/>
  <c r="BA16" i="15"/>
  <c r="AV18" i="15"/>
  <c r="AX13" i="16"/>
  <c r="F27" i="16"/>
  <c r="AV17" i="16"/>
  <c r="AZ17" i="16"/>
  <c r="N21" i="15"/>
  <c r="AW16" i="15"/>
  <c r="AU12" i="15"/>
  <c r="AV28" i="15"/>
  <c r="BA11" i="15"/>
  <c r="BA15" i="15"/>
  <c r="M21" i="15"/>
  <c r="G9" i="16"/>
  <c r="AW14" i="16"/>
  <c r="W9" i="16"/>
  <c r="H21" i="15"/>
  <c r="AW18" i="15"/>
  <c r="AV11" i="15"/>
  <c r="BA14" i="16"/>
  <c r="S21" i="15"/>
  <c r="O21" i="15"/>
  <c r="AU33" i="15"/>
  <c r="AU32" i="15"/>
  <c r="M9" i="16"/>
  <c r="AW17" i="16"/>
  <c r="AU24" i="16"/>
  <c r="AU22" i="16"/>
  <c r="AU13" i="15"/>
  <c r="AZ28" i="15"/>
  <c r="AY14" i="15"/>
  <c r="S9" i="16"/>
  <c r="U9" i="16"/>
  <c r="AY13" i="16"/>
  <c r="L9" i="16"/>
  <c r="T9" i="16"/>
  <c r="I21" i="15"/>
  <c r="C21" i="15"/>
  <c r="AV12" i="16"/>
  <c r="Q10" i="16"/>
  <c r="Q9" i="16" s="1"/>
  <c r="AY13" i="15"/>
  <c r="G21" i="15"/>
  <c r="L21" i="15"/>
  <c r="F21" i="15"/>
  <c r="AU15" i="15"/>
  <c r="AX17" i="16"/>
  <c r="AZ14" i="15"/>
  <c r="I9" i="16"/>
  <c r="AV13" i="15"/>
  <c r="AZ12" i="15"/>
  <c r="K21" i="15"/>
  <c r="R12" i="16"/>
  <c r="AY12" i="16" s="1"/>
  <c r="AV30" i="15"/>
  <c r="AY16" i="15"/>
  <c r="AX18" i="15"/>
  <c r="AZ13" i="16"/>
  <c r="BA12" i="15"/>
  <c r="AF10" i="15"/>
  <c r="AF21" i="15" s="1"/>
  <c r="F14" i="16"/>
  <c r="AV14" i="16" s="1"/>
  <c r="AZ11" i="16"/>
  <c r="K9" i="16"/>
  <c r="Y21" i="15"/>
  <c r="X21" i="15"/>
  <c r="AU17" i="16"/>
  <c r="BB27" i="15"/>
  <c r="U21" i="15"/>
  <c r="T21" i="15"/>
  <c r="AY15" i="16"/>
  <c r="AW14" i="15"/>
  <c r="AV13" i="16"/>
  <c r="AZ15" i="16"/>
  <c r="AW11" i="16"/>
  <c r="BA11" i="16"/>
  <c r="AB21" i="15"/>
  <c r="J12" i="16"/>
  <c r="AW12" i="16" s="1"/>
  <c r="B9" i="16"/>
  <c r="B8" i="16" s="1"/>
  <c r="B25" i="16" s="1"/>
  <c r="AU18" i="15"/>
  <c r="AF9" i="16"/>
  <c r="AA21" i="15"/>
  <c r="AW13" i="16"/>
  <c r="AV14" i="15"/>
  <c r="AZ16" i="15"/>
  <c r="AW12" i="15"/>
  <c r="D21" i="15"/>
  <c r="AZ11" i="15"/>
  <c r="S20" i="16"/>
  <c r="AF20" i="16"/>
  <c r="AE23" i="16"/>
  <c r="BB23" i="16" s="1"/>
  <c r="BB31" i="15"/>
  <c r="V20" i="16"/>
  <c r="V23" i="15"/>
  <c r="AZ25" i="15"/>
  <c r="D27" i="16"/>
  <c r="AY28" i="15"/>
  <c r="R23" i="15"/>
  <c r="R20" i="16"/>
  <c r="AY25" i="15"/>
  <c r="Y23" i="15"/>
  <c r="Y20" i="16"/>
  <c r="AX27" i="15"/>
  <c r="N21" i="16"/>
  <c r="AX21" i="16" s="1"/>
  <c r="AX29" i="15"/>
  <c r="Z30" i="16"/>
  <c r="BA30" i="16" s="1"/>
  <c r="BA34" i="15"/>
  <c r="BA32" i="15"/>
  <c r="Z22" i="16"/>
  <c r="BA22" i="16" s="1"/>
  <c r="M23" i="15"/>
  <c r="M20" i="16"/>
  <c r="BG18" i="17"/>
  <c r="AB27" i="16"/>
  <c r="J22" i="16"/>
  <c r="AW22" i="16" s="1"/>
  <c r="AW32" i="15"/>
  <c r="BP18" i="17"/>
  <c r="BP21" i="17" s="1"/>
  <c r="Q23" i="15"/>
  <c r="D23" i="15"/>
  <c r="D20" i="16"/>
  <c r="R7" i="16"/>
  <c r="AY7" i="16" s="1"/>
  <c r="AY9" i="15"/>
  <c r="R30" i="16"/>
  <c r="AY30" i="16" s="1"/>
  <c r="AY34" i="15"/>
  <c r="R23" i="16"/>
  <c r="AY23" i="16" s="1"/>
  <c r="AY31" i="15"/>
  <c r="BL18" i="17"/>
  <c r="BL21" i="17" s="1"/>
  <c r="K45" i="17"/>
  <c r="E20" i="16"/>
  <c r="E23" i="15"/>
  <c r="AY18" i="17"/>
  <c r="X20" i="16"/>
  <c r="X23" i="15"/>
  <c r="BR18" i="17"/>
  <c r="BR21" i="17" s="1"/>
  <c r="AV32" i="15"/>
  <c r="H22" i="16"/>
  <c r="AV22" i="16" s="1"/>
  <c r="Y45" i="17"/>
  <c r="BS18" i="17"/>
  <c r="BS21" i="17" s="1"/>
  <c r="N24" i="16"/>
  <c r="AX24" i="16" s="1"/>
  <c r="AX33" i="15"/>
  <c r="L27" i="16"/>
  <c r="Z32" i="16"/>
  <c r="BA32" i="16" s="1"/>
  <c r="BA39" i="15"/>
  <c r="Z23" i="15"/>
  <c r="Z20" i="16"/>
  <c r="BA25" i="15"/>
  <c r="AB23" i="15"/>
  <c r="AB20" i="16"/>
  <c r="C23" i="15"/>
  <c r="C20" i="16"/>
  <c r="AW28" i="15"/>
  <c r="AE17" i="16"/>
  <c r="BB28" i="15"/>
  <c r="V21" i="16"/>
  <c r="AZ21" i="16" s="1"/>
  <c r="AZ29" i="15"/>
  <c r="F30" i="16"/>
  <c r="F23" i="15"/>
  <c r="F20" i="16"/>
  <c r="AV25" i="15"/>
  <c r="U20" i="16"/>
  <c r="U23" i="15"/>
  <c r="BO18" i="17"/>
  <c r="BO21" i="17" s="1"/>
  <c r="BN18" i="17"/>
  <c r="BN21" i="17" s="1"/>
  <c r="R32" i="16"/>
  <c r="X27" i="16"/>
  <c r="AZ27" i="15"/>
  <c r="I27" i="16"/>
  <c r="N7" i="16"/>
  <c r="AX7" i="16" s="1"/>
  <c r="AX9" i="15"/>
  <c r="L20" i="16"/>
  <c r="L23" i="15"/>
  <c r="BA28" i="15"/>
  <c r="Z23" i="16"/>
  <c r="BA23" i="16" s="1"/>
  <c r="BA31" i="15"/>
  <c r="J7" i="16"/>
  <c r="AW7" i="16" s="1"/>
  <c r="AW9" i="15"/>
  <c r="J30" i="16"/>
  <c r="AW25" i="15"/>
  <c r="J20" i="16"/>
  <c r="J23" i="15"/>
  <c r="P20" i="16"/>
  <c r="AE16" i="16"/>
  <c r="V24" i="16"/>
  <c r="F23" i="16"/>
  <c r="AV23" i="16" s="1"/>
  <c r="AV31" i="15"/>
  <c r="AZ18" i="17"/>
  <c r="Q20" i="16"/>
  <c r="AY27" i="15"/>
  <c r="H23" i="15"/>
  <c r="BB18" i="17"/>
  <c r="BC18" i="17"/>
  <c r="N18" i="16"/>
  <c r="AX18" i="16" s="1"/>
  <c r="AX20" i="15"/>
  <c r="AX26" i="15"/>
  <c r="N32" i="16"/>
  <c r="AX32" i="16" s="1"/>
  <c r="AX39" i="15"/>
  <c r="Z7" i="16"/>
  <c r="BA7" i="16" s="1"/>
  <c r="BA9" i="15"/>
  <c r="S23" i="15"/>
  <c r="C27" i="16"/>
  <c r="J23" i="16"/>
  <c r="AW23" i="16" s="1"/>
  <c r="AW31" i="15"/>
  <c r="BD18" i="17"/>
  <c r="AE24" i="16"/>
  <c r="BB24" i="16" s="1"/>
  <c r="BB33" i="15"/>
  <c r="V7" i="16"/>
  <c r="AZ7" i="16" s="1"/>
  <c r="AZ9" i="15"/>
  <c r="F21" i="16"/>
  <c r="AV21" i="16" s="1"/>
  <c r="AV29" i="15"/>
  <c r="AX18" i="17"/>
  <c r="AY30" i="15"/>
  <c r="AA23" i="15"/>
  <c r="AA20" i="16"/>
  <c r="AW39" i="15"/>
  <c r="K32" i="16"/>
  <c r="AW32" i="16" s="1"/>
  <c r="BE18" i="17"/>
  <c r="I23" i="15"/>
  <c r="N22" i="16"/>
  <c r="AX22" i="16" s="1"/>
  <c r="AX32" i="15"/>
  <c r="N27" i="16"/>
  <c r="BA27" i="15"/>
  <c r="AW27" i="15"/>
  <c r="AF23" i="15"/>
  <c r="BB26" i="15"/>
  <c r="BK18" i="17"/>
  <c r="BK21" i="17" s="1"/>
  <c r="AY20" i="15"/>
  <c r="R18" i="16"/>
  <c r="AY18" i="16" s="1"/>
  <c r="O23" i="15"/>
  <c r="O20" i="16"/>
  <c r="BI18" i="17"/>
  <c r="B45" i="17"/>
  <c r="AV19" i="15"/>
  <c r="H27" i="16"/>
  <c r="AX28" i="15"/>
  <c r="W20" i="16"/>
  <c r="W23" i="15"/>
  <c r="BQ18" i="17"/>
  <c r="BQ21" i="17" s="1"/>
  <c r="BF18" i="17"/>
  <c r="BA30" i="15"/>
  <c r="Z24" i="16"/>
  <c r="BA24" i="16" s="1"/>
  <c r="BA33" i="15"/>
  <c r="Z45" i="17"/>
  <c r="BM18" i="17"/>
  <c r="BM21" i="17" s="1"/>
  <c r="AW30" i="15"/>
  <c r="J24" i="16"/>
  <c r="AW24" i="16" s="1"/>
  <c r="AW33" i="15"/>
  <c r="P23" i="15"/>
  <c r="BJ18" i="17"/>
  <c r="AE22" i="16"/>
  <c r="BB22" i="16" s="1"/>
  <c r="BB32" i="15"/>
  <c r="V18" i="16"/>
  <c r="AZ18" i="16" s="1"/>
  <c r="AZ20" i="15"/>
  <c r="V22" i="16"/>
  <c r="AZ22" i="16" s="1"/>
  <c r="AZ32" i="15"/>
  <c r="V27" i="16"/>
  <c r="F7" i="16"/>
  <c r="AV7" i="16" s="1"/>
  <c r="AV9" i="15"/>
  <c r="Q27" i="16"/>
  <c r="T27" i="16"/>
  <c r="T45" i="17"/>
  <c r="AY19" i="15"/>
  <c r="R27" i="16"/>
  <c r="R21" i="16"/>
  <c r="AY21" i="16" s="1"/>
  <c r="AY29" i="15"/>
  <c r="AY26" i="15"/>
  <c r="AA27" i="16"/>
  <c r="K23" i="15"/>
  <c r="K20" i="16"/>
  <c r="AZ26" i="15"/>
  <c r="X45" i="17"/>
  <c r="I20" i="16"/>
  <c r="I45" i="17"/>
  <c r="N30" i="16"/>
  <c r="N20" i="16"/>
  <c r="N23" i="15"/>
  <c r="AX25" i="15"/>
  <c r="AX30" i="15"/>
  <c r="AC23" i="15"/>
  <c r="AC20" i="16"/>
  <c r="AZ31" i="15"/>
  <c r="W23" i="16"/>
  <c r="AZ23" i="16" s="1"/>
  <c r="BA19" i="15"/>
  <c r="Z27" i="16"/>
  <c r="BA26" i="15"/>
  <c r="AW18" i="17"/>
  <c r="J18" i="16"/>
  <c r="AW18" i="16" s="1"/>
  <c r="AW20" i="15"/>
  <c r="AX19" i="15"/>
  <c r="P27" i="16"/>
  <c r="AE21" i="16"/>
  <c r="BB21" i="16" s="1"/>
  <c r="BB29" i="15"/>
  <c r="AE20" i="16"/>
  <c r="AE23" i="15"/>
  <c r="BB25" i="15"/>
  <c r="F18" i="16"/>
  <c r="AV18" i="16" s="1"/>
  <c r="AV20" i="15"/>
  <c r="AV39" i="15"/>
  <c r="F32" i="16"/>
  <c r="AV32" i="16" s="1"/>
  <c r="T23" i="15"/>
  <c r="T20" i="16"/>
  <c r="R22" i="16"/>
  <c r="AY22" i="16" s="1"/>
  <c r="AY32" i="15"/>
  <c r="O27" i="16"/>
  <c r="Y27" i="16"/>
  <c r="AV33" i="15"/>
  <c r="I24" i="16"/>
  <c r="AV24" i="16" s="1"/>
  <c r="N23" i="16"/>
  <c r="AX23" i="16" s="1"/>
  <c r="AX31" i="15"/>
  <c r="BH18" i="17"/>
  <c r="G20" i="16"/>
  <c r="G23" i="15"/>
  <c r="BA18" i="17"/>
  <c r="Z18" i="16"/>
  <c r="BA18" i="16" s="1"/>
  <c r="BA20" i="15"/>
  <c r="Z21" i="16"/>
  <c r="BA21" i="16" s="1"/>
  <c r="BA29" i="15"/>
  <c r="AW19" i="15"/>
  <c r="J27" i="16"/>
  <c r="AW29" i="15"/>
  <c r="J21" i="16"/>
  <c r="AW21" i="16" s="1"/>
  <c r="AW26" i="15"/>
  <c r="B37" i="15"/>
  <c r="B43" i="15" s="1"/>
  <c r="AF27" i="16"/>
  <c r="C9" i="16"/>
  <c r="AU10" i="16"/>
  <c r="AW10" i="16"/>
  <c r="AD9" i="16"/>
  <c r="BA10" i="16"/>
  <c r="Z9" i="16"/>
  <c r="N9" i="16"/>
  <c r="AV10" i="16"/>
  <c r="AZ10" i="16"/>
  <c r="Z37" i="15" l="1"/>
  <c r="Z43" i="15" s="1"/>
  <c r="BB20" i="16"/>
  <c r="O37" i="15"/>
  <c r="O43" i="15" s="1"/>
  <c r="AB37" i="15"/>
  <c r="AB43" i="15" s="1"/>
  <c r="BB23" i="15"/>
  <c r="S45" i="17"/>
  <c r="L37" i="15"/>
  <c r="L43" i="15" s="1"/>
  <c r="P37" i="15"/>
  <c r="P43" i="15" s="1"/>
  <c r="N37" i="15"/>
  <c r="N43" i="15" s="1"/>
  <c r="AB45" i="17"/>
  <c r="AW10" i="15"/>
  <c r="AW21" i="15" s="1"/>
  <c r="D37" i="15"/>
  <c r="D43" i="15" s="1"/>
  <c r="AZ14" i="16"/>
  <c r="AX10" i="15"/>
  <c r="AX21" i="15" s="1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H37" i="15"/>
  <c r="H43" i="15" s="1"/>
  <c r="AY10" i="15"/>
  <c r="AY21" i="15" s="1"/>
  <c r="R9" i="16"/>
  <c r="AY9" i="16" s="1"/>
  <c r="C37" i="15"/>
  <c r="C43" i="15" s="1"/>
  <c r="AU23" i="15"/>
  <c r="AB8" i="16"/>
  <c r="AB25" i="16" s="1"/>
  <c r="AB28" i="16" s="1"/>
  <c r="AB31" i="16" s="1"/>
  <c r="AB33" i="16" s="1"/>
  <c r="F9" i="16"/>
  <c r="AV9" i="16" s="1"/>
  <c r="AU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V27" i="16"/>
  <c r="Q8" i="16"/>
  <c r="Q25" i="16" s="1"/>
  <c r="Q26" i="16" s="1"/>
  <c r="AW27" i="16"/>
  <c r="AU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O45" i="17"/>
  <c r="M45" i="17"/>
  <c r="L45" i="17"/>
  <c r="F45" i="17"/>
  <c r="AE45" i="17"/>
  <c r="AZ10" i="15"/>
  <c r="AX10" i="16"/>
  <c r="AU10" i="15"/>
  <c r="AU21" i="15" s="1"/>
  <c r="AX23" i="15"/>
  <c r="AF8" i="16"/>
  <c r="AF25" i="16" s="1"/>
  <c r="AF26" i="16" s="1"/>
  <c r="W8" i="16"/>
  <c r="W25" i="16" s="1"/>
  <c r="AV10" i="15"/>
  <c r="AV21" i="15" s="1"/>
  <c r="G37" i="15"/>
  <c r="G43" i="15" s="1"/>
  <c r="F37" i="15"/>
  <c r="F43" i="15" s="1"/>
  <c r="BA27" i="16"/>
  <c r="AY23" i="15"/>
  <c r="AA45" i="17"/>
  <c r="J45" i="17"/>
  <c r="AV20" i="16"/>
  <c r="AZ20" i="16"/>
  <c r="AW23" i="15"/>
  <c r="AV23" i="15"/>
  <c r="AW20" i="16"/>
  <c r="BA23" i="15"/>
  <c r="AC45" i="17"/>
  <c r="E45" i="17"/>
  <c r="N45" i="17"/>
  <c r="D45" i="17"/>
  <c r="U45" i="17"/>
  <c r="BA20" i="16"/>
  <c r="R45" i="17"/>
  <c r="I8" i="16"/>
  <c r="I25" i="16" s="1"/>
  <c r="I5" i="16" s="1"/>
  <c r="AX20" i="16"/>
  <c r="AE9" i="16"/>
  <c r="AE8" i="16" s="1"/>
  <c r="AE25" i="16" s="1"/>
  <c r="V45" i="17"/>
  <c r="P45" i="17"/>
  <c r="AZ23" i="15"/>
  <c r="Q45" i="17"/>
  <c r="C45" i="17"/>
  <c r="AY27" i="16"/>
  <c r="AX27" i="16"/>
  <c r="W45" i="17"/>
  <c r="AY20" i="16"/>
  <c r="B5" i="16"/>
  <c r="B28" i="16"/>
  <c r="B31" i="16" s="1"/>
  <c r="B33" i="16" s="1"/>
  <c r="B26" i="16"/>
  <c r="C8" i="16"/>
  <c r="AU9" i="16"/>
  <c r="BA9" i="16"/>
  <c r="Z8" i="16"/>
  <c r="Z25" i="16" s="1"/>
  <c r="AX9" i="16"/>
  <c r="N8" i="16"/>
  <c r="AD8" i="16"/>
  <c r="AZ9" i="16"/>
  <c r="V8" i="16"/>
  <c r="K44" i="12"/>
  <c r="K48" i="12" s="1"/>
  <c r="K45" i="12"/>
  <c r="F44" i="12"/>
  <c r="F48" i="12" s="1"/>
  <c r="E26" i="16" l="1"/>
  <c r="E28" i="16"/>
  <c r="E29" i="16" s="1"/>
  <c r="AW9" i="16"/>
  <c r="AW8" i="16" s="1"/>
  <c r="AW25" i="16" s="1"/>
  <c r="AW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U8" i="16"/>
  <c r="AU25" i="16" s="1"/>
  <c r="AU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V8" i="16"/>
  <c r="AV25" i="16" s="1"/>
  <c r="AV26" i="16" s="1"/>
  <c r="BA8" i="16"/>
  <c r="BA25" i="16" s="1"/>
  <c r="BA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X8" i="16"/>
  <c r="AX25" i="16" s="1"/>
  <c r="AX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P31" i="16" l="1"/>
  <c r="P33" i="16" s="1"/>
  <c r="AU26" i="16"/>
  <c r="O29" i="16"/>
  <c r="AV28" i="16"/>
  <c r="AV29" i="16" s="1"/>
  <c r="G31" i="16"/>
  <c r="G33" i="16" s="1"/>
  <c r="L31" i="16"/>
  <c r="L33" i="16" s="1"/>
  <c r="AX28" i="16"/>
  <c r="AX29" i="16" s="1"/>
  <c r="D29" i="16"/>
  <c r="H29" i="16"/>
  <c r="K29" i="16"/>
  <c r="BA28" i="16"/>
  <c r="BA31" i="16" s="1"/>
  <c r="BA33" i="16" s="1"/>
  <c r="AA31" i="16"/>
  <c r="AA33" i="16" s="1"/>
  <c r="AA29" i="16"/>
  <c r="AW28" i="16"/>
  <c r="AW29" i="16" s="1"/>
  <c r="AF29" i="16"/>
  <c r="C28" i="16"/>
  <c r="C26" i="16"/>
  <c r="AU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BA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BA34" i="4" l="1"/>
  <c r="AU39" i="4"/>
  <c r="AG23" i="3" l="1"/>
  <c r="AG22" i="3"/>
  <c r="AF7" i="3"/>
  <c r="BB12" i="4"/>
  <c r="BB32" i="4"/>
  <c r="BB31" i="4"/>
  <c r="AF23" i="4"/>
  <c r="AG18" i="4"/>
  <c r="AG17" i="4"/>
  <c r="AG16" i="4"/>
  <c r="AG15" i="4"/>
  <c r="AG14" i="4"/>
  <c r="AG13" i="4"/>
  <c r="AG11" i="4"/>
  <c r="AF10" i="4"/>
  <c r="BB11" i="4" l="1"/>
  <c r="AG10" i="4"/>
  <c r="AG13" i="3"/>
  <c r="AG12" i="3"/>
  <c r="AG14" i="3"/>
  <c r="AG15" i="3"/>
  <c r="AG16" i="3"/>
  <c r="AG17" i="3"/>
  <c r="AG10" i="3"/>
  <c r="BB18" i="4"/>
  <c r="BB17" i="4"/>
  <c r="BB13" i="4"/>
  <c r="BB16" i="4"/>
  <c r="BB15" i="4"/>
  <c r="BB14" i="4"/>
  <c r="AG11" i="3"/>
  <c r="AG12" i="16" l="1"/>
  <c r="BB12" i="16" s="1"/>
  <c r="BB13" i="15"/>
  <c r="AG17" i="16"/>
  <c r="BB17" i="16" s="1"/>
  <c r="BB18" i="15"/>
  <c r="AG13" i="16"/>
  <c r="BB13" i="16" s="1"/>
  <c r="BB14" i="15"/>
  <c r="AG16" i="16"/>
  <c r="BB16" i="16" s="1"/>
  <c r="BB17" i="15"/>
  <c r="AG10" i="16"/>
  <c r="BB10" i="15"/>
  <c r="BB11" i="15"/>
  <c r="AG15" i="16"/>
  <c r="BB15" i="16" s="1"/>
  <c r="BB16" i="15"/>
  <c r="AG14" i="16"/>
  <c r="BB14" i="16" s="1"/>
  <c r="BB15" i="15"/>
  <c r="AG9" i="3"/>
  <c r="AG9" i="16" l="1"/>
  <c r="BB9" i="16" s="1"/>
  <c r="BB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AZ35" i="15" l="1"/>
  <c r="BA36" i="15"/>
  <c r="BA36" i="4"/>
  <c r="Z40" i="4"/>
  <c r="AB35" i="4"/>
  <c r="Y41" i="4"/>
  <c r="AB40" i="4"/>
  <c r="Y40" i="4"/>
  <c r="AE41" i="4"/>
  <c r="AD35" i="4"/>
  <c r="X36" i="4"/>
  <c r="AZ35" i="4"/>
  <c r="V34" i="4"/>
  <c r="AE36" i="4"/>
  <c r="Z41" i="4"/>
  <c r="AF41" i="4"/>
  <c r="AG20" i="4"/>
  <c r="AE35" i="4"/>
  <c r="BA35" i="15" l="1"/>
  <c r="BA35" i="4"/>
  <c r="AZ36" i="4"/>
  <c r="AZ36" i="15"/>
  <c r="AG18" i="16"/>
  <c r="AG8" i="16" s="1"/>
  <c r="AG21" i="4"/>
  <c r="Y39" i="4"/>
  <c r="AZ40" i="15"/>
  <c r="AZ41" i="4"/>
  <c r="AZ41" i="15"/>
  <c r="V30" i="16"/>
  <c r="V37" i="15"/>
  <c r="AZ40" i="4"/>
  <c r="BB20" i="4"/>
  <c r="AG18" i="3"/>
  <c r="AA41" i="4"/>
  <c r="AF36" i="4"/>
  <c r="AA40" i="4"/>
  <c r="AE40" i="4"/>
  <c r="BB20" i="15" l="1"/>
  <c r="BA41" i="4"/>
  <c r="BA41" i="15"/>
  <c r="BA40" i="4"/>
  <c r="BA40" i="15"/>
  <c r="Y32" i="16"/>
  <c r="BB18" i="16"/>
  <c r="V43" i="15"/>
  <c r="V38" i="15"/>
  <c r="V31" i="16"/>
  <c r="AF35" i="4"/>
  <c r="BB8" i="16" l="1"/>
  <c r="V33" i="16"/>
  <c r="AF40" i="4"/>
  <c r="BB27" i="4" l="1"/>
  <c r="AG36" i="4"/>
  <c r="BB28" i="4"/>
  <c r="BB36" i="4" l="1"/>
  <c r="BB36" i="15"/>
  <c r="BB29" i="4"/>
  <c r="AG21" i="3"/>
  <c r="AG41" i="4"/>
  <c r="BB41" i="4" l="1"/>
  <c r="BB41" i="15"/>
  <c r="AG40" i="4"/>
  <c r="BB40" i="4" s="1"/>
  <c r="AG30" i="4"/>
  <c r="AG39" i="4" l="1"/>
  <c r="AG32" i="16" s="1"/>
  <c r="BB40" i="15"/>
  <c r="AG27" i="3"/>
  <c r="BB30" i="4"/>
  <c r="AG32" i="3" l="1"/>
  <c r="BB30" i="15"/>
  <c r="AG27" i="16"/>
  <c r="AG35" i="4"/>
  <c r="BB35" i="4" s="1"/>
  <c r="BB34" i="4" s="1"/>
  <c r="AG34" i="4" l="1"/>
  <c r="AG30" i="16" s="1"/>
  <c r="BB35" i="15"/>
  <c r="AG24" i="3"/>
  <c r="AG30" i="3" l="1"/>
  <c r="AG37" i="4"/>
  <c r="AG43" i="4" s="1"/>
  <c r="AG7" i="16"/>
  <c r="BB7" i="16" s="1"/>
  <c r="AG21" i="15"/>
  <c r="AG37" i="15" s="1"/>
  <c r="AG43" i="15" s="1"/>
  <c r="BB9" i="15"/>
  <c r="BB26" i="4"/>
  <c r="AG25" i="16" l="1"/>
  <c r="AG28" i="16" l="1"/>
  <c r="AG26" i="16"/>
  <c r="BB25" i="16"/>
  <c r="BB26" i="16" s="1"/>
  <c r="AG31" i="16" l="1"/>
  <c r="AG29" i="16"/>
  <c r="AG43" i="7" l="1"/>
  <c r="AG33" i="16"/>
  <c r="CA35" i="7"/>
  <c r="CA34" i="17" l="1"/>
  <c r="CA18" i="7"/>
  <c r="CA22" i="7" s="1"/>
  <c r="CA18" i="17" l="1"/>
  <c r="CA21" i="17" s="1"/>
  <c r="CA48" i="7" l="1"/>
  <c r="CA50" i="7" s="1"/>
  <c r="AG21" i="7" l="1"/>
  <c r="AG27" i="7" s="1"/>
  <c r="AG45" i="7" s="1"/>
  <c r="AG45" i="17" l="1"/>
  <c r="B20" i="3"/>
  <c r="L11" i="12" l="1"/>
  <c r="M11" i="12"/>
  <c r="N11" i="12"/>
  <c r="O11" i="12"/>
  <c r="P11" i="12"/>
  <c r="AD19" i="12"/>
  <c r="AF34" i="4"/>
  <c r="AF30" i="16" l="1"/>
  <c r="AF31" i="16" s="1"/>
  <c r="AF37" i="15"/>
  <c r="AF27" i="3"/>
  <c r="AF21" i="4"/>
  <c r="AF37" i="4" s="1"/>
  <c r="AF17" i="3"/>
  <c r="BZ47" i="7" l="1"/>
  <c r="BY48" i="7"/>
  <c r="BY35" i="7"/>
  <c r="BZ29" i="7"/>
  <c r="BZ32" i="7"/>
  <c r="BZ34" i="7"/>
  <c r="BZ21" i="7"/>
  <c r="BY18" i="7"/>
  <c r="BY22" i="7" s="1"/>
  <c r="AF38" i="7"/>
  <c r="AF40" i="7"/>
  <c r="AF41" i="7"/>
  <c r="AF42" i="7"/>
  <c r="AF26" i="7"/>
  <c r="AF17" i="7"/>
  <c r="AF42" i="17" l="1"/>
  <c r="BY50" i="7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3" i="7"/>
  <c r="AE21" i="7"/>
  <c r="AE27" i="7" s="1"/>
  <c r="AF39" i="4"/>
  <c r="AE23" i="4"/>
  <c r="AE10" i="4"/>
  <c r="AE19" i="4"/>
  <c r="AF32" i="16" l="1"/>
  <c r="AF33" i="16" s="1"/>
  <c r="AF43" i="15"/>
  <c r="AE27" i="3"/>
  <c r="AF9" i="3"/>
  <c r="AF8" i="3" s="1"/>
  <c r="AF25" i="3" s="1"/>
  <c r="AF28" i="3" s="1"/>
  <c r="AF32" i="3"/>
  <c r="AF43" i="4"/>
  <c r="AE21" i="4"/>
  <c r="AE45" i="7"/>
  <c r="AE24" i="3"/>
  <c r="AE27" i="16" l="1"/>
  <c r="AE28" i="16" s="1"/>
  <c r="AE21" i="15"/>
  <c r="AF26" i="3"/>
  <c r="AF31" i="3"/>
  <c r="AF29" i="3"/>
  <c r="AA10" i="4"/>
  <c r="AE29" i="16" l="1"/>
  <c r="AF33" i="3"/>
  <c r="BX48" i="7" l="1"/>
  <c r="BX35" i="7"/>
  <c r="BX18" i="7"/>
  <c r="BX22" i="7" s="1"/>
  <c r="AD43" i="7"/>
  <c r="AD21" i="7"/>
  <c r="AD27" i="7" s="1"/>
  <c r="AD24" i="3"/>
  <c r="BB24" i="3" s="1"/>
  <c r="AD21" i="3"/>
  <c r="AE21" i="3"/>
  <c r="AD20" i="3"/>
  <c r="AE20" i="3"/>
  <c r="AE23" i="3"/>
  <c r="AE22" i="3"/>
  <c r="AE18" i="3"/>
  <c r="AE17" i="3"/>
  <c r="BB17" i="3" s="1"/>
  <c r="AE16" i="3"/>
  <c r="BB16" i="3" s="1"/>
  <c r="AE15" i="3"/>
  <c r="AE14" i="3"/>
  <c r="AE13" i="3"/>
  <c r="AE39" i="4"/>
  <c r="AE32" i="16" s="1"/>
  <c r="AE34" i="4"/>
  <c r="AD23" i="4"/>
  <c r="BB23" i="4" s="1"/>
  <c r="AD10" i="4"/>
  <c r="BB10" i="4" s="1"/>
  <c r="AD45" i="7" l="1"/>
  <c r="BX50" i="7"/>
  <c r="AE30" i="16"/>
  <c r="AE31" i="16" s="1"/>
  <c r="AE33" i="16" s="1"/>
  <c r="AE37" i="15"/>
  <c r="AE43" i="15" s="1"/>
  <c r="BB21" i="3"/>
  <c r="AE30" i="3"/>
  <c r="AE37" i="4"/>
  <c r="AE43" i="4" s="1"/>
  <c r="AE32" i="3"/>
  <c r="AE9" i="3"/>
  <c r="AE8" i="3" s="1"/>
  <c r="AE25" i="3" s="1"/>
  <c r="AD19" i="4"/>
  <c r="BB19" i="4" l="1"/>
  <c r="BB21" i="4" s="1"/>
  <c r="BB37" i="4" s="1"/>
  <c r="AD27" i="3"/>
  <c r="BB27" i="3" s="1"/>
  <c r="AD21" i="4"/>
  <c r="AD23" i="3"/>
  <c r="BB23" i="3" s="1"/>
  <c r="AD27" i="16" l="1"/>
  <c r="AD21" i="15"/>
  <c r="BB19" i="15"/>
  <c r="BB21" i="15" s="1"/>
  <c r="AE26" i="3"/>
  <c r="AE28" i="3"/>
  <c r="AC32" i="3"/>
  <c r="AC30" i="3"/>
  <c r="AC27" i="3"/>
  <c r="AC24" i="3"/>
  <c r="AC23" i="3"/>
  <c r="AC22" i="3"/>
  <c r="AD22" i="3"/>
  <c r="BB22" i="3" s="1"/>
  <c r="AC21" i="3"/>
  <c r="AC20" i="3"/>
  <c r="AC18" i="3"/>
  <c r="AD18" i="3"/>
  <c r="BB18" i="3" s="1"/>
  <c r="AC15" i="3"/>
  <c r="AD15" i="3"/>
  <c r="BB15" i="3" s="1"/>
  <c r="AC14" i="3"/>
  <c r="AD14" i="3"/>
  <c r="BB14" i="3" s="1"/>
  <c r="AC13" i="3"/>
  <c r="AD13" i="3"/>
  <c r="BB13" i="3" s="1"/>
  <c r="AC12" i="3"/>
  <c r="AD12" i="3"/>
  <c r="BB12" i="3" s="1"/>
  <c r="AC11" i="3"/>
  <c r="AD11" i="3"/>
  <c r="BB11" i="3" s="1"/>
  <c r="AC10" i="3"/>
  <c r="AD10" i="3"/>
  <c r="BB10" i="3" s="1"/>
  <c r="AC7" i="3"/>
  <c r="AD7" i="3"/>
  <c r="BB7" i="3" s="1"/>
  <c r="AD39" i="4"/>
  <c r="AD34" i="4"/>
  <c r="AC23" i="4"/>
  <c r="BB39" i="4" l="1"/>
  <c r="BB43" i="4" s="1"/>
  <c r="AD37" i="15"/>
  <c r="AD28" i="16"/>
  <c r="BB27" i="16"/>
  <c r="AD32" i="3"/>
  <c r="BB32" i="3" s="1"/>
  <c r="AD9" i="3"/>
  <c r="BB9" i="3" s="1"/>
  <c r="AD30" i="3"/>
  <c r="BB30" i="3" s="1"/>
  <c r="AD37" i="4"/>
  <c r="AE29" i="3"/>
  <c r="AE31" i="3"/>
  <c r="AE33" i="3" s="1"/>
  <c r="AC9" i="3"/>
  <c r="AC8" i="3" s="1"/>
  <c r="AC25" i="3" s="1"/>
  <c r="AB10" i="4"/>
  <c r="BA9" i="4"/>
  <c r="BA16" i="4"/>
  <c r="BA20" i="4"/>
  <c r="AD43" i="15" l="1"/>
  <c r="AD29" i="16"/>
  <c r="BB28" i="16"/>
  <c r="BB29" i="16" s="1"/>
  <c r="AD30" i="16"/>
  <c r="BB30" i="16" s="1"/>
  <c r="BB34" i="15"/>
  <c r="BB37" i="15" s="1"/>
  <c r="AD32" i="16"/>
  <c r="BB32" i="16" s="1"/>
  <c r="BB39" i="15"/>
  <c r="AD43" i="4"/>
  <c r="AD8" i="3"/>
  <c r="AC26" i="3"/>
  <c r="AC28" i="3"/>
  <c r="AC18" i="4"/>
  <c r="BA18" i="15" s="1"/>
  <c r="AC17" i="4"/>
  <c r="BB43" i="15" l="1"/>
  <c r="AD31" i="16"/>
  <c r="BA17" i="15"/>
  <c r="AD25" i="3"/>
  <c r="AC10" i="4"/>
  <c r="AC21" i="4" s="1"/>
  <c r="BA17" i="4"/>
  <c r="AC31" i="3"/>
  <c r="AC33" i="3" s="1"/>
  <c r="AC29" i="3"/>
  <c r="AD33" i="16" l="1"/>
  <c r="BB33" i="16" s="1"/>
  <c r="BB31" i="16"/>
  <c r="AC21" i="15"/>
  <c r="AC37" i="15" s="1"/>
  <c r="AC43" i="15" s="1"/>
  <c r="BA10" i="15"/>
  <c r="BA21" i="15" s="1"/>
  <c r="BA37" i="15" s="1"/>
  <c r="BA43" i="15" s="1"/>
  <c r="AC37" i="4"/>
  <c r="AC43" i="4" s="1"/>
  <c r="AD26" i="3"/>
  <c r="AD28" i="3"/>
  <c r="BW35" i="7"/>
  <c r="BW48" i="7"/>
  <c r="BV48" i="7"/>
  <c r="BV35" i="7"/>
  <c r="BW18" i="7"/>
  <c r="BW22" i="7" s="1"/>
  <c r="AC43" i="7"/>
  <c r="AC21" i="7"/>
  <c r="AC27" i="7" s="1"/>
  <c r="BA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BA33" i="4"/>
  <c r="BA32" i="4"/>
  <c r="BA29" i="4"/>
  <c r="BA23" i="4" s="1"/>
  <c r="AU9" i="4"/>
  <c r="AB23" i="4"/>
  <c r="AA23" i="4"/>
  <c r="AD31" i="3" l="1"/>
  <c r="AD29" i="3"/>
  <c r="AC45" i="7"/>
  <c r="BA15" i="3"/>
  <c r="BW50" i="7"/>
  <c r="BA20" i="3"/>
  <c r="BA11" i="3"/>
  <c r="BA12" i="3"/>
  <c r="BA14" i="3"/>
  <c r="BA13" i="3"/>
  <c r="BA10" i="3"/>
  <c r="Z9" i="3"/>
  <c r="BA17" i="3"/>
  <c r="AD33" i="3" l="1"/>
  <c r="BA19" i="4"/>
  <c r="BA18" i="4"/>
  <c r="BA13" i="4"/>
  <c r="BA12" i="4"/>
  <c r="BA11" i="4"/>
  <c r="BA15" i="4"/>
  <c r="BA14" i="4"/>
  <c r="AZ9" i="4"/>
  <c r="AZ20" i="4"/>
  <c r="AZ18" i="4"/>
  <c r="AZ14" i="4"/>
  <c r="AZ12" i="4"/>
  <c r="BV18" i="7" l="1"/>
  <c r="BV22" i="7" s="1"/>
  <c r="AB43" i="7"/>
  <c r="AB21" i="7"/>
  <c r="AB27" i="7" s="1"/>
  <c r="BV50" i="7" l="1"/>
  <c r="AB45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P48" i="7"/>
  <c r="AB8" i="3" l="1"/>
  <c r="AB25" i="3" s="1"/>
  <c r="BK31" i="7"/>
  <c r="BK34" i="17" l="1"/>
  <c r="AB28" i="3"/>
  <c r="AB31" i="3" s="1"/>
  <c r="AB33" i="3" s="1"/>
  <c r="AB26" i="3"/>
  <c r="BU18" i="7"/>
  <c r="BU22" i="7" s="1"/>
  <c r="BT18" i="7"/>
  <c r="BT22" i="7" s="1"/>
  <c r="BS18" i="7"/>
  <c r="BS22" i="7" s="1"/>
  <c r="BR18" i="7"/>
  <c r="BR22" i="7" s="1"/>
  <c r="BQ18" i="7"/>
  <c r="BQ22" i="7" s="1"/>
  <c r="BP18" i="7"/>
  <c r="BP22" i="7" s="1"/>
  <c r="BO18" i="7"/>
  <c r="BO22" i="7" s="1"/>
  <c r="BN18" i="7"/>
  <c r="BN22" i="7" s="1"/>
  <c r="BM18" i="7"/>
  <c r="BM22" i="7" s="1"/>
  <c r="BL18" i="7"/>
  <c r="BL22" i="7" s="1"/>
  <c r="BK18" i="7"/>
  <c r="BK22" i="7" s="1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BU35" i="7"/>
  <c r="BT35" i="7"/>
  <c r="BR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BU48" i="7"/>
  <c r="BT48" i="7"/>
  <c r="BS48" i="7"/>
  <c r="BR48" i="7"/>
  <c r="BQ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V35" i="7"/>
  <c r="AV18" i="7"/>
  <c r="AA21" i="7"/>
  <c r="AA27" i="7" s="1"/>
  <c r="Z21" i="7"/>
  <c r="Z27" i="7" s="1"/>
  <c r="X21" i="7"/>
  <c r="X27" i="7" s="1"/>
  <c r="W21" i="7"/>
  <c r="W27" i="7" s="1"/>
  <c r="V21" i="7"/>
  <c r="V27" i="7" s="1"/>
  <c r="U21" i="7"/>
  <c r="U27" i="7" s="1"/>
  <c r="T21" i="7"/>
  <c r="T27" i="7" s="1"/>
  <c r="S21" i="7"/>
  <c r="S27" i="7" s="1"/>
  <c r="R21" i="7"/>
  <c r="R27" i="7" s="1"/>
  <c r="Q21" i="7"/>
  <c r="Q27" i="7" s="1"/>
  <c r="P21" i="7"/>
  <c r="P27" i="7" s="1"/>
  <c r="O21" i="7"/>
  <c r="O27" i="7" s="1"/>
  <c r="N21" i="7"/>
  <c r="N27" i="7" s="1"/>
  <c r="M21" i="7"/>
  <c r="M27" i="7" s="1"/>
  <c r="L21" i="7"/>
  <c r="L27" i="7" s="1"/>
  <c r="K21" i="7"/>
  <c r="K27" i="7" s="1"/>
  <c r="J21" i="7"/>
  <c r="J27" i="7" s="1"/>
  <c r="I21" i="7"/>
  <c r="I27" i="7" s="1"/>
  <c r="H21" i="7"/>
  <c r="H27" i="7" s="1"/>
  <c r="G21" i="7"/>
  <c r="G27" i="7" s="1"/>
  <c r="F21" i="7"/>
  <c r="F27" i="7" s="1"/>
  <c r="E21" i="7"/>
  <c r="E27" i="7" s="1"/>
  <c r="D21" i="7"/>
  <c r="D27" i="7" s="1"/>
  <c r="C21" i="7"/>
  <c r="C27" i="7" s="1"/>
  <c r="B21" i="7"/>
  <c r="B27" i="7" s="1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X39" i="4"/>
  <c r="AW39" i="4"/>
  <c r="AV39" i="4"/>
  <c r="AX33" i="4"/>
  <c r="AW33" i="4"/>
  <c r="AV33" i="4"/>
  <c r="AU33" i="4"/>
  <c r="AX32" i="4"/>
  <c r="AW32" i="4"/>
  <c r="AV32" i="4"/>
  <c r="AU32" i="4"/>
  <c r="AX31" i="4"/>
  <c r="AW31" i="4"/>
  <c r="AV31" i="4"/>
  <c r="AU31" i="4"/>
  <c r="AX30" i="4"/>
  <c r="AW30" i="4"/>
  <c r="AV30" i="4"/>
  <c r="AU30" i="4"/>
  <c r="AX29" i="4"/>
  <c r="AW29" i="4"/>
  <c r="AV29" i="4"/>
  <c r="AU29" i="4"/>
  <c r="AX28" i="4"/>
  <c r="AW28" i="4"/>
  <c r="AV28" i="4"/>
  <c r="AU28" i="4"/>
  <c r="AX27" i="4"/>
  <c r="AW27" i="4"/>
  <c r="AV27" i="4"/>
  <c r="AU27" i="4"/>
  <c r="AX26" i="4"/>
  <c r="AW26" i="4"/>
  <c r="AV26" i="4"/>
  <c r="AU26" i="4"/>
  <c r="AX25" i="4"/>
  <c r="AW25" i="4"/>
  <c r="AV25" i="4"/>
  <c r="AU25" i="4"/>
  <c r="AX20" i="4"/>
  <c r="AW20" i="4"/>
  <c r="AV20" i="4"/>
  <c r="AU20" i="4"/>
  <c r="AX19" i="4"/>
  <c r="AW19" i="4"/>
  <c r="AV19" i="4"/>
  <c r="AU19" i="4"/>
  <c r="AX18" i="4"/>
  <c r="AW18" i="4"/>
  <c r="AV18" i="4"/>
  <c r="AU18" i="4"/>
  <c r="AX16" i="4"/>
  <c r="AW16" i="4"/>
  <c r="AV16" i="4"/>
  <c r="AU16" i="4"/>
  <c r="AX15" i="4"/>
  <c r="AW15" i="4"/>
  <c r="AV15" i="4"/>
  <c r="AU15" i="4"/>
  <c r="AX14" i="4"/>
  <c r="AW14" i="4"/>
  <c r="AV14" i="4"/>
  <c r="AU14" i="4"/>
  <c r="AX13" i="4"/>
  <c r="AW13" i="4"/>
  <c r="AV13" i="4"/>
  <c r="AU13" i="4"/>
  <c r="AX12" i="4"/>
  <c r="AW12" i="4"/>
  <c r="AV12" i="4"/>
  <c r="AU12" i="4"/>
  <c r="AX11" i="4"/>
  <c r="AW11" i="4"/>
  <c r="AV11" i="4"/>
  <c r="AU11" i="4"/>
  <c r="AX9" i="4"/>
  <c r="AW9" i="4"/>
  <c r="AV9" i="4"/>
  <c r="AY34" i="4"/>
  <c r="AY32" i="4"/>
  <c r="AY31" i="4"/>
  <c r="AY30" i="4"/>
  <c r="AY29" i="4"/>
  <c r="AY28" i="4"/>
  <c r="AY27" i="4"/>
  <c r="AY26" i="4"/>
  <c r="AY25" i="4"/>
  <c r="AY20" i="4"/>
  <c r="AY19" i="4"/>
  <c r="AY18" i="4"/>
  <c r="AY16" i="4"/>
  <c r="AY15" i="4"/>
  <c r="AY14" i="4"/>
  <c r="AY13" i="4"/>
  <c r="AY12" i="4"/>
  <c r="AY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W50" i="7" l="1"/>
  <c r="BE50" i="7"/>
  <c r="BA30" i="3"/>
  <c r="AV10" i="3"/>
  <c r="AX10" i="3"/>
  <c r="AZ10" i="3"/>
  <c r="AU14" i="3"/>
  <c r="BA18" i="3"/>
  <c r="AB29" i="3"/>
  <c r="BM50" i="7"/>
  <c r="AV20" i="3"/>
  <c r="AX20" i="3"/>
  <c r="BA7" i="3"/>
  <c r="AZ20" i="3"/>
  <c r="AU24" i="3"/>
  <c r="AU15" i="3"/>
  <c r="AU7" i="3"/>
  <c r="Q9" i="3"/>
  <c r="Q8" i="3" s="1"/>
  <c r="Q25" i="3" s="1"/>
  <c r="Q26" i="3" s="1"/>
  <c r="AU20" i="3"/>
  <c r="AV24" i="3"/>
  <c r="AZ15" i="3"/>
  <c r="AU22" i="3"/>
  <c r="AW22" i="3"/>
  <c r="AU32" i="3"/>
  <c r="AV11" i="3"/>
  <c r="I9" i="3"/>
  <c r="I8" i="3" s="1"/>
  <c r="I25" i="3" s="1"/>
  <c r="AU18" i="3"/>
  <c r="AX27" i="3"/>
  <c r="AU10" i="3"/>
  <c r="AW10" i="3"/>
  <c r="AV14" i="3"/>
  <c r="AX14" i="3"/>
  <c r="AW20" i="3"/>
  <c r="AU27" i="3"/>
  <c r="AX15" i="3"/>
  <c r="AZ11" i="3"/>
  <c r="AW15" i="3"/>
  <c r="AX21" i="3"/>
  <c r="AZ21" i="3"/>
  <c r="AW27" i="3"/>
  <c r="AY27" i="3"/>
  <c r="AX11" i="3"/>
  <c r="AY15" i="3"/>
  <c r="AY7" i="3"/>
  <c r="AZ13" i="3"/>
  <c r="AW18" i="3"/>
  <c r="AY18" i="3"/>
  <c r="AZ23" i="3"/>
  <c r="AW32" i="3"/>
  <c r="AY20" i="3"/>
  <c r="AX24" i="3"/>
  <c r="AW12" i="3"/>
  <c r="Y9" i="3"/>
  <c r="AV13" i="3"/>
  <c r="AX13" i="3"/>
  <c r="AZ14" i="3"/>
  <c r="AV23" i="3"/>
  <c r="AX23" i="3"/>
  <c r="AW14" i="3"/>
  <c r="AX7" i="3"/>
  <c r="AU11" i="3"/>
  <c r="AW11" i="3"/>
  <c r="AY11" i="3"/>
  <c r="AV15" i="3"/>
  <c r="AU21" i="3"/>
  <c r="AW21" i="3"/>
  <c r="AY21" i="3"/>
  <c r="AV27" i="3"/>
  <c r="AU12" i="3"/>
  <c r="AY14" i="3"/>
  <c r="AY12" i="3"/>
  <c r="AV17" i="3"/>
  <c r="AX17" i="3"/>
  <c r="AZ17" i="3"/>
  <c r="AY22" i="3"/>
  <c r="AU13" i="3"/>
  <c r="AW13" i="3"/>
  <c r="AY13" i="3"/>
  <c r="AV18" i="3"/>
  <c r="AX18" i="3"/>
  <c r="AW23" i="3"/>
  <c r="AY23" i="3"/>
  <c r="AV32" i="3"/>
  <c r="AX32" i="3"/>
  <c r="AU23" i="3"/>
  <c r="H9" i="3"/>
  <c r="H8" i="3" s="1"/>
  <c r="H25" i="3" s="1"/>
  <c r="P9" i="3"/>
  <c r="P8" i="3" s="1"/>
  <c r="P25" i="3" s="1"/>
  <c r="X9" i="3"/>
  <c r="AV12" i="3"/>
  <c r="AZ12" i="3"/>
  <c r="AY17" i="3"/>
  <c r="AZ18" i="3"/>
  <c r="AV21" i="3"/>
  <c r="AV22" i="3"/>
  <c r="AX22" i="3"/>
  <c r="AZ22" i="3"/>
  <c r="AW24" i="3"/>
  <c r="AY30" i="3"/>
  <c r="W9" i="3"/>
  <c r="W8" i="3" s="1"/>
  <c r="W25" i="3" s="1"/>
  <c r="J9" i="3"/>
  <c r="G9" i="3"/>
  <c r="G8" i="3" s="1"/>
  <c r="G25" i="3" s="1"/>
  <c r="N9" i="3"/>
  <c r="B9" i="3"/>
  <c r="R9" i="3"/>
  <c r="AX12" i="3"/>
  <c r="F9" i="3"/>
  <c r="AZ7" i="3"/>
  <c r="D9" i="3"/>
  <c r="D8" i="3" s="1"/>
  <c r="D25" i="3" s="1"/>
  <c r="L9" i="3"/>
  <c r="L8" i="3" s="1"/>
  <c r="L25" i="3" s="1"/>
  <c r="T9" i="3"/>
  <c r="AU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V7" i="3"/>
  <c r="AY10" i="3"/>
  <c r="AW17" i="3"/>
  <c r="AW7" i="3"/>
  <c r="G45" i="7"/>
  <c r="BU50" i="7"/>
  <c r="AY50" i="7"/>
  <c r="BG50" i="7"/>
  <c r="BO50" i="7"/>
  <c r="BR50" i="7"/>
  <c r="BI50" i="7"/>
  <c r="AV50" i="7"/>
  <c r="O45" i="7"/>
  <c r="W45" i="7"/>
  <c r="BA50" i="7"/>
  <c r="BC50" i="7"/>
  <c r="BK50" i="7"/>
  <c r="BD50" i="7"/>
  <c r="BL50" i="7"/>
  <c r="BT50" i="7"/>
  <c r="B45" i="7"/>
  <c r="I45" i="7"/>
  <c r="Q45" i="7"/>
  <c r="V45" i="7"/>
  <c r="AZ50" i="7"/>
  <c r="BH50" i="7"/>
  <c r="BP50" i="7"/>
  <c r="D45" i="7"/>
  <c r="L45" i="7"/>
  <c r="T45" i="7"/>
  <c r="BB50" i="7"/>
  <c r="BJ50" i="7"/>
  <c r="AX50" i="7"/>
  <c r="BF50" i="7"/>
  <c r="BN50" i="7"/>
  <c r="F45" i="7"/>
  <c r="N45" i="7"/>
  <c r="K45" i="7"/>
  <c r="S45" i="7"/>
  <c r="AA45" i="7"/>
  <c r="C45" i="7"/>
  <c r="E45" i="7"/>
  <c r="M45" i="7"/>
  <c r="U45" i="7"/>
  <c r="H45" i="7"/>
  <c r="P45" i="7"/>
  <c r="X45" i="7"/>
  <c r="J45" i="7"/>
  <c r="R45" i="7"/>
  <c r="Z45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X9" i="3"/>
  <c r="AX8" i="3" s="1"/>
  <c r="B8" i="3"/>
  <c r="AU9" i="3"/>
  <c r="AU8" i="3" s="1"/>
  <c r="AU25" i="3" s="1"/>
  <c r="AU26" i="3" s="1"/>
  <c r="F8" i="3"/>
  <c r="AV9" i="3"/>
  <c r="AV8" i="3" s="1"/>
  <c r="AV25" i="3" s="1"/>
  <c r="V8" i="3"/>
  <c r="AZ9" i="3"/>
  <c r="AY9" i="3"/>
  <c r="J8" i="3"/>
  <c r="AW9" i="3"/>
  <c r="AW8" i="3" s="1"/>
  <c r="E28" i="3"/>
  <c r="E26" i="3"/>
  <c r="H28" i="3"/>
  <c r="H26" i="3"/>
  <c r="M28" i="3"/>
  <c r="M26" i="3"/>
  <c r="P26" i="3"/>
  <c r="P28" i="3"/>
  <c r="X33" i="4"/>
  <c r="X10" i="4"/>
  <c r="W19" i="4"/>
  <c r="W39" i="4"/>
  <c r="W34" i="4"/>
  <c r="U33" i="4"/>
  <c r="U10" i="4"/>
  <c r="X24" i="3" l="1"/>
  <c r="AZ24" i="3" s="1"/>
  <c r="AZ8" i="3" s="1"/>
  <c r="AZ25" i="3" s="1"/>
  <c r="W30" i="16"/>
  <c r="AZ30" i="16" s="1"/>
  <c r="AZ34" i="15"/>
  <c r="W32" i="16"/>
  <c r="AZ32" i="16" s="1"/>
  <c r="AZ39" i="15"/>
  <c r="Y24" i="16"/>
  <c r="Y8" i="16" s="1"/>
  <c r="Y25" i="16" s="1"/>
  <c r="Y37" i="15"/>
  <c r="Y43" i="15" s="1"/>
  <c r="AZ19" i="15"/>
  <c r="AZ21" i="15" s="1"/>
  <c r="W27" i="16"/>
  <c r="W21" i="15"/>
  <c r="W37" i="15" s="1"/>
  <c r="U24" i="3"/>
  <c r="U8" i="3" s="1"/>
  <c r="U25" i="3" s="1"/>
  <c r="U28" i="3" s="1"/>
  <c r="U29" i="3" s="1"/>
  <c r="W30" i="3"/>
  <c r="AZ30" i="3" s="1"/>
  <c r="AZ34" i="4"/>
  <c r="W32" i="3"/>
  <c r="AZ32" i="3" s="1"/>
  <c r="AZ39" i="4"/>
  <c r="W27" i="3"/>
  <c r="AZ27" i="3" s="1"/>
  <c r="AZ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AZ27" i="16"/>
  <c r="W28" i="16"/>
  <c r="X24" i="16"/>
  <c r="AZ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X28" i="3" l="1"/>
  <c r="X29" i="3" s="1"/>
  <c r="AZ37" i="15"/>
  <c r="AZ43" i="15" s="1"/>
  <c r="W31" i="16"/>
  <c r="W29" i="16"/>
  <c r="X8" i="16"/>
  <c r="X25" i="16" s="1"/>
  <c r="AZ24" i="16"/>
  <c r="AZ8" i="16" s="1"/>
  <c r="AZ25" i="16" s="1"/>
  <c r="S32" i="16"/>
  <c r="AY32" i="16" s="1"/>
  <c r="AY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AY39" i="4"/>
  <c r="S32" i="3"/>
  <c r="AY32" i="3" s="1"/>
  <c r="AY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X31" i="3" l="1"/>
  <c r="X33" i="3" s="1"/>
  <c r="S28" i="3"/>
  <c r="S29" i="3" s="1"/>
  <c r="Q30" i="16"/>
  <c r="AX34" i="15"/>
  <c r="AX37" i="15" s="1"/>
  <c r="AX43" i="15" s="1"/>
  <c r="Q37" i="15"/>
  <c r="Q43" i="15" s="1"/>
  <c r="E30" i="16"/>
  <c r="AU34" i="15"/>
  <c r="AU37" i="15" s="1"/>
  <c r="AU43" i="15" s="1"/>
  <c r="E37" i="15"/>
  <c r="E43" i="15" s="1"/>
  <c r="AZ28" i="16"/>
  <c r="AZ29" i="16" s="1"/>
  <c r="AZ26" i="16"/>
  <c r="M30" i="16"/>
  <c r="AW34" i="15"/>
  <c r="AW37" i="15" s="1"/>
  <c r="AW43" i="15" s="1"/>
  <c r="M37" i="15"/>
  <c r="M43" i="15" s="1"/>
  <c r="AY33" i="15"/>
  <c r="AY37" i="15" s="1"/>
  <c r="AY43" i="15" s="1"/>
  <c r="I30" i="16"/>
  <c r="I37" i="15"/>
  <c r="I43" i="15" s="1"/>
  <c r="AV34" i="15"/>
  <c r="AV37" i="15" s="1"/>
  <c r="AV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U34" i="4"/>
  <c r="Q30" i="3"/>
  <c r="AX34" i="4"/>
  <c r="I30" i="3"/>
  <c r="AV34" i="4"/>
  <c r="AW34" i="4"/>
  <c r="M30" i="3"/>
  <c r="T31" i="3"/>
  <c r="T33" i="3" s="1"/>
  <c r="T29" i="3"/>
  <c r="AY24" i="3"/>
  <c r="AY8" i="3" s="1"/>
  <c r="R8" i="3"/>
  <c r="AZ30" i="4"/>
  <c r="S10" i="4"/>
  <c r="R10" i="4"/>
  <c r="S31" i="3" l="1"/>
  <c r="S33" i="3" s="1"/>
  <c r="AU30" i="16"/>
  <c r="AU31" i="16" s="1"/>
  <c r="AU33" i="16" s="1"/>
  <c r="E31" i="16"/>
  <c r="E33" i="16" s="1"/>
  <c r="AV30" i="16"/>
  <c r="AV31" i="16" s="1"/>
  <c r="AV33" i="16" s="1"/>
  <c r="I31" i="16"/>
  <c r="I33" i="16" s="1"/>
  <c r="X29" i="16"/>
  <c r="X31" i="16"/>
  <c r="AW30" i="16"/>
  <c r="AW31" i="16" s="1"/>
  <c r="AW33" i="16" s="1"/>
  <c r="M31" i="16"/>
  <c r="M33" i="16" s="1"/>
  <c r="AX30" i="16"/>
  <c r="AX31" i="16" s="1"/>
  <c r="AX33" i="16" s="1"/>
  <c r="Q31" i="16"/>
  <c r="Q33" i="16" s="1"/>
  <c r="S25" i="16"/>
  <c r="S5" i="16" s="1"/>
  <c r="R5" i="16"/>
  <c r="R26" i="16"/>
  <c r="R28" i="16"/>
  <c r="AY24" i="16"/>
  <c r="AY8" i="16" s="1"/>
  <c r="AY25" i="16" s="1"/>
  <c r="T5" i="16"/>
  <c r="T28" i="16"/>
  <c r="T26" i="16"/>
  <c r="AV30" i="3"/>
  <c r="I31" i="3"/>
  <c r="I33" i="3" s="1"/>
  <c r="AW30" i="3"/>
  <c r="M31" i="3"/>
  <c r="M33" i="3" s="1"/>
  <c r="AX30" i="3"/>
  <c r="Q31" i="3"/>
  <c r="Q33" i="3" s="1"/>
  <c r="AU30" i="3"/>
  <c r="E31" i="3"/>
  <c r="E33" i="3" s="1"/>
  <c r="R25" i="3"/>
  <c r="AY10" i="4"/>
  <c r="W10" i="4"/>
  <c r="X33" i="16" l="1"/>
  <c r="AZ31" i="16"/>
  <c r="AZ33" i="16" s="1"/>
  <c r="T31" i="16"/>
  <c r="T33" i="16" s="1"/>
  <c r="T29" i="16"/>
  <c r="R31" i="16"/>
  <c r="R33" i="16" s="1"/>
  <c r="R29" i="16"/>
  <c r="AY26" i="16"/>
  <c r="AY28" i="16"/>
  <c r="S26" i="16"/>
  <c r="S28" i="16"/>
  <c r="R26" i="3"/>
  <c r="R28" i="3"/>
  <c r="AZ16" i="4"/>
  <c r="AZ13" i="4"/>
  <c r="S31" i="16" l="1"/>
  <c r="S33" i="16" s="1"/>
  <c r="S29" i="16"/>
  <c r="AY31" i="16"/>
  <c r="AY33" i="16" s="1"/>
  <c r="AY29" i="16"/>
  <c r="R31" i="3"/>
  <c r="R33" i="3" s="1"/>
  <c r="R29" i="3"/>
  <c r="V10" i="4"/>
  <c r="AZ10" i="4" s="1"/>
  <c r="AA32" i="3" l="1"/>
  <c r="BA32" i="3" s="1"/>
  <c r="AA27" i="3"/>
  <c r="BA27" i="3" s="1"/>
  <c r="AA22" i="3"/>
  <c r="BA22" i="3" s="1"/>
  <c r="AA23" i="3"/>
  <c r="BA23" i="3" s="1"/>
  <c r="AA21" i="3"/>
  <c r="BA21" i="3" s="1"/>
  <c r="AA9" i="3"/>
  <c r="BA9" i="3" s="1"/>
  <c r="Z10" i="4"/>
  <c r="BA10" i="4" s="1"/>
  <c r="BA21" i="4" l="1"/>
  <c r="BA37" i="4" s="1"/>
  <c r="BA43" i="4" s="1"/>
  <c r="AZ11" i="4"/>
  <c r="AZ32" i="4"/>
  <c r="AZ31" i="4"/>
  <c r="AZ29" i="4"/>
  <c r="AZ28" i="4"/>
  <c r="AZ27" i="4"/>
  <c r="AZ26" i="4"/>
  <c r="AZ25" i="4"/>
  <c r="Y23" i="4"/>
  <c r="X23" i="4"/>
  <c r="Y21" i="4"/>
  <c r="X21" i="4"/>
  <c r="AZ21" i="4" l="1"/>
  <c r="Y37" i="4"/>
  <c r="Y43" i="4" s="1"/>
  <c r="U21" i="4"/>
  <c r="U23" i="4"/>
  <c r="U37" i="4" l="1"/>
  <c r="U43" i="4" s="1"/>
  <c r="AZ15" i="4" l="1"/>
  <c r="AY9" i="4"/>
  <c r="Z23" i="4" l="1"/>
  <c r="AA24" i="3"/>
  <c r="AA21" i="4"/>
  <c r="Z24" i="3" l="1"/>
  <c r="BA24" i="3" s="1"/>
  <c r="BA8" i="3" s="1"/>
  <c r="BA25" i="3" s="1"/>
  <c r="BA26" i="3" s="1"/>
  <c r="AA8" i="3"/>
  <c r="AA37" i="4"/>
  <c r="AA43" i="4" s="1"/>
  <c r="BA28" i="3" l="1"/>
  <c r="Z8" i="3"/>
  <c r="AA25" i="3"/>
  <c r="AY21" i="4"/>
  <c r="T23" i="4"/>
  <c r="S23" i="4"/>
  <c r="R23" i="4"/>
  <c r="T21" i="4"/>
  <c r="S21" i="4"/>
  <c r="R21" i="4"/>
  <c r="AY23" i="4" l="1"/>
  <c r="AY37" i="4" s="1"/>
  <c r="AY43" i="4" s="1"/>
  <c r="BA31" i="3"/>
  <c r="BA33" i="3" s="1"/>
  <c r="BA29" i="3"/>
  <c r="Z25" i="3"/>
  <c r="AA26" i="3"/>
  <c r="AA28" i="3"/>
  <c r="T37" i="4"/>
  <c r="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Z43" i="4" l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Z33" i="4"/>
  <c r="AZ23" i="4" l="1"/>
  <c r="AU23" i="4"/>
  <c r="AW23" i="4"/>
  <c r="N21" i="4"/>
  <c r="N37" i="4" s="1"/>
  <c r="N43" i="4" s="1"/>
  <c r="AX10" i="4"/>
  <c r="AX21" i="4" s="1"/>
  <c r="F21" i="4"/>
  <c r="F37" i="4" s="1"/>
  <c r="F43" i="4" s="1"/>
  <c r="AV10" i="4"/>
  <c r="AV21" i="4" s="1"/>
  <c r="AX23" i="4"/>
  <c r="AV23" i="4"/>
  <c r="J21" i="4"/>
  <c r="J37" i="4" s="1"/>
  <c r="J43" i="4" s="1"/>
  <c r="AW10" i="4"/>
  <c r="AW21" i="4" s="1"/>
  <c r="AW37" i="4" s="1"/>
  <c r="AW43" i="4" s="1"/>
  <c r="B21" i="4"/>
  <c r="B37" i="4" s="1"/>
  <c r="B43" i="4" s="1"/>
  <c r="AU10" i="4"/>
  <c r="AU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S35" i="7"/>
  <c r="BS50" i="7" s="1"/>
  <c r="Y21" i="7"/>
  <c r="Y27" i="7" s="1"/>
  <c r="Y45" i="7" s="1"/>
  <c r="AU37" i="4" l="1"/>
  <c r="AU43" i="4" s="1"/>
  <c r="AX37" i="4"/>
  <c r="AX43" i="4" s="1"/>
  <c r="AV37" i="4"/>
  <c r="AV43" i="4" s="1"/>
  <c r="AZ37" i="4"/>
  <c r="AZ43" i="4" s="1"/>
  <c r="V43" i="4"/>
  <c r="BQ35" i="7" l="1"/>
  <c r="BQ50" i="7" s="1"/>
  <c r="AZ26" i="3" l="1"/>
  <c r="AZ28" i="3"/>
  <c r="AZ29" i="3" l="1"/>
  <c r="AZ31" i="3"/>
  <c r="AZ33" i="3" s="1"/>
  <c r="AX25" i="3" l="1"/>
  <c r="AW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W26" i="3" l="1"/>
  <c r="AW28" i="3"/>
  <c r="AU28" i="3"/>
  <c r="AV26" i="3"/>
  <c r="AV28" i="3"/>
  <c r="AX26" i="3"/>
  <c r="AX28" i="3"/>
  <c r="J5" i="3"/>
  <c r="G5" i="3"/>
  <c r="S5" i="3"/>
  <c r="AV31" i="3" l="1"/>
  <c r="AV33" i="3" s="1"/>
  <c r="AV29" i="3"/>
  <c r="AU31" i="3"/>
  <c r="AU33" i="3" s="1"/>
  <c r="AU29" i="3"/>
  <c r="AX31" i="3"/>
  <c r="AX33" i="3" s="1"/>
  <c r="AX29" i="3"/>
  <c r="AW31" i="3"/>
  <c r="AW33" i="3" s="1"/>
  <c r="AW29" i="3"/>
  <c r="V5" i="3"/>
  <c r="G24" i="13" l="1"/>
  <c r="G26" i="13" s="1"/>
  <c r="U5" i="3" l="1"/>
  <c r="AY25" i="3" l="1"/>
  <c r="T5" i="3" l="1"/>
  <c r="AY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Y28" i="3" l="1"/>
  <c r="F24" i="13"/>
  <c r="F26" i="13" s="1"/>
  <c r="AY29" i="3" l="1"/>
  <c r="AY31" i="3"/>
  <c r="AY33" i="3" s="1"/>
  <c r="BZ40" i="7" l="1"/>
  <c r="BZ46" i="7" l="1"/>
  <c r="BZ42" i="7"/>
  <c r="BZ41" i="7"/>
  <c r="AF37" i="7"/>
  <c r="AF36" i="7"/>
  <c r="AF35" i="7"/>
  <c r="BZ31" i="7"/>
  <c r="BZ30" i="7"/>
  <c r="BZ26" i="7"/>
  <c r="BZ28" i="7"/>
  <c r="BZ25" i="7"/>
  <c r="BZ17" i="7"/>
  <c r="BZ15" i="7"/>
  <c r="BZ11" i="7"/>
  <c r="BZ10" i="7"/>
  <c r="BZ9" i="7"/>
  <c r="BZ8" i="7"/>
  <c r="AF20" i="7"/>
  <c r="AF18" i="7"/>
  <c r="AF16" i="7"/>
  <c r="AF15" i="7"/>
  <c r="AF14" i="7"/>
  <c r="AF13" i="7"/>
  <c r="AF12" i="7"/>
  <c r="AF11" i="7"/>
  <c r="AF10" i="7"/>
  <c r="AF9" i="7"/>
  <c r="AF8" i="7"/>
  <c r="BZ34" i="17" l="1"/>
  <c r="BZ18" i="17"/>
  <c r="BZ21" i="17" s="1"/>
  <c r="BZ48" i="7"/>
  <c r="AF43" i="7"/>
  <c r="BZ35" i="7"/>
  <c r="AF21" i="7"/>
  <c r="AF27" i="7" s="1"/>
  <c r="BZ18" i="7"/>
  <c r="BZ22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BB25" i="4"/>
  <c r="AF45" i="7" l="1"/>
  <c r="AF45" i="17"/>
  <c r="BZ50" i="7"/>
  <c r="AG25" i="3"/>
  <c r="BB20" i="3"/>
  <c r="BB25" i="3" l="1"/>
  <c r="BB26" i="3" s="1"/>
  <c r="AG28" i="3"/>
  <c r="BB28" i="3" s="1"/>
  <c r="AG26" i="3"/>
  <c r="BB8" i="3"/>
  <c r="BB29" i="3" l="1"/>
  <c r="BB31" i="3"/>
  <c r="AG29" i="3"/>
  <c r="AG31" i="3"/>
  <c r="AG33" i="3" s="1"/>
  <c r="BB33" i="3" s="1"/>
  <c r="AL18" i="16" l="1"/>
  <c r="BD18" i="16" s="1"/>
  <c r="AL19" i="16" l="1"/>
  <c r="AL27" i="16" l="1"/>
  <c r="AL24" i="16"/>
  <c r="BD24" i="16" s="1"/>
  <c r="AL21" i="16"/>
  <c r="AN23" i="15" l="1"/>
  <c r="AN37" i="15" s="1"/>
  <c r="AN20" i="16"/>
  <c r="AN8" i="16" l="1"/>
  <c r="AN25" i="16" s="1"/>
  <c r="AN43" i="15"/>
  <c r="AN26" i="16" l="1"/>
  <c r="AN28" i="16"/>
  <c r="AL30" i="16"/>
  <c r="BD30" i="16" s="1"/>
  <c r="AN31" i="16" l="1"/>
  <c r="AN29" i="16"/>
  <c r="AN33" i="16" l="1"/>
  <c r="AL20" i="16"/>
  <c r="AL23" i="15"/>
  <c r="AL21" i="15" l="1"/>
  <c r="AL37" i="15" l="1"/>
  <c r="AL8" i="16"/>
  <c r="AL25" i="16" l="1"/>
  <c r="AL26" i="16" l="1"/>
  <c r="AL28" i="16"/>
  <c r="AL29" i="16" l="1"/>
  <c r="AL31" i="16"/>
  <c r="AL32" i="16" l="1"/>
  <c r="BD32" i="16" s="1"/>
  <c r="AL43" i="15"/>
  <c r="AL33" i="16" l="1"/>
  <c r="BC21" i="4"/>
  <c r="BC37" i="4" s="1"/>
  <c r="BC43" i="4" s="1"/>
  <c r="AK9" i="4"/>
  <c r="AK7" i="3" s="1"/>
  <c r="BC7" i="3" l="1"/>
  <c r="AK25" i="3"/>
  <c r="AK21" i="4"/>
  <c r="AK37" i="4" s="1"/>
  <c r="AK43" i="4" s="1"/>
  <c r="AK28" i="3" l="1"/>
  <c r="BC28" i="3" s="1"/>
  <c r="BC31" i="3" s="1"/>
  <c r="BC25" i="3"/>
  <c r="BC26" i="3" s="1"/>
  <c r="AK26" i="3"/>
  <c r="BC29" i="3" l="1"/>
  <c r="AK29" i="3"/>
  <c r="AK31" i="3"/>
  <c r="AK33" i="3" l="1"/>
  <c r="BC33" i="3" s="1"/>
  <c r="AL45" i="17" l="1"/>
  <c r="AM25" i="16"/>
  <c r="AM28" i="16" l="1"/>
  <c r="AM26" i="16"/>
  <c r="AM29" i="16" l="1"/>
  <c r="AM31" i="16"/>
  <c r="AM33" i="16" l="1"/>
  <c r="AN43" i="4" l="1"/>
  <c r="BD43" i="4"/>
  <c r="AO27" i="16"/>
  <c r="BD27" i="16" l="1"/>
  <c r="BE27" i="16"/>
  <c r="AO11" i="15" l="1"/>
  <c r="BD10" i="15" l="1"/>
  <c r="BD21" i="15" s="1"/>
  <c r="AO12" i="15"/>
  <c r="AO11" i="16" s="1"/>
  <c r="AO10" i="15" l="1"/>
  <c r="AO21" i="15" s="1"/>
  <c r="AO9" i="16"/>
  <c r="BD11" i="16"/>
  <c r="BE11" i="16"/>
  <c r="BD9" i="16" l="1"/>
  <c r="BE9" i="16"/>
  <c r="AO23" i="15"/>
  <c r="AO37" i="15" s="1"/>
  <c r="AO43" i="15" s="1"/>
  <c r="AO20" i="16"/>
  <c r="BE20" i="16" s="1"/>
  <c r="AO21" i="16"/>
  <c r="BD21" i="16" s="1"/>
  <c r="BD23" i="15"/>
  <c r="BD37" i="15" s="1"/>
  <c r="BD43" i="15" s="1"/>
  <c r="AO19" i="16"/>
  <c r="BE19" i="16" s="1"/>
  <c r="BD19" i="16" l="1"/>
  <c r="BD20" i="16"/>
  <c r="AO8" i="16"/>
  <c r="BE21" i="16"/>
  <c r="AO25" i="16" l="1"/>
  <c r="BE8" i="16"/>
  <c r="BD8" i="16"/>
  <c r="AO26" i="16" l="1"/>
  <c r="BD25" i="16"/>
  <c r="BD26" i="16" s="1"/>
  <c r="BE25" i="16"/>
  <c r="BE26" i="16" s="1"/>
  <c r="AO28" i="16"/>
  <c r="AO29" i="16" l="1"/>
  <c r="BD28" i="16"/>
  <c r="BD29" i="16" s="1"/>
  <c r="AO31" i="16"/>
  <c r="BE28" i="16"/>
  <c r="BE29" i="16" s="1"/>
  <c r="BE31" i="16" l="1"/>
  <c r="AO33" i="16"/>
  <c r="BD31" i="16"/>
  <c r="BD33" i="16" l="1"/>
  <c r="BE33" i="16"/>
  <c r="AP8" i="3" l="1"/>
  <c r="BE8" i="3" s="1"/>
  <c r="AP23" i="4"/>
  <c r="AP37" i="4" s="1"/>
  <c r="AP43" i="4" s="1"/>
  <c r="AP19" i="3"/>
  <c r="BE19" i="3" s="1"/>
  <c r="AP25" i="3" l="1"/>
  <c r="AP28" i="3" l="1"/>
  <c r="BE25" i="3"/>
  <c r="BE26" i="3" s="1"/>
  <c r="AP26" i="3"/>
  <c r="AP29" i="3" l="1"/>
  <c r="AP31" i="3"/>
  <c r="AP33" i="3" s="1"/>
  <c r="BE33" i="3" s="1"/>
  <c r="BE28" i="3"/>
  <c r="BE31" i="3" l="1"/>
  <c r="BE29" i="3"/>
  <c r="AS24" i="4"/>
  <c r="AS19" i="3" s="1"/>
  <c r="AS8" i="3" s="1"/>
  <c r="AS25" i="3" s="1"/>
  <c r="AQ19" i="3"/>
  <c r="AQ8" i="3"/>
  <c r="AQ25" i="3" s="1"/>
  <c r="AQ23" i="4"/>
  <c r="AQ37" i="4" s="1"/>
  <c r="AQ43" i="4" s="1"/>
  <c r="AS23" i="4" l="1"/>
  <c r="AS37" i="4" s="1"/>
  <c r="AS43" i="4" s="1"/>
  <c r="AQ26" i="3"/>
  <c r="AQ28" i="3"/>
  <c r="AS28" i="3"/>
  <c r="AS26" i="3"/>
  <c r="AS31" i="3" l="1"/>
  <c r="AS33" i="3" s="1"/>
  <c r="AS29" i="3"/>
  <c r="AQ31" i="3"/>
  <c r="AQ33" i="3" s="1"/>
  <c r="AQ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<sst xmlns="http://schemas.openxmlformats.org/spreadsheetml/2006/main" count="1763" uniqueCount="282">
  <si>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</si>
  <si>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</si>
  <si>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</si>
  <si>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</si>
  <si>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</si>
  <si>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</si>
  <si>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</si>
  <si>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</si>
  <si>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</si>
  <si>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</si>
  <si>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</si>
  <si>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</si>
  <si>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</si>
  <si>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</si>
  <si>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</si>
  <si>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</si>
  <si>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</si>
  <si>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</si>
  <si>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</si>
  <si>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</si>
  <si>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</si>
  <si>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</si>
  <si>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</si>
  <si>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</si>
  <si>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</si>
  <si>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</si>
  <si>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</si>
  <si>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</si>
  <si>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</si>
  <si>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</si>
  <si>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</si>
  <si>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</si>
  <si>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</si>
  <si>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</si>
  <si>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</si>
  <si>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</si>
  <si>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</si>
  <si>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</si>
  <si>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</si>
  <si>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</si>
  <si>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</si>
  <si>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</si>
  <si>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</si>
  <si>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</si>
  <si>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</si>
  <si>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</si>
  <si>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</si>
  <si>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</si>
  <si>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</si>
  <si>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</si>
  <si>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</si>
  <si>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</si>
  <si>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</si>
  <si>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</si>
  <si>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</si>
  <si>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</si>
  <si>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</si>
  <si>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</si>
  <si>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</si>
  <si>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</si>
  <si>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</si>
  <si>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</si>
  <si>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</si>
  <si>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</si>
  <si>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</si>
  <si>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</si>
  <si>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</si>
  <si>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</si>
  <si>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</si>
  <si>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</si>
  <si>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</si>
  <si>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</si>
  <si>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</si>
  <si>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</si>
  <si>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</si>
  <si>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</si>
  <si>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</si>
  <si>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</si>
  <si>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</si>
  <si>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</si>
  <si>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</si>
  <si>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</si>
  <si>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</si>
  <si>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</si>
  <si>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</si>
  <si>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</si>
  <si>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</si>
  <si>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</si>
  <si>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</si>
  <si>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</si>
  <si>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</si>
  <si>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</si>
  <si>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</si>
  <si>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</si>
  <si>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</si>
  <si>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</si>
  <si>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</si>
  <si>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</si>
  <si>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</si>
  <si>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</si>
  <si>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</si>
  <si>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</si>
  <si>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</si>
  <si>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</si>
  <si>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</si>
  <si>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</si>
  <si>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</si>
  <si>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</si>
  <si>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</si>
  <si>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</si>
  <si>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</si>
  <si>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</si>
  <si>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</si>
  <si>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</si>
  <si>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</si>
  <si>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</si>
  <si>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</si>
  <si>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</si>
  <si>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</si>
  <si>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</si>
  <si>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</si>
  <si>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</si>
  <si>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</si>
  <si>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</si>
  <si>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</si>
  <si>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</si>
  <si>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</si>
  <si>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</si>
  <si>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</si>
  <si>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</si>
  <si>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</si>
  <si>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</si>
  <si>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</si>
  <si>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</si>
  <si>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</si>
  <si>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</si>
  <si>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</si>
  <si>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</si>
  <si>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</si>
  <si>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</si>
  <si>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</si>
  <si>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</si>
  <si>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</si>
  <si>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</si>
  <si>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</si>
  <si>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</si>
  <si>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</si>
  <si>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</si>
  <si>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</si>
  <si>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</si>
  <si>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</si>
  <si>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</si>
  <si>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</si>
  <si>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</si>
  <si>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</si>
  <si>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</si>
  <si>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</si>
  <si>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</si>
  <si>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</si>
  <si>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</si>
  <si>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</si>
  <si>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</si>
  <si>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</si>
  <si>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</si>
  <si>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</si>
  <si>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</si>
  <si>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</si>
  <si>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</si>
  <si>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</si>
  <si>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</si>
  <si>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</si>
  <si>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</si>
  <si>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</si>
  <si>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</si>
  <si>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</si>
  <si>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</si>
  <si>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</si>
  <si>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</si>
  <si>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</si>
  <si>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</si>
  <si>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</si>
  <si>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</si>
  <si>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</si>
  <si>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</si>
  <si>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</si>
  <si>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</si>
  <si>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</si>
  <si>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</si>
  <si>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</si>
  <si>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</si>
  <si>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</si>
  <si>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</si>
  <si>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</si>
  <si>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</si>
  <si>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</si>
  <si>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</si>
  <si>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</si>
  <si>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</si>
  <si>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</si>
  <si>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</si>
  <si>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Lifting Cost (US$/bbl)</t>
  </si>
  <si>
    <t>n/a</t>
  </si>
  <si>
    <t>TBMT Field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</si>
  <si>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</si>
  <si>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</si>
  <si>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</si>
  <si>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</si>
  <si>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</si>
  <si>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</si>
  <si>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</si>
  <si>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</si>
  <si>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</si>
  <si>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</si>
  <si>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</si>
  <si>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</si>
  <si>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</si>
  <si>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</si>
  <si>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</si>
  <si>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</si>
  <si>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</si>
  <si>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</si>
  <si>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</si>
  <si>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</si>
  <si>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</si>
  <si>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</si>
  <si>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</si>
  <si>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</si>
  <si>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</si>
  <si>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</si>
  <si>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</si>
  <si>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</si>
  <si>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</si>
  <si>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</si>
  <si>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</si>
  <si>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</si>
  <si>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</si>
  <si>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</si>
  <si>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</si>
  <si>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</si>
  <si>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</si>
  <si>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</si>
  <si>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</si>
  <si>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</si>
  <si>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</si>
  <si>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</si>
  <si>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</si>
  <si>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</si>
  <si>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</si>
  <si>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</si>
  <si>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</si>
  <si>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</si>
  <si>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</si>
  <si>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</si>
  <si>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</si>
  <si>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</si>
  <si>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</si>
  <si>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</si>
  <si>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</si>
  <si>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</si>
  <si>
    <t>4Q23</t>
  </si>
  <si>
    <t>Distributed Dividends</t>
  </si>
  <si>
    <t>Polvo + TBMT Cluster</t>
  </si>
  <si>
    <t>1Q24</t>
  </si>
  <si>
    <t>2Q24</t>
  </si>
  <si>
    <t>3Q24</t>
  </si>
  <si>
    <t>Advance for acquisition of investment</t>
  </si>
  <si>
    <t>Tubarão Martelo Field (Refers to PRIO's 80% W.I.)</t>
  </si>
  <si>
    <t>Cluster Polvo + Tubarão Martelo (Refers to PRIO's 95% W.I. until 4Q22 and 100% interest as of 1Q23)</t>
  </si>
  <si>
    <t>PRIO Asset's Production</t>
  </si>
  <si>
    <t>Manati Field (Refers to PRIO's 10% W.I.)</t>
  </si>
  <si>
    <t>Albacora Leste Field (Refers to PRIO's 90% W.I.)</t>
  </si>
  <si>
    <t>Offtakes and production refers to PRIO's working interest</t>
  </si>
  <si>
    <t>PRIO</t>
  </si>
  <si>
    <t>Total PRIO</t>
  </si>
  <si>
    <t>Peregrino (40%)</t>
  </si>
  <si>
    <t>4Q24</t>
  </si>
  <si>
    <t>Peregrino Field (Refers to PRIO's 40% W.I.) - the acquisition's closing happened on December 5, 2024</t>
  </si>
  <si>
    <t>Peregrino</t>
  </si>
  <si>
    <t>Bargain purchase gain</t>
  </si>
  <si>
    <t>Peregrino (net)</t>
  </si>
  <si>
    <t>Equity valuation adjustments</t>
  </si>
  <si>
    <t>Peregrino Extension Contingent Resources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</si>
</sst>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52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3" fontId="76" fillId="0" borderId="0" xfId="46" applyNumberFormat="1" applyFont="1"/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166" fontId="71" fillId="0" borderId="0" xfId="0" applyNumberFormat="1" applyFont="1"/>
    <xf numFmtId="234" fontId="72" fillId="0" borderId="0" xfId="0" applyNumberFormat="1" applyFont="1" applyAlignment="1">
      <alignment horizontal="right"/>
    </xf>
    <xf numFmtId="243" fontId="71" fillId="0" borderId="0" xfId="0" applyNumberFormat="1" applyFont="1" applyAlignment="1">
      <alignment horizontal="center" vertical="center"/>
    </xf>
    <xf numFmtId="3" fontId="66" fillId="0" borderId="0" xfId="0" applyNumberFormat="1" applyFont="1"/>
    <xf numFmtId="0" fontId="65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70" fillId="0" borderId="0" xfId="0" applyFont="1" applyAlignment="1">
      <alignment horizontal="center" vertical="center"/>
    </xf>
    <xf numFmtId="43" fontId="70" fillId="0" borderId="0" xfId="1" applyFont="1" applyAlignment="1">
      <alignment horizontal="center" vertical="center"/>
    </xf>
    <xf numFmtId="43" fontId="70" fillId="0" borderId="0" xfId="0" applyNumberFormat="1" applyFont="1" applyAlignment="1">
      <alignment horizontal="center" vertical="center"/>
    </xf>
    <xf numFmtId="166" fontId="71" fillId="0" borderId="0" xfId="1" applyNumberFormat="1" applyFont="1" applyFill="1" applyBorder="1" applyAlignment="1">
      <alignment horizontal="right" vertical="center"/>
    </xf>
    <xf numFmtId="166" fontId="70" fillId="0" borderId="21" xfId="1" applyNumberFormat="1" applyFont="1" applyFill="1" applyBorder="1"/>
    <xf numFmtId="166" fontId="71" fillId="0" borderId="22" xfId="1" applyNumberFormat="1" applyFont="1" applyFill="1" applyBorder="1" applyAlignment="1">
      <alignment horizontal="left" vertical="center"/>
    </xf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81" fillId="0" borderId="0" xfId="0" quotePrefix="1" applyFont="1" applyAlignment="1">
      <alignment horizontal="center"/>
    </xf>
    <xf numFmtId="234" fontId="70" fillId="0" borderId="0" xfId="0" applyNumberFormat="1" applyFont="1" applyFill="1" applyAlignment="1">
      <alignment horizontal="right" vertic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48889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1836618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48889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2164701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1836618</xdr:colOff>
      <xdr:row>2</xdr:row>
      <xdr:rowOff>207961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2355201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AQ18">
            <v>-127073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O7">
            <v>1948979.3151494181</v>
          </cell>
          <cell r="AD7">
            <v>204816.17483690084</v>
          </cell>
        </row>
        <row r="8">
          <cell r="O8">
            <v>2577230.6711388384</v>
          </cell>
          <cell r="AD8">
            <v>105895.60682719201</v>
          </cell>
        </row>
        <row r="9">
          <cell r="O9">
            <v>0</v>
          </cell>
          <cell r="AD9">
            <v>126361.10303859599</v>
          </cell>
        </row>
        <row r="10">
          <cell r="O10">
            <v>291782.64835871197</v>
          </cell>
          <cell r="AD10">
            <v>200006.33203948985</v>
          </cell>
        </row>
        <row r="11">
          <cell r="O11">
            <v>359396.42911364796</v>
          </cell>
        </row>
        <row r="12">
          <cell r="O12">
            <v>25282.990140000016</v>
          </cell>
        </row>
        <row r="13">
          <cell r="O13">
            <v>50.380049164002834</v>
          </cell>
          <cell r="AD13">
            <v>142169.89629573099</v>
          </cell>
        </row>
        <row r="14">
          <cell r="O14">
            <v>76976.780842072621</v>
          </cell>
          <cell r="AD14">
            <v>448750.40860000002</v>
          </cell>
        </row>
        <row r="15">
          <cell r="O15">
            <v>72989.049905307402</v>
          </cell>
        </row>
        <row r="16">
          <cell r="O16">
            <v>28477</v>
          </cell>
        </row>
        <row r="17">
          <cell r="O17">
            <v>9351.7938127799971</v>
          </cell>
          <cell r="AD17">
            <v>-2845</v>
          </cell>
        </row>
        <row r="18">
          <cell r="O18">
            <v>479.37828883802473</v>
          </cell>
        </row>
        <row r="20">
          <cell r="AD20">
            <v>12995.269710023927</v>
          </cell>
        </row>
        <row r="21">
          <cell r="AD21">
            <v>3220824.0337821213</v>
          </cell>
        </row>
        <row r="22">
          <cell r="AD22">
            <v>0</v>
          </cell>
        </row>
        <row r="23">
          <cell r="O23">
            <v>72665</v>
          </cell>
          <cell r="AD23">
            <v>709206</v>
          </cell>
        </row>
        <row r="24">
          <cell r="AD24">
            <v>126465.26272</v>
          </cell>
        </row>
        <row r="25">
          <cell r="AD25">
            <v>0</v>
          </cell>
        </row>
        <row r="26">
          <cell r="AD26">
            <v>462028</v>
          </cell>
        </row>
        <row r="27">
          <cell r="AD27">
            <v>1574</v>
          </cell>
        </row>
        <row r="28">
          <cell r="O28">
            <v>12596.224199999999</v>
          </cell>
        </row>
        <row r="29">
          <cell r="O29">
            <v>15223.997240000001</v>
          </cell>
        </row>
        <row r="30">
          <cell r="O30">
            <v>8891.3019100000001</v>
          </cell>
        </row>
        <row r="31">
          <cell r="O31">
            <v>202259</v>
          </cell>
        </row>
        <row r="32">
          <cell r="O32">
            <v>439419</v>
          </cell>
          <cell r="AD32">
            <v>5303643.508820001</v>
          </cell>
        </row>
        <row r="33">
          <cell r="O33">
            <v>3514952</v>
          </cell>
          <cell r="AD33">
            <v>338879.41749999998</v>
          </cell>
        </row>
        <row r="34">
          <cell r="O34">
            <v>1788163</v>
          </cell>
          <cell r="AD34">
            <v>669846.63215539628</v>
          </cell>
        </row>
        <row r="35">
          <cell r="AD35">
            <v>-1077664.4610999997</v>
          </cell>
        </row>
        <row r="36">
          <cell r="AD36">
            <v>452214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/>
      <sheetData sheetId="1"/>
      <sheetData sheetId="2"/>
      <sheetData sheetId="3"/>
      <sheetData sheetId="4"/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H59"/>
  <sheetViews>
    <sheetView showGridLines="0" tabSelected="1" zoomScale="54" zoomScaleNormal="54" workbookViewId="0">
      <pane xSplit="1" ySplit="8" topLeftCell="AL9" activePane="bottomRight" state="frozen"/>
      <selection activeCell="AR7" sqref="AR7"/>
      <selection pane="topRight" activeCell="AR7" sqref="AR7"/>
      <selection pane="bottomLeft" activeCell="AR7" sqref="AR7"/>
      <selection pane="bottomRight" activeCell="BG18" sqref="BG18"/>
    </sheetView>
  </sheetViews>
  <sheetFormatPr defaultColWidth="9.1796875" defaultRowHeight="14.5" outlineLevelRow="1" outlineLevelCol="1"/>
  <cols>
    <col min="1" max="1" width="49" style="1" customWidth="1"/>
    <col min="2" max="29" width="15.7265625" style="1" customWidth="1" outlineLevel="1"/>
    <col min="30" max="46" width="15.7265625" style="1" customWidth="1"/>
    <col min="47" max="47" width="15.7265625" style="4" customWidth="1"/>
    <col min="48" max="55" width="15.7265625" style="1" customWidth="1"/>
    <col min="56" max="57" width="16.7265625" style="1" bestFit="1" customWidth="1"/>
    <col min="58" max="58" width="11.26953125" style="1" bestFit="1" customWidth="1"/>
    <col min="59" max="59" width="12.453125" style="1" bestFit="1" customWidth="1"/>
    <col min="60" max="60" width="10.54296875" style="1" bestFit="1" customWidth="1"/>
    <col min="61" max="16384" width="9.1796875" style="1"/>
  </cols>
  <sheetData>
    <row r="1" spans="1:60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V1" s="3"/>
      <c r="AW1" s="3"/>
    </row>
    <row r="2" spans="1:60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34"/>
      <c r="AU2" s="36"/>
      <c r="AV2" s="36"/>
      <c r="AW2" s="38"/>
      <c r="AX2" s="36"/>
    </row>
    <row r="3" spans="1:60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34"/>
      <c r="AU3" s="36"/>
      <c r="AV3" s="36"/>
      <c r="AW3" s="38"/>
      <c r="AX3" s="36"/>
    </row>
    <row r="4" spans="1:60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60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</row>
    <row r="6" spans="1:60" s="25" customFormat="1" ht="15.5">
      <c r="A6" s="73" t="s">
        <v>218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60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  <c r="AT7" s="335"/>
    </row>
    <row r="8" spans="1:60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147</v>
      </c>
      <c r="AH8" s="197" t="s">
        <v>203</v>
      </c>
      <c r="AI8" s="197" t="s">
        <v>220</v>
      </c>
      <c r="AJ8" s="197" t="s">
        <v>231</v>
      </c>
      <c r="AK8" s="197" t="s">
        <v>237</v>
      </c>
      <c r="AL8" s="197" t="s">
        <v>243</v>
      </c>
      <c r="AM8" s="197" t="s">
        <v>253</v>
      </c>
      <c r="AN8" s="197" t="s">
        <v>257</v>
      </c>
      <c r="AO8" s="156" t="s">
        <v>259</v>
      </c>
      <c r="AP8" s="156" t="s">
        <v>262</v>
      </c>
      <c r="AQ8" s="156" t="s">
        <v>263</v>
      </c>
      <c r="AR8" s="156" t="s">
        <v>264</v>
      </c>
      <c r="AS8" s="197" t="s">
        <v>275</v>
      </c>
      <c r="AT8" s="336"/>
      <c r="AU8" s="197">
        <v>2014</v>
      </c>
      <c r="AV8" s="197">
        <v>2015</v>
      </c>
      <c r="AW8" s="197">
        <v>2016</v>
      </c>
      <c r="AX8" s="197">
        <v>2017</v>
      </c>
      <c r="AY8" s="197">
        <v>2018</v>
      </c>
      <c r="AZ8" s="197">
        <v>2019</v>
      </c>
      <c r="BA8" s="197">
        <v>2020</v>
      </c>
      <c r="BB8" s="197">
        <v>2021</v>
      </c>
      <c r="BC8" s="197">
        <v>2022</v>
      </c>
      <c r="BD8" s="197">
        <v>2023</v>
      </c>
      <c r="BE8" s="197">
        <v>2024</v>
      </c>
    </row>
    <row r="9" spans="1:60" s="6" customFormat="1" ht="15.5">
      <c r="A9" s="194" t="s">
        <v>15</v>
      </c>
      <c r="B9" s="195">
        <v>60639.62783366238</v>
      </c>
      <c r="C9" s="195">
        <v>61739.71176797861</v>
      </c>
      <c r="D9" s="195">
        <v>55702.772750616314</v>
      </c>
      <c r="E9" s="195">
        <v>31077.407318698162</v>
      </c>
      <c r="F9" s="195">
        <v>1692.1817120896046</v>
      </c>
      <c r="G9" s="195">
        <v>31526.330477059382</v>
      </c>
      <c r="H9" s="195">
        <v>36127.514939331086</v>
      </c>
      <c r="I9" s="195">
        <v>6102.3992529136576</v>
      </c>
      <c r="J9" s="195">
        <v>10653.490922113906</v>
      </c>
      <c r="K9" s="195">
        <v>29519.45738528412</v>
      </c>
      <c r="L9" s="195">
        <v>42899.271363692147</v>
      </c>
      <c r="M9" s="195">
        <v>34532.095359138169</v>
      </c>
      <c r="N9" s="195">
        <v>23793.494803002384</v>
      </c>
      <c r="O9" s="195">
        <v>48360.574951809067</v>
      </c>
      <c r="P9" s="195">
        <v>34792.773365847868</v>
      </c>
      <c r="Q9" s="195">
        <v>59575.481835714294</v>
      </c>
      <c r="R9" s="195">
        <v>36089.222674708733</v>
      </c>
      <c r="S9" s="195">
        <v>66335.069294209752</v>
      </c>
      <c r="T9" s="195">
        <v>56874.816432388303</v>
      </c>
      <c r="U9" s="195">
        <v>70242.831468910386</v>
      </c>
      <c r="V9" s="195">
        <v>36909.05923111341</v>
      </c>
      <c r="W9" s="195">
        <v>139845.86211375755</v>
      </c>
      <c r="X9" s="195">
        <v>100462.70454341942</v>
      </c>
      <c r="Y9" s="195">
        <v>135543.02286084357</v>
      </c>
      <c r="Z9" s="195">
        <v>49994.884110443047</v>
      </c>
      <c r="AA9" s="195">
        <v>58093.404579077825</v>
      </c>
      <c r="AB9" s="195">
        <v>90856.662853492104</v>
      </c>
      <c r="AC9" s="195">
        <v>162977.09404138743</v>
      </c>
      <c r="AD9" s="195">
        <v>119656.23213346282</v>
      </c>
      <c r="AE9" s="195">
        <v>193112.78166224001</v>
      </c>
      <c r="AF9" s="195">
        <v>179611.08286951945</v>
      </c>
      <c r="AG9" s="195">
        <v>318389.74314946076</v>
      </c>
      <c r="AH9" s="195">
        <v>309676</v>
      </c>
      <c r="AI9" s="195">
        <v>377336.79523437133</v>
      </c>
      <c r="AJ9" s="195">
        <v>378154.52622562851</v>
      </c>
      <c r="AK9" s="195">
        <v>184492.13627000013</v>
      </c>
      <c r="AL9" s="195">
        <v>543166</v>
      </c>
      <c r="AM9" s="195">
        <v>484854.91840615775</v>
      </c>
      <c r="AN9" s="195">
        <v>824090</v>
      </c>
      <c r="AO9" s="195">
        <v>686131.35506873089</v>
      </c>
      <c r="AP9" s="195">
        <v>639373.013615945</v>
      </c>
      <c r="AQ9" s="195">
        <v>727560</v>
      </c>
      <c r="AR9" s="195">
        <f>674578-194731</f>
        <v>479847</v>
      </c>
      <c r="AS9" s="195">
        <f>BE9-SUM(AP9:AR9)</f>
        <v>526496.98638405511</v>
      </c>
      <c r="AT9" s="96"/>
      <c r="AU9" s="195">
        <f t="shared" ref="AU9:AU16" si="0">SUM(B9:E9)</f>
        <v>209159.51967095546</v>
      </c>
      <c r="AV9" s="195">
        <f t="shared" ref="AV9:AV16" si="1">SUM(F9:I9)</f>
        <v>75448.426381393729</v>
      </c>
      <c r="AW9" s="195">
        <f t="shared" ref="AW9:AW16" si="2">SUM(J9:M9)</f>
        <v>117604.31503022833</v>
      </c>
      <c r="AX9" s="195">
        <f t="shared" ref="AX9:AX16" si="3">SUM(N9:Q9)</f>
        <v>166522.3249563736</v>
      </c>
      <c r="AY9" s="195">
        <f t="shared" ref="AY9:AY16" si="4">SUM(R9:U9)</f>
        <v>229541.93987021717</v>
      </c>
      <c r="AZ9" s="195">
        <f t="shared" ref="AZ9:AZ16" si="5">SUM(V9:Y9)</f>
        <v>412760.64874913392</v>
      </c>
      <c r="BA9" s="195">
        <f t="shared" ref="BA9:BA20" si="6">SUM(Z9:AC9)</f>
        <v>361922.04558440042</v>
      </c>
      <c r="BB9" s="195">
        <f t="shared" ref="BB9:BB20" si="7">SUM(AD9:AG9)</f>
        <v>810769.83981468307</v>
      </c>
      <c r="BC9" s="195">
        <f t="shared" ref="BC9:BC21" si="8">+SUM(AH9:AK9)</f>
        <v>1249659.4577299999</v>
      </c>
      <c r="BD9" s="195">
        <f>SUM(AL9:AO9)</f>
        <v>2538242.2734748889</v>
      </c>
      <c r="BE9" s="195">
        <f>2779793-406516</f>
        <v>2373277</v>
      </c>
      <c r="BF9" s="89"/>
    </row>
    <row r="10" spans="1:60" ht="15.5">
      <c r="A10" s="150" t="s">
        <v>102</v>
      </c>
      <c r="B10" s="43">
        <f t="shared" ref="B10:AE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43">
        <f t="shared" si="9"/>
        <v>-18933.633142310809</v>
      </c>
      <c r="AA10" s="43">
        <f t="shared" si="9"/>
        <v>-10390.298543556646</v>
      </c>
      <c r="AB10" s="43">
        <f t="shared" si="9"/>
        <v>-28517.794360689499</v>
      </c>
      <c r="AC10" s="43">
        <f t="shared" si="9"/>
        <v>-40603.198859205804</v>
      </c>
      <c r="AD10" s="43">
        <f t="shared" si="9"/>
        <v>-18501.47611119163</v>
      </c>
      <c r="AE10" s="43">
        <f t="shared" si="9"/>
        <v>-31973.660209087087</v>
      </c>
      <c r="AF10" s="43">
        <f t="shared" ref="AF10:AP10" si="10">SUM(AF11:AF18)</f>
        <v>-40373.432048558141</v>
      </c>
      <c r="AG10" s="43">
        <f t="shared" si="10"/>
        <v>-57341.367714829183</v>
      </c>
      <c r="AH10" s="43">
        <f t="shared" si="10"/>
        <v>-42155</v>
      </c>
      <c r="AI10" s="43">
        <f t="shared" si="10"/>
        <v>-55444.28122218333</v>
      </c>
      <c r="AJ10" s="43">
        <f t="shared" si="10"/>
        <v>-44736.189793983671</v>
      </c>
      <c r="AK10" s="43">
        <f t="shared" si="10"/>
        <v>-26356.098515578426</v>
      </c>
      <c r="AL10" s="43">
        <f t="shared" si="10"/>
        <v>-79225</v>
      </c>
      <c r="AM10" s="43">
        <f t="shared" si="10"/>
        <v>-44922</v>
      </c>
      <c r="AN10" s="43">
        <f t="shared" si="10"/>
        <v>-63436</v>
      </c>
      <c r="AO10" s="43">
        <f t="shared" si="10"/>
        <v>-60736</v>
      </c>
      <c r="AP10" s="43">
        <f t="shared" si="10"/>
        <v>-57212</v>
      </c>
      <c r="AQ10" s="43">
        <f>SUM(AQ11:AQ18)</f>
        <v>-61252</v>
      </c>
      <c r="AR10" s="43">
        <f>SUM(AR11:AR18)</f>
        <v>-74107</v>
      </c>
      <c r="AS10" s="43">
        <f>SUM(AS11:AS18)</f>
        <v>-54425</v>
      </c>
      <c r="AT10" s="96"/>
      <c r="AU10" s="43">
        <f t="shared" si="0"/>
        <v>-108209.81191855349</v>
      </c>
      <c r="AV10" s="43">
        <f t="shared" si="1"/>
        <v>-59662.560246882436</v>
      </c>
      <c r="AW10" s="43">
        <f t="shared" si="2"/>
        <v>-88773.400512280816</v>
      </c>
      <c r="AX10" s="43">
        <f t="shared" si="3"/>
        <v>-93417.05495035091</v>
      </c>
      <c r="AY10" s="43">
        <f t="shared" si="4"/>
        <v>-102964.32724786726</v>
      </c>
      <c r="AZ10" s="72">
        <f t="shared" si="5"/>
        <v>-104310.03593525475</v>
      </c>
      <c r="BA10" s="43">
        <f t="shared" si="6"/>
        <v>-98444.92490576276</v>
      </c>
      <c r="BB10" s="43">
        <f t="shared" si="7"/>
        <v>-148189.93608366605</v>
      </c>
      <c r="BC10" s="43">
        <f t="shared" si="8"/>
        <v>-168691.56953174542</v>
      </c>
      <c r="BD10" s="43">
        <f>SUM(BD11:BD18)</f>
        <v>-248319</v>
      </c>
      <c r="BE10" s="43">
        <f>SUM(BE11:BE18)</f>
        <v>-246996</v>
      </c>
      <c r="BF10" s="76"/>
    </row>
    <row r="11" spans="1:60" ht="15.5" outlineLevel="1">
      <c r="A11" s="143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72">
        <v>-2565.8104027603199</v>
      </c>
      <c r="AA11" s="72">
        <v>0</v>
      </c>
      <c r="AB11" s="72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f t="shared" ref="AO11:AO20" si="11">BD11-SUM(AL11:AN11)</f>
        <v>0</v>
      </c>
      <c r="AP11" s="72">
        <v>0</v>
      </c>
      <c r="AQ11" s="72">
        <v>0</v>
      </c>
      <c r="AR11" s="72">
        <v>0</v>
      </c>
      <c r="AS11" s="72">
        <v>0</v>
      </c>
      <c r="AT11" s="336"/>
      <c r="AU11" s="43">
        <f t="shared" si="0"/>
        <v>-25385.119151487397</v>
      </c>
      <c r="AV11" s="43">
        <f t="shared" si="1"/>
        <v>-19429.972947002676</v>
      </c>
      <c r="AW11" s="43">
        <f t="shared" si="2"/>
        <v>-31284.655703870198</v>
      </c>
      <c r="AX11" s="43">
        <f t="shared" si="3"/>
        <v>-32814.116024078976</v>
      </c>
      <c r="AY11" s="43">
        <f t="shared" si="4"/>
        <v>-39648.911840526998</v>
      </c>
      <c r="AZ11" s="72">
        <f t="shared" si="5"/>
        <v>-8597.1033359255307</v>
      </c>
      <c r="BA11" s="43">
        <f t="shared" si="6"/>
        <v>-5768.5287343960408</v>
      </c>
      <c r="BB11" s="72">
        <f t="shared" si="7"/>
        <v>-2445.6310997376054</v>
      </c>
      <c r="BC11" s="72">
        <f t="shared" si="8"/>
        <v>0</v>
      </c>
      <c r="BD11" s="43">
        <v>0</v>
      </c>
      <c r="BE11" s="43">
        <v>0</v>
      </c>
    </row>
    <row r="12" spans="1:60" ht="15.5" outlineLevel="1">
      <c r="A12" s="143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-1875</v>
      </c>
      <c r="AM12" s="72">
        <v>-4172</v>
      </c>
      <c r="AN12" s="72">
        <v>-7558</v>
      </c>
      <c r="AO12" s="72">
        <f t="shared" si="11"/>
        <v>-6425</v>
      </c>
      <c r="AP12" s="72">
        <v>-3213</v>
      </c>
      <c r="AQ12" s="72">
        <v>-5038</v>
      </c>
      <c r="AR12" s="72">
        <v>-11131</v>
      </c>
      <c r="AS12" s="72">
        <f>BE12-SUM(AP12:AR12)</f>
        <v>-674</v>
      </c>
      <c r="AT12" s="336"/>
      <c r="AU12" s="43">
        <f t="shared" si="0"/>
        <v>-18219.061390142808</v>
      </c>
      <c r="AV12" s="43">
        <f t="shared" si="1"/>
        <v>-8624.6243438590991</v>
      </c>
      <c r="AW12" s="43">
        <f t="shared" si="2"/>
        <v>-16932.175033190873</v>
      </c>
      <c r="AX12" s="43">
        <f t="shared" si="3"/>
        <v>-14520.517836551991</v>
      </c>
      <c r="AY12" s="43">
        <f t="shared" si="4"/>
        <v>-14071.737588988637</v>
      </c>
      <c r="AZ12" s="72">
        <f t="shared" si="5"/>
        <v>-18415.129165228591</v>
      </c>
      <c r="BA12" s="43">
        <f t="shared" si="6"/>
        <v>-12145.027678230199</v>
      </c>
      <c r="BB12" s="72">
        <f t="shared" si="7"/>
        <v>-14534.57995050848</v>
      </c>
      <c r="BC12" s="72">
        <f t="shared" si="8"/>
        <v>-9905.018233973231</v>
      </c>
      <c r="BD12" s="43">
        <v>-20030</v>
      </c>
      <c r="BE12" s="43">
        <v>-20056</v>
      </c>
    </row>
    <row r="13" spans="1:60" ht="15.5" outlineLevel="1">
      <c r="A13" s="143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-22027</v>
      </c>
      <c r="AM13" s="72">
        <v>-11741</v>
      </c>
      <c r="AN13" s="72">
        <v>-21297</v>
      </c>
      <c r="AO13" s="72">
        <f t="shared" si="11"/>
        <v>-24497</v>
      </c>
      <c r="AP13" s="72">
        <v>-25623</v>
      </c>
      <c r="AQ13" s="72">
        <v>-25391</v>
      </c>
      <c r="AR13" s="72">
        <v>-29378</v>
      </c>
      <c r="AS13" s="72">
        <f t="shared" ref="AS13:AS20" si="12">BE13-SUM(AP13:AR13)</f>
        <v>-28211</v>
      </c>
      <c r="AT13" s="336"/>
      <c r="AU13" s="43">
        <f t="shared" si="0"/>
        <v>-12461.309067131049</v>
      </c>
      <c r="AV13" s="43">
        <f t="shared" si="1"/>
        <v>-11428.40362495342</v>
      </c>
      <c r="AW13" s="43">
        <f t="shared" si="2"/>
        <v>-17685.385420405975</v>
      </c>
      <c r="AX13" s="43">
        <f t="shared" si="3"/>
        <v>-17199.830701975578</v>
      </c>
      <c r="AY13" s="43">
        <f t="shared" si="4"/>
        <v>-21113.582640398196</v>
      </c>
      <c r="AZ13" s="72">
        <f t="shared" si="5"/>
        <v>-25614.372575837151</v>
      </c>
      <c r="BA13" s="43">
        <f t="shared" si="6"/>
        <v>-22046.804381796268</v>
      </c>
      <c r="BB13" s="72">
        <f t="shared" si="7"/>
        <v>-33651.183458975203</v>
      </c>
      <c r="BC13" s="72">
        <f t="shared" si="8"/>
        <v>-32251.824037972052</v>
      </c>
      <c r="BD13" s="43">
        <f>-79562</f>
        <v>-79562</v>
      </c>
      <c r="BE13" s="43">
        <v>-108603</v>
      </c>
    </row>
    <row r="14" spans="1:60" ht="15.5" outlineLevel="1">
      <c r="A14" s="143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-21030</v>
      </c>
      <c r="AM14" s="72">
        <v>-2404</v>
      </c>
      <c r="AN14" s="72">
        <v>-17830</v>
      </c>
      <c r="AO14" s="72">
        <f t="shared" si="11"/>
        <v>-19319</v>
      </c>
      <c r="AP14" s="72">
        <v>-11100</v>
      </c>
      <c r="AQ14" s="72">
        <v>-16278</v>
      </c>
      <c r="AR14" s="72">
        <v>-13084</v>
      </c>
      <c r="AS14" s="72">
        <f t="shared" si="12"/>
        <v>-21099</v>
      </c>
      <c r="AT14" s="336"/>
      <c r="AU14" s="43">
        <f t="shared" si="0"/>
        <v>-11614.420757822749</v>
      </c>
      <c r="AV14" s="43">
        <f t="shared" si="1"/>
        <v>-9524.9279897947254</v>
      </c>
      <c r="AW14" s="43">
        <f t="shared" si="2"/>
        <v>-12815.210287373771</v>
      </c>
      <c r="AX14" s="43">
        <f t="shared" si="3"/>
        <v>-18137.23389266053</v>
      </c>
      <c r="AY14" s="43">
        <f t="shared" si="4"/>
        <v>-15508.567443688215</v>
      </c>
      <c r="AZ14" s="72">
        <f t="shared" si="5"/>
        <v>-26401.996333893465</v>
      </c>
      <c r="BA14" s="43">
        <f t="shared" si="6"/>
        <v>-20936.794072484579</v>
      </c>
      <c r="BB14" s="72">
        <f t="shared" si="7"/>
        <v>-39496.036710042776</v>
      </c>
      <c r="BC14" s="72">
        <f t="shared" si="8"/>
        <v>-32216.23284644583</v>
      </c>
      <c r="BD14" s="43">
        <v>-60583</v>
      </c>
      <c r="BE14" s="43">
        <v>-61561</v>
      </c>
    </row>
    <row r="15" spans="1:60" ht="15.5" outlineLevel="1">
      <c r="A15" s="143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-12499</v>
      </c>
      <c r="AM15" s="72">
        <v>-13829</v>
      </c>
      <c r="AN15" s="72">
        <v>-11607</v>
      </c>
      <c r="AO15" s="72">
        <f t="shared" si="11"/>
        <v>-10443</v>
      </c>
      <c r="AP15" s="72">
        <v>-11502</v>
      </c>
      <c r="AQ15" s="72">
        <v>-13041</v>
      </c>
      <c r="AR15" s="72">
        <v>-12949</v>
      </c>
      <c r="AS15" s="72">
        <f t="shared" si="12"/>
        <v>-10199</v>
      </c>
      <c r="AU15" s="43">
        <f t="shared" si="0"/>
        <v>-5480.811465344349</v>
      </c>
      <c r="AV15" s="43">
        <f t="shared" si="1"/>
        <v>-2459.5836823440886</v>
      </c>
      <c r="AW15" s="43">
        <f t="shared" si="2"/>
        <v>-3278.8294389559242</v>
      </c>
      <c r="AX15" s="43">
        <f t="shared" si="3"/>
        <v>-3652.958323810446</v>
      </c>
      <c r="AY15" s="43">
        <f t="shared" si="4"/>
        <v>-3829.1781539568533</v>
      </c>
      <c r="AZ15" s="72">
        <f t="shared" si="5"/>
        <v>-14045.066542767901</v>
      </c>
      <c r="BA15" s="43">
        <f t="shared" si="6"/>
        <v>-13466.436017713844</v>
      </c>
      <c r="BB15" s="72">
        <f t="shared" si="7"/>
        <v>-24117.31796360077</v>
      </c>
      <c r="BC15" s="72">
        <f t="shared" si="8"/>
        <v>-24796.901177434433</v>
      </c>
      <c r="BD15" s="43">
        <v>-48378</v>
      </c>
      <c r="BE15" s="43">
        <v>-47691</v>
      </c>
      <c r="BF15" s="43"/>
      <c r="BG15" s="43"/>
      <c r="BH15" s="43"/>
    </row>
    <row r="16" spans="1:60" ht="15.5" outlineLevel="1">
      <c r="A16" s="143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f t="shared" si="11"/>
        <v>0</v>
      </c>
      <c r="AP16" s="72">
        <v>0</v>
      </c>
      <c r="AQ16" s="72">
        <v>0</v>
      </c>
      <c r="AR16" s="72">
        <v>0</v>
      </c>
      <c r="AS16" s="72">
        <f t="shared" si="12"/>
        <v>0</v>
      </c>
      <c r="AT16" s="336"/>
      <c r="AU16" s="43">
        <f t="shared" si="0"/>
        <v>-5284.4196298449287</v>
      </c>
      <c r="AV16" s="43">
        <f t="shared" si="1"/>
        <v>-4033.5200516470513</v>
      </c>
      <c r="AW16" s="43">
        <f t="shared" si="2"/>
        <v>-3906.1481500517875</v>
      </c>
      <c r="AX16" s="43">
        <f t="shared" si="3"/>
        <v>-3555.2943602162754</v>
      </c>
      <c r="AY16" s="43">
        <f t="shared" si="4"/>
        <v>-3425.1215660438756</v>
      </c>
      <c r="AZ16" s="72">
        <f t="shared" si="5"/>
        <v>-2552.4974360820415</v>
      </c>
      <c r="BA16" s="43">
        <f t="shared" si="6"/>
        <v>-1408.6136478084022</v>
      </c>
      <c r="BB16" s="72">
        <f t="shared" si="7"/>
        <v>-1697.5455308808082</v>
      </c>
      <c r="BC16" s="72">
        <f t="shared" si="8"/>
        <v>0</v>
      </c>
      <c r="BD16" s="43">
        <v>0</v>
      </c>
      <c r="BE16" s="43">
        <v>0</v>
      </c>
      <c r="BF16" s="43"/>
      <c r="BG16" s="43"/>
      <c r="BH16" s="43"/>
    </row>
    <row r="17" spans="1:60" ht="15.5" outlineLevel="1">
      <c r="A17" s="143" t="s">
        <v>133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-10949</v>
      </c>
      <c r="AM17" s="72">
        <v>3303</v>
      </c>
      <c r="AN17" s="72">
        <v>0</v>
      </c>
      <c r="AO17" s="72">
        <f t="shared" si="11"/>
        <v>84</v>
      </c>
      <c r="AP17" s="72">
        <v>0</v>
      </c>
      <c r="AQ17" s="72">
        <v>0</v>
      </c>
      <c r="AR17" s="72">
        <v>0</v>
      </c>
      <c r="AS17" s="72">
        <f t="shared" si="12"/>
        <v>0</v>
      </c>
      <c r="AT17" s="336"/>
      <c r="AU17" s="43"/>
      <c r="AV17" s="43"/>
      <c r="AW17" s="43"/>
      <c r="AX17" s="43"/>
      <c r="AY17" s="43"/>
      <c r="AZ17" s="72"/>
      <c r="BA17" s="43">
        <f t="shared" si="6"/>
        <v>-13409.705370780819</v>
      </c>
      <c r="BB17" s="72">
        <f t="shared" si="7"/>
        <v>-21627.171261327974</v>
      </c>
      <c r="BC17" s="72">
        <f t="shared" si="8"/>
        <v>-73842.144385977022</v>
      </c>
      <c r="BD17" s="43">
        <v>-7562</v>
      </c>
      <c r="BE17" s="43">
        <v>0</v>
      </c>
      <c r="BF17" s="43"/>
      <c r="BG17" s="43"/>
      <c r="BH17" s="43"/>
    </row>
    <row r="18" spans="1:60" ht="15.5" outlineLevel="1">
      <c r="A18" s="143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-10845</v>
      </c>
      <c r="AM18" s="72">
        <v>-16079</v>
      </c>
      <c r="AN18" s="72">
        <v>-5144</v>
      </c>
      <c r="AO18" s="72">
        <f t="shared" si="11"/>
        <v>-136</v>
      </c>
      <c r="AP18" s="72">
        <v>-5774</v>
      </c>
      <c r="AQ18" s="72">
        <v>-1504</v>
      </c>
      <c r="AR18" s="72">
        <v>-7565</v>
      </c>
      <c r="AS18" s="72">
        <f t="shared" si="12"/>
        <v>5758</v>
      </c>
      <c r="AT18" s="336"/>
      <c r="AU18" s="43">
        <f>SUM(B18:E18)</f>
        <v>-29764.670456780215</v>
      </c>
      <c r="AV18" s="43">
        <f>SUM(F18:I18)</f>
        <v>-4161.5276072813731</v>
      </c>
      <c r="AW18" s="43">
        <f>SUM(J18:M18)</f>
        <v>-2870.9964784322874</v>
      </c>
      <c r="AX18" s="43">
        <f>SUM(N18:Q18)</f>
        <v>-3537.1038110571071</v>
      </c>
      <c r="AY18" s="43">
        <f>SUM(R18:U18)</f>
        <v>-5367.228014264475</v>
      </c>
      <c r="AZ18" s="72">
        <f>SUM(V18:Y18)</f>
        <v>-8683.8705455200725</v>
      </c>
      <c r="BA18" s="43">
        <f t="shared" si="6"/>
        <v>-9263.0150025526018</v>
      </c>
      <c r="BB18" s="72">
        <f t="shared" si="7"/>
        <v>-10620.470108592432</v>
      </c>
      <c r="BC18" s="72">
        <f t="shared" si="8"/>
        <v>4320.5511500571301</v>
      </c>
      <c r="BD18" s="43">
        <v>-32204</v>
      </c>
      <c r="BE18" s="43">
        <v>-9085</v>
      </c>
      <c r="BF18" s="89"/>
      <c r="BG18" s="89"/>
      <c r="BH18" s="89"/>
    </row>
    <row r="19" spans="1:60" ht="18.75" customHeight="1">
      <c r="A19" s="200" t="s">
        <v>103</v>
      </c>
      <c r="B19" s="72">
        <v>-9610.7354860550022</v>
      </c>
      <c r="C19" s="72">
        <v>-9148.1361833485898</v>
      </c>
      <c r="D19" s="72">
        <v>-11489.52666675104</v>
      </c>
      <c r="E19" s="72">
        <v>-38053.71197699706</v>
      </c>
      <c r="F19" s="72">
        <v>-1407.652497775754</v>
      </c>
      <c r="G19" s="72">
        <v>-13946.968797423995</v>
      </c>
      <c r="H19" s="72">
        <v>-15377.646154313492</v>
      </c>
      <c r="I19" s="72">
        <v>10057.838720543363</v>
      </c>
      <c r="J19" s="72">
        <v>-2888.3949706682865</v>
      </c>
      <c r="K19" s="72">
        <v>-6100.5717398418983</v>
      </c>
      <c r="L19" s="72">
        <v>-4770.7962903920716</v>
      </c>
      <c r="M19" s="72">
        <v>-6405.2226218951982</v>
      </c>
      <c r="N19" s="72">
        <v>-4022.4225233537363</v>
      </c>
      <c r="O19" s="72">
        <v>-8558.348001529097</v>
      </c>
      <c r="P19" s="72">
        <v>-6718.2620812869845</v>
      </c>
      <c r="Q19" s="72">
        <v>-7930.3715794327118</v>
      </c>
      <c r="R19" s="72">
        <v>-4670.2975115979607</v>
      </c>
      <c r="S19" s="72">
        <v>-6834.8077704319958</v>
      </c>
      <c r="T19" s="72">
        <v>-4675.023975780372</v>
      </c>
      <c r="U19" s="72">
        <v>-3106.3601595316936</v>
      </c>
      <c r="V19" s="72">
        <v>-7920.9359435342049</v>
      </c>
      <c r="W19" s="72">
        <v>-22569.130902807618</v>
      </c>
      <c r="X19" s="72">
        <v>-20577.669547385383</v>
      </c>
      <c r="Y19" s="72">
        <v>-44408.721825099761</v>
      </c>
      <c r="Z19" s="72">
        <v>-20181.47771957222</v>
      </c>
      <c r="AA19" s="72">
        <v>-32175.976340200625</v>
      </c>
      <c r="AB19" s="72">
        <v>-27189.086279209569</v>
      </c>
      <c r="AC19" s="72">
        <v>-44629.683826374574</v>
      </c>
      <c r="AD19" s="72">
        <v>-18616.324066603596</v>
      </c>
      <c r="AE19" s="72">
        <v>-40971.922076835675</v>
      </c>
      <c r="AF19" s="72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f>-(54944+9713)</f>
        <v>-64657</v>
      </c>
      <c r="AM19" s="72">
        <v>-91676</v>
      </c>
      <c r="AN19" s="72">
        <f>-(156236+2723)</f>
        <v>-158959</v>
      </c>
      <c r="AO19" s="72">
        <f t="shared" si="11"/>
        <v>-55917</v>
      </c>
      <c r="AP19" s="72">
        <f>-(109828+8113)</f>
        <v>-117941</v>
      </c>
      <c r="AQ19" s="72">
        <f>-(114135+9671)</f>
        <v>-123806</v>
      </c>
      <c r="AR19" s="96">
        <v>-106720</v>
      </c>
      <c r="AS19" s="72">
        <f t="shared" si="12"/>
        <v>-130770</v>
      </c>
      <c r="AT19" s="336"/>
      <c r="AU19" s="72">
        <f>SUM(B19:E19)</f>
        <v>-68302.110313151687</v>
      </c>
      <c r="AV19" s="72">
        <f>SUM(F19:I19)</f>
        <v>-20674.428728969877</v>
      </c>
      <c r="AW19" s="72">
        <f>SUM(J19:M19)</f>
        <v>-20164.985622797456</v>
      </c>
      <c r="AX19" s="72">
        <f>SUM(N19:Q19)</f>
        <v>-27229.404185602529</v>
      </c>
      <c r="AY19" s="72">
        <f>SUM(R19:U19)</f>
        <v>-19286.489417342022</v>
      </c>
      <c r="AZ19" s="72">
        <f>SUM(V19:Y19)</f>
        <v>-95476.458218826971</v>
      </c>
      <c r="BA19" s="43">
        <f t="shared" si="6"/>
        <v>-124176.22416535699</v>
      </c>
      <c r="BB19" s="72">
        <f t="shared" si="7"/>
        <v>-140564.46120265397</v>
      </c>
      <c r="BC19" s="72">
        <f t="shared" si="8"/>
        <v>-132931.57758479548</v>
      </c>
      <c r="BD19" s="72">
        <v>-371209</v>
      </c>
      <c r="BE19" s="72">
        <f>-(443258+35979)</f>
        <v>-479237</v>
      </c>
      <c r="BF19" s="89"/>
      <c r="BG19" s="89"/>
      <c r="BH19" s="89"/>
    </row>
    <row r="20" spans="1:60" ht="18.75" customHeight="1">
      <c r="A20" s="200" t="s">
        <v>16</v>
      </c>
      <c r="B20" s="43">
        <v>-4933.2745004436538</v>
      </c>
      <c r="C20" s="43">
        <v>-5588.3148656652129</v>
      </c>
      <c r="D20" s="43">
        <v>-5698.5949422129934</v>
      </c>
      <c r="E20" s="43">
        <v>-3880.6994564852394</v>
      </c>
      <c r="F20" s="43">
        <v>0</v>
      </c>
      <c r="G20" s="43">
        <v>-3119.8066892222632</v>
      </c>
      <c r="H20" s="43">
        <v>-3341.0758620925712</v>
      </c>
      <c r="I20" s="43">
        <v>-1260.3175791337783</v>
      </c>
      <c r="J20" s="43">
        <v>-1269.6721094629477</v>
      </c>
      <c r="K20" s="43">
        <v>-2246.6322700246224</v>
      </c>
      <c r="L20" s="43">
        <v>-4030.1444155388244</v>
      </c>
      <c r="M20" s="43">
        <v>-2900.9765441630857</v>
      </c>
      <c r="N20" s="43">
        <v>-2544.2784876421601</v>
      </c>
      <c r="O20" s="43">
        <v>-4673.8158472013374</v>
      </c>
      <c r="P20" s="43">
        <v>-3171.4321023935358</v>
      </c>
      <c r="Q20" s="43">
        <v>-4780.1312414731374</v>
      </c>
      <c r="R20" s="43">
        <v>-3315.1996451300874</v>
      </c>
      <c r="S20" s="43">
        <v>-4636.1537120390867</v>
      </c>
      <c r="T20" s="43">
        <v>-4646.6659447314441</v>
      </c>
      <c r="U20" s="43">
        <v>-8084.4072597812174</v>
      </c>
      <c r="V20" s="43">
        <v>-3777.346421105754</v>
      </c>
      <c r="W20" s="43">
        <v>-12427.472546016301</v>
      </c>
      <c r="X20" s="43">
        <v>-8185.6507250622535</v>
      </c>
      <c r="Y20" s="43">
        <v>-11735.995636437514</v>
      </c>
      <c r="Z20" s="43">
        <v>-7220.0242434436032</v>
      </c>
      <c r="AA20" s="43">
        <v>-3930.8459139539073</v>
      </c>
      <c r="AB20" s="43">
        <v>-4531.910524389903</v>
      </c>
      <c r="AC20" s="43">
        <v>-13856.069672438183</v>
      </c>
      <c r="AD20" s="43">
        <v>-6069.9609375445771</v>
      </c>
      <c r="AE20" s="43">
        <v>-15519.641707738176</v>
      </c>
      <c r="AF20" s="43">
        <v>-15021.485333924229</v>
      </c>
      <c r="AG20" s="43"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72">
        <v>-44380</v>
      </c>
      <c r="AM20" s="72">
        <v>-46591</v>
      </c>
      <c r="AN20" s="72">
        <v>-63995</v>
      </c>
      <c r="AO20" s="72">
        <f t="shared" si="11"/>
        <v>-75152</v>
      </c>
      <c r="AP20" s="72">
        <v>-56864</v>
      </c>
      <c r="AQ20" s="72">
        <v>-59428</v>
      </c>
      <c r="AR20" s="72">
        <v>-58558</v>
      </c>
      <c r="AS20" s="72">
        <f t="shared" si="12"/>
        <v>-51146</v>
      </c>
      <c r="AT20" s="336"/>
      <c r="AU20" s="43">
        <f>SUM(B20:E20)</f>
        <v>-20100.883764807098</v>
      </c>
      <c r="AV20" s="43">
        <f>SUM(F20:I20)</f>
        <v>-7721.200130448613</v>
      </c>
      <c r="AW20" s="43">
        <f>SUM(J20:M20)</f>
        <v>-10447.42533918948</v>
      </c>
      <c r="AX20" s="43">
        <f>SUM(N20:Q20)</f>
        <v>-15169.657678710169</v>
      </c>
      <c r="AY20" s="43">
        <f>SUM(R20:U20)</f>
        <v>-20682.426561681837</v>
      </c>
      <c r="AZ20" s="72">
        <f>SUM(V20:Y20)</f>
        <v>-36126.465328621824</v>
      </c>
      <c r="BA20" s="43">
        <f t="shared" si="6"/>
        <v>-29538.850354225597</v>
      </c>
      <c r="BB20" s="43">
        <f t="shared" si="7"/>
        <v>-59362.256894364735</v>
      </c>
      <c r="BC20" s="43">
        <f t="shared" si="8"/>
        <v>-96045.001369999998</v>
      </c>
      <c r="BD20" s="43">
        <v>-230118</v>
      </c>
      <c r="BE20" s="72">
        <v>-225996</v>
      </c>
      <c r="BF20" s="76"/>
      <c r="BG20" s="76"/>
      <c r="BH20" s="76"/>
    </row>
    <row r="21" spans="1:60" s="5" customFormat="1" ht="15.5">
      <c r="A21" s="130" t="s">
        <v>42</v>
      </c>
      <c r="B21" s="131">
        <f t="shared" ref="B21:AF21" si="13">B9+B10+B19+B20</f>
        <v>9858.1687416773639</v>
      </c>
      <c r="C21" s="131">
        <f t="shared" si="13"/>
        <v>24748.284857947914</v>
      </c>
      <c r="D21" s="131">
        <f t="shared" si="13"/>
        <v>12545.727103708883</v>
      </c>
      <c r="E21" s="131">
        <f t="shared" si="13"/>
        <v>-34605.467028890984</v>
      </c>
      <c r="F21" s="131">
        <f t="shared" si="13"/>
        <v>284.52921431385062</v>
      </c>
      <c r="G21" s="131">
        <f t="shared" si="13"/>
        <v>-6328.5180993378108</v>
      </c>
      <c r="H21" s="131">
        <f t="shared" si="13"/>
        <v>-8151.6234023587385</v>
      </c>
      <c r="I21" s="131">
        <f t="shared" si="13"/>
        <v>1585.8495624755049</v>
      </c>
      <c r="J21" s="131">
        <f t="shared" si="13"/>
        <v>-6433.8266504987214</v>
      </c>
      <c r="K21" s="131">
        <f t="shared" si="13"/>
        <v>-3053.8551255609241</v>
      </c>
      <c r="L21" s="131">
        <f t="shared" si="13"/>
        <v>4506.7619073849046</v>
      </c>
      <c r="M21" s="131">
        <f t="shared" si="13"/>
        <v>3199.4234246353358</v>
      </c>
      <c r="N21" s="131">
        <f t="shared" si="13"/>
        <v>2082.6577395159502</v>
      </c>
      <c r="O21" s="131">
        <f t="shared" si="13"/>
        <v>7370.3796379447585</v>
      </c>
      <c r="P21" s="131">
        <f t="shared" si="13"/>
        <v>5218.8843791083054</v>
      </c>
      <c r="Q21" s="131">
        <f t="shared" si="13"/>
        <v>16034.286385140989</v>
      </c>
      <c r="R21" s="131">
        <f t="shared" si="13"/>
        <v>7598.2823310517269</v>
      </c>
      <c r="S21" s="131">
        <f t="shared" si="13"/>
        <v>25981.801184807147</v>
      </c>
      <c r="T21" s="131">
        <f t="shared" si="13"/>
        <v>28091.414917726652</v>
      </c>
      <c r="U21" s="131">
        <f>U9+U10+U19+U20</f>
        <v>24937.198209740534</v>
      </c>
      <c r="V21" s="131">
        <f>V9+V10+V19+V20</f>
        <v>11533.454786932514</v>
      </c>
      <c r="W21" s="131">
        <f t="shared" si="13"/>
        <v>71134.966111013622</v>
      </c>
      <c r="X21" s="131">
        <f>X9+X10+X19+X20</f>
        <v>41960.502807664314</v>
      </c>
      <c r="Y21" s="131">
        <f>Y9+Y10+Y19+Y20</f>
        <v>52218.765560819942</v>
      </c>
      <c r="Z21" s="131">
        <f t="shared" si="13"/>
        <v>3659.7490051164141</v>
      </c>
      <c r="AA21" s="131">
        <f t="shared" si="13"/>
        <v>11596.283781366648</v>
      </c>
      <c r="AB21" s="131">
        <f t="shared" si="13"/>
        <v>30617.87168920313</v>
      </c>
      <c r="AC21" s="131">
        <f t="shared" si="13"/>
        <v>63888.141683368871</v>
      </c>
      <c r="AD21" s="131">
        <f t="shared" si="13"/>
        <v>76468.471018123018</v>
      </c>
      <c r="AE21" s="131">
        <f t="shared" si="13"/>
        <v>104647.55766857906</v>
      </c>
      <c r="AF21" s="131">
        <f t="shared" si="13"/>
        <v>92953.123302788954</v>
      </c>
      <c r="AG21" s="131">
        <f t="shared" ref="AG21:AH21" si="14">AG9+AG10+AG19+AG20</f>
        <v>188584.03364450723</v>
      </c>
      <c r="AH21" s="131">
        <f t="shared" si="14"/>
        <v>216312</v>
      </c>
      <c r="AI21" s="131">
        <f t="shared" ref="AI21:AK21" si="15">AI9+AI10+AI19+AI20</f>
        <v>257308.51401218801</v>
      </c>
      <c r="AJ21" s="131">
        <f t="shared" si="15"/>
        <v>265782.75884684938</v>
      </c>
      <c r="AK21" s="131">
        <f t="shared" si="15"/>
        <v>112588.03638442171</v>
      </c>
      <c r="AL21" s="131">
        <f t="shared" ref="AL21:AP21" si="16">AL9+AL10+AL19+AL20</f>
        <v>354904</v>
      </c>
      <c r="AM21" s="131">
        <f t="shared" si="16"/>
        <v>301665.91840615775</v>
      </c>
      <c r="AN21" s="131">
        <f t="shared" si="16"/>
        <v>537700</v>
      </c>
      <c r="AO21" s="131">
        <f t="shared" si="16"/>
        <v>494326.35506873089</v>
      </c>
      <c r="AP21" s="131">
        <f t="shared" si="16"/>
        <v>407356.013615945</v>
      </c>
      <c r="AQ21" s="131">
        <f>AQ9+AQ10+AQ19+AQ20</f>
        <v>483074</v>
      </c>
      <c r="AR21" s="131">
        <f>AR9+AR10+AR19+AR20</f>
        <v>240462</v>
      </c>
      <c r="AS21" s="131">
        <f>AS9+AS10+AS19+AS20</f>
        <v>290155.98638405511</v>
      </c>
      <c r="AT21" s="96"/>
      <c r="AU21" s="131">
        <f t="shared" ref="AU21:AX21" si="17">AU9+AU10+AU19+AU20</f>
        <v>12546.713674443185</v>
      </c>
      <c r="AV21" s="131">
        <f t="shared" si="17"/>
        <v>-12609.762724907197</v>
      </c>
      <c r="AW21" s="131">
        <f t="shared" si="17"/>
        <v>-1781.4964440394197</v>
      </c>
      <c r="AX21" s="131">
        <f t="shared" si="17"/>
        <v>30706.208141709994</v>
      </c>
      <c r="AY21" s="131">
        <f>AY9+AY10+AY19+AY20</f>
        <v>86608.696643326053</v>
      </c>
      <c r="AZ21" s="131">
        <f>AZ9+AZ10+AZ19+AZ20</f>
        <v>176847.68926643036</v>
      </c>
      <c r="BA21" s="131">
        <f t="shared" ref="BA21:BB21" si="18">BA9+BA10+BA19+BA20</f>
        <v>109762.04615905504</v>
      </c>
      <c r="BB21" s="131">
        <f t="shared" si="18"/>
        <v>462653.18563399836</v>
      </c>
      <c r="BC21" s="131">
        <f t="shared" si="8"/>
        <v>851991.30924345914</v>
      </c>
      <c r="BD21" s="131">
        <f>BD9+BD10+BD19+BD20</f>
        <v>1688596.2734748889</v>
      </c>
      <c r="BE21" s="131">
        <f>BE9+BE10+BE19+BE20</f>
        <v>1421048</v>
      </c>
    </row>
    <row r="22" spans="1:60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96"/>
      <c r="AU22" s="48"/>
      <c r="AV22" s="48"/>
      <c r="AW22" s="48"/>
      <c r="AX22" s="48"/>
      <c r="AY22" s="48"/>
      <c r="AZ22" s="48"/>
      <c r="BA22" s="48"/>
      <c r="BB22" s="48"/>
      <c r="BC22" s="48"/>
      <c r="BD22" s="43"/>
      <c r="BE22" s="43"/>
    </row>
    <row r="23" spans="1:60" ht="15.5">
      <c r="A23" s="150" t="s">
        <v>40</v>
      </c>
      <c r="B23" s="43">
        <f t="shared" ref="B23:W23" si="19">+SUM(B25:B29)</f>
        <v>-13911.27725889654</v>
      </c>
      <c r="C23" s="43">
        <f t="shared" si="19"/>
        <v>-18766.937669376697</v>
      </c>
      <c r="D23" s="43">
        <f t="shared" si="19"/>
        <v>-13758.856555932938</v>
      </c>
      <c r="E23" s="43">
        <f t="shared" si="19"/>
        <v>-22632.097265666096</v>
      </c>
      <c r="F23" s="43">
        <f t="shared" si="19"/>
        <v>-6845.4381561391137</v>
      </c>
      <c r="G23" s="43">
        <f t="shared" si="19"/>
        <v>-6187.5080475180594</v>
      </c>
      <c r="H23" s="43">
        <f t="shared" si="19"/>
        <v>-4285.1580939749274</v>
      </c>
      <c r="I23" s="43">
        <f t="shared" si="19"/>
        <v>-7111.9800299991311</v>
      </c>
      <c r="J23" s="43">
        <f t="shared" si="19"/>
        <v>-3912.7049340534945</v>
      </c>
      <c r="K23" s="43">
        <f t="shared" si="19"/>
        <v>-4287.9609556379955</v>
      </c>
      <c r="L23" s="43">
        <f t="shared" si="19"/>
        <v>-4448.2245295886814</v>
      </c>
      <c r="M23" s="43">
        <f t="shared" si="19"/>
        <v>-9096.4058858890858</v>
      </c>
      <c r="N23" s="43">
        <f t="shared" si="19"/>
        <v>-6000.0832879644549</v>
      </c>
      <c r="O23" s="43">
        <f t="shared" si="19"/>
        <v>-8485.2661781148781</v>
      </c>
      <c r="P23" s="43">
        <f t="shared" si="19"/>
        <v>-4772.3285226484304</v>
      </c>
      <c r="Q23" s="43">
        <f t="shared" si="19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20">+SUM(T25:T29)</f>
        <v>-5823.7774299677385</v>
      </c>
      <c r="U23" s="43">
        <f>+SUM(U25:U29)</f>
        <v>-10061.301161983187</v>
      </c>
      <c r="V23" s="43">
        <f t="shared" si="19"/>
        <v>-5407.4448754736804</v>
      </c>
      <c r="W23" s="43">
        <f t="shared" si="19"/>
        <v>-8195.1068471410672</v>
      </c>
      <c r="X23" s="43">
        <f t="shared" ref="X23:AF23" si="21">+SUM(X25:X29)</f>
        <v>-7197.2552121087574</v>
      </c>
      <c r="Y23" s="43">
        <f t="shared" si="21"/>
        <v>-9363.1902335025552</v>
      </c>
      <c r="Z23" s="43">
        <f t="shared" si="21"/>
        <v>-8727.8361936353176</v>
      </c>
      <c r="AA23" s="43">
        <f t="shared" si="21"/>
        <v>-5080.8278826207134</v>
      </c>
      <c r="AB23" s="43">
        <f t="shared" si="21"/>
        <v>-6561.0671428335809</v>
      </c>
      <c r="AC23" s="43">
        <f t="shared" si="21"/>
        <v>-7938.9410791931359</v>
      </c>
      <c r="AD23" s="43">
        <f t="shared" si="21"/>
        <v>-9455.8758583070194</v>
      </c>
      <c r="AE23" s="43">
        <f t="shared" si="21"/>
        <v>-8600.8354885708522</v>
      </c>
      <c r="AF23" s="43">
        <f t="shared" si="21"/>
        <v>-8004.4491368935078</v>
      </c>
      <c r="AG23" s="43">
        <f t="shared" ref="AG23:AH23" si="22">+SUM(AG25:AG29)</f>
        <v>-11718.893944211088</v>
      </c>
      <c r="AH23" s="43">
        <f t="shared" si="22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 t="shared" ref="AL23:AR23" si="23">+SUM(AL24:AL29)</f>
        <v>-30600.712179999988</v>
      </c>
      <c r="AM23" s="43">
        <f t="shared" si="23"/>
        <v>-50651.4024469</v>
      </c>
      <c r="AN23" s="43">
        <f t="shared" si="23"/>
        <v>-54251.668653099987</v>
      </c>
      <c r="AO23" s="72">
        <f t="shared" si="23"/>
        <v>-90870.265530498509</v>
      </c>
      <c r="AP23" s="72">
        <f t="shared" si="23"/>
        <v>-52478.322861380111</v>
      </c>
      <c r="AQ23" s="72">
        <f t="shared" si="23"/>
        <v>-65122.971369999992</v>
      </c>
      <c r="AR23" s="72">
        <f t="shared" si="23"/>
        <v>-3708</v>
      </c>
      <c r="AS23" s="43">
        <f>SUM(AS24:AS29)</f>
        <v>-66573.705768619897</v>
      </c>
      <c r="AU23" s="43">
        <f>SUM(B23:E23)</f>
        <v>-69069.168749872275</v>
      </c>
      <c r="AV23" s="43">
        <f>SUM(F23:I23)</f>
        <v>-24430.08432763123</v>
      </c>
      <c r="AW23" s="43">
        <f>SUM(J23:M23)</f>
        <v>-21745.296305169257</v>
      </c>
      <c r="AX23" s="43">
        <f>SUM(N23:Q23)</f>
        <v>-29905.970344210175</v>
      </c>
      <c r="AY23" s="43">
        <f>SUM(R23:U23)</f>
        <v>-31812.302553281268</v>
      </c>
      <c r="AZ23" s="72">
        <f>SUM(V23:Y23)</f>
        <v>-30162.997168226062</v>
      </c>
      <c r="BA23" s="43">
        <f>+SUM(BA25:BA29)</f>
        <v>-28308.672298282749</v>
      </c>
      <c r="BB23" s="43">
        <f>SUM(AD23:AG23)</f>
        <v>-37780.054427982468</v>
      </c>
      <c r="BC23" s="43">
        <f>+SUM(AH23:AK23)</f>
        <v>-49951.810485232185</v>
      </c>
      <c r="BD23" s="72">
        <f>+SUM(BD24:BD29)</f>
        <v>-226374.04881049847</v>
      </c>
      <c r="BE23" s="72">
        <f>+SUM(BE24:BE29)</f>
        <v>-187883</v>
      </c>
    </row>
    <row r="24" spans="1:60" ht="15.5">
      <c r="A24" s="143" t="s">
        <v>244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72">
        <v>-52366.458280000006</v>
      </c>
      <c r="AP24" s="72">
        <v>-33457.12571138014</v>
      </c>
      <c r="AQ24" s="72">
        <v>-33488</v>
      </c>
      <c r="AR24" s="72">
        <v>17971</v>
      </c>
      <c r="AS24" s="72">
        <f>BE24-SUM(AP24:AR24)</f>
        <v>-47948.87428861986</v>
      </c>
      <c r="AT24" s="337"/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72">
        <v>-137278.48614000002</v>
      </c>
      <c r="BE24" s="43">
        <f>406516-141186-362253</f>
        <v>-96923</v>
      </c>
    </row>
    <row r="25" spans="1:60" ht="15.5">
      <c r="A25" s="143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72">
        <v>-259</v>
      </c>
      <c r="AO25" s="72">
        <v>-4533.0123999999996</v>
      </c>
      <c r="AP25" s="72">
        <v>-88.615770000000012</v>
      </c>
      <c r="AQ25" s="72">
        <v>-818</v>
      </c>
      <c r="AR25" s="72">
        <v>386</v>
      </c>
      <c r="AS25" s="72">
        <f t="shared" ref="AS25:AS32" si="24">BE25-SUM(AP25:AR25)</f>
        <v>-6752.3842299999997</v>
      </c>
      <c r="AT25" s="336"/>
      <c r="AU25" s="43">
        <f t="shared" ref="AU25:AU34" si="25">SUM(B25:E25)</f>
        <v>-2993.9236401277603</v>
      </c>
      <c r="AV25" s="43">
        <f t="shared" ref="AV25:AV34" si="26">SUM(F25:I25)</f>
        <v>-418.71106189420686</v>
      </c>
      <c r="AW25" s="43">
        <f t="shared" ref="AW25:AW34" si="27">SUM(J25:M25)</f>
        <v>-230.83759237244652</v>
      </c>
      <c r="AX25" s="43">
        <f t="shared" ref="AX25:AX34" si="28">SUM(N25:Q25)</f>
        <v>-224.89023748551762</v>
      </c>
      <c r="AY25" s="43">
        <f t="shared" ref="AY25:AY34" si="29">SUM(R25:U25)</f>
        <v>-674.11684767531835</v>
      </c>
      <c r="AZ25" s="72">
        <f t="shared" ref="AZ25:AZ37" si="30">SUM(V25:Y25)</f>
        <v>-132.78075203543978</v>
      </c>
      <c r="BA25" s="43">
        <f t="shared" ref="BA25:BA36" si="31">SUM(Z25:AC25)</f>
        <v>-93.327655829768943</v>
      </c>
      <c r="BB25" s="43">
        <f t="shared" ref="BB25:BB36" si="32">SUM(AD25:AG25)</f>
        <v>-1882.027559036809</v>
      </c>
      <c r="BC25" s="43">
        <f t="shared" ref="BC25:BC33" si="33">+SUM(AH25:AK25)</f>
        <v>-2901.0423299999998</v>
      </c>
      <c r="BD25" s="43">
        <v>-5017.1014899999991</v>
      </c>
      <c r="BE25" s="43">
        <v>-7273</v>
      </c>
    </row>
    <row r="26" spans="1:60" ht="15.5">
      <c r="A26" s="143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72">
        <v>-10768.590689999994</v>
      </c>
      <c r="AO26" s="72">
        <v>-22396.102707998682</v>
      </c>
      <c r="AP26" s="72">
        <v>-8231.3352900000082</v>
      </c>
      <c r="AQ26" s="72">
        <v>-12242.971369999994</v>
      </c>
      <c r="AR26" s="72">
        <v>-10218</v>
      </c>
      <c r="AS26" s="72">
        <f t="shared" si="24"/>
        <v>-10023.693339999998</v>
      </c>
      <c r="AT26" s="338"/>
      <c r="AU26" s="43">
        <f t="shared" si="25"/>
        <v>-20531.625302344954</v>
      </c>
      <c r="AV26" s="43">
        <f t="shared" si="26"/>
        <v>-8329.9988231081134</v>
      </c>
      <c r="AW26" s="43">
        <f t="shared" si="27"/>
        <v>-8098.1815747076789</v>
      </c>
      <c r="AX26" s="43">
        <f t="shared" si="28"/>
        <v>-11810.493126202357</v>
      </c>
      <c r="AY26" s="43">
        <f t="shared" si="29"/>
        <v>-14944.704469039179</v>
      </c>
      <c r="AZ26" s="72">
        <f t="shared" si="30"/>
        <v>-12230.727777643278</v>
      </c>
      <c r="BA26" s="43">
        <f t="shared" si="31"/>
        <v>-7432.3944672365014</v>
      </c>
      <c r="BB26" s="43">
        <f t="shared" si="32"/>
        <v>-21247.800212602902</v>
      </c>
      <c r="BC26" s="43">
        <f t="shared" si="33"/>
        <v>-23247.760609999998</v>
      </c>
      <c r="BD26" s="43">
        <v>-47308.301247998679</v>
      </c>
      <c r="BE26" s="43">
        <v>-40716</v>
      </c>
    </row>
    <row r="27" spans="1:60" ht="15.5">
      <c r="A27" s="143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72">
        <v>-3965.6880499999888</v>
      </c>
      <c r="AO27" s="72">
        <v>-3021.4028224998438</v>
      </c>
      <c r="AP27" s="72">
        <v>-3445.608659999968</v>
      </c>
      <c r="AQ27" s="72">
        <v>-7435</v>
      </c>
      <c r="AR27" s="72">
        <v>-4687</v>
      </c>
      <c r="AS27" s="72">
        <f t="shared" si="24"/>
        <v>4488.6086599999689</v>
      </c>
      <c r="AT27" s="336"/>
      <c r="AU27" s="43">
        <f t="shared" si="25"/>
        <v>-18459.694846830229</v>
      </c>
      <c r="AV27" s="43">
        <f t="shared" si="26"/>
        <v>-3938.9510206927785</v>
      </c>
      <c r="AW27" s="43">
        <f t="shared" si="27"/>
        <v>-3319.5471681261965</v>
      </c>
      <c r="AX27" s="43">
        <f t="shared" si="28"/>
        <v>-4126.3847730170564</v>
      </c>
      <c r="AY27" s="43">
        <f t="shared" si="29"/>
        <v>-5271.2828861700609</v>
      </c>
      <c r="AZ27" s="72">
        <f t="shared" si="30"/>
        <v>-6312.5050762106403</v>
      </c>
      <c r="BA27" s="72">
        <f t="shared" si="31"/>
        <v>-8437.1094299470442</v>
      </c>
      <c r="BB27" s="72">
        <f t="shared" si="32"/>
        <v>-4667.9381025517368</v>
      </c>
      <c r="BC27" s="72">
        <f t="shared" si="33"/>
        <v>-9660.0216452321838</v>
      </c>
      <c r="BD27" s="72">
        <v>-14194.510622499829</v>
      </c>
      <c r="BE27" s="72">
        <v>-11079</v>
      </c>
    </row>
    <row r="28" spans="1:60" ht="15.5">
      <c r="A28" s="143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72">
        <v>-4875.9259200000033</v>
      </c>
      <c r="AO28" s="72">
        <v>-7061.7875599999898</v>
      </c>
      <c r="AP28" s="72">
        <v>-4351.6888500000005</v>
      </c>
      <c r="AQ28" s="72">
        <v>-9115</v>
      </c>
      <c r="AR28" s="72">
        <v>-6588</v>
      </c>
      <c r="AS28" s="72">
        <f t="shared" si="24"/>
        <v>-5729.3111500000014</v>
      </c>
      <c r="AT28" s="336"/>
      <c r="AU28" s="43">
        <f t="shared" si="25"/>
        <v>-25219.776038330805</v>
      </c>
      <c r="AV28" s="43">
        <f t="shared" si="26"/>
        <v>-10151.636278605183</v>
      </c>
      <c r="AW28" s="43">
        <f t="shared" si="27"/>
        <v>-9694.9015416970178</v>
      </c>
      <c r="AX28" s="43">
        <f t="shared" si="28"/>
        <v>-12604.905093933548</v>
      </c>
      <c r="AY28" s="43">
        <f t="shared" si="29"/>
        <v>-9434.9683626900969</v>
      </c>
      <c r="AZ28" s="72">
        <f t="shared" si="30"/>
        <v>-8733.8113544020671</v>
      </c>
      <c r="BA28" s="43">
        <f t="shared" si="31"/>
        <v>-9216.7348075565551</v>
      </c>
      <c r="BB28" s="43">
        <f t="shared" si="32"/>
        <v>-8785.0694440961779</v>
      </c>
      <c r="BC28" s="43">
        <f t="shared" si="33"/>
        <v>-11863.134700000002</v>
      </c>
      <c r="BD28" s="43">
        <v>-16721.888109999989</v>
      </c>
      <c r="BE28" s="43">
        <v>-25784</v>
      </c>
    </row>
    <row r="29" spans="1:60" ht="15.5">
      <c r="A29" s="143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72">
        <v>-1491.5017599999965</v>
      </c>
      <c r="AP29" s="72">
        <v>-2903.9485799999952</v>
      </c>
      <c r="AQ29" s="72">
        <v>-2024</v>
      </c>
      <c r="AR29" s="72">
        <v>-572</v>
      </c>
      <c r="AS29" s="72">
        <f t="shared" si="24"/>
        <v>-608.05142000000524</v>
      </c>
      <c r="AT29" s="336"/>
      <c r="AU29" s="43">
        <f t="shared" si="25"/>
        <v>-1864.1489222385148</v>
      </c>
      <c r="AV29" s="43">
        <f t="shared" si="26"/>
        <v>-1590.7871433309483</v>
      </c>
      <c r="AW29" s="43">
        <f t="shared" si="27"/>
        <v>-401.82842826591968</v>
      </c>
      <c r="AX29" s="43">
        <f t="shared" si="28"/>
        <v>-1139.297113571693</v>
      </c>
      <c r="AY29" s="43">
        <f t="shared" si="29"/>
        <v>-1487.2299877066093</v>
      </c>
      <c r="AZ29" s="72">
        <f t="shared" si="30"/>
        <v>-2753.1722079346346</v>
      </c>
      <c r="BA29" s="43">
        <f t="shared" si="31"/>
        <v>-3129.1059377128777</v>
      </c>
      <c r="BB29" s="43">
        <f t="shared" si="32"/>
        <v>-1197.2191096948436</v>
      </c>
      <c r="BC29" s="43">
        <f t="shared" si="33"/>
        <v>-2279.8512000000032</v>
      </c>
      <c r="BD29" s="43">
        <v>-5853.7611999999599</v>
      </c>
      <c r="BE29" s="43">
        <v>-6108</v>
      </c>
    </row>
    <row r="30" spans="1:60" ht="15.5">
      <c r="A30" s="201" t="s">
        <v>103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72">
        <v>-9439.2313900001463</v>
      </c>
      <c r="AP30" s="72">
        <v>-4950.3473299999905</v>
      </c>
      <c r="AQ30" s="72">
        <v>-5749.5461200000109</v>
      </c>
      <c r="AR30" s="72">
        <v>-4654</v>
      </c>
      <c r="AS30" s="72">
        <f>BE30-SUM(AP30:AR30)</f>
        <v>-4476.1065499999986</v>
      </c>
      <c r="AT30" s="336"/>
      <c r="AU30" s="72">
        <f t="shared" si="25"/>
        <v>-4298.3556581302855</v>
      </c>
      <c r="AV30" s="72">
        <f t="shared" si="26"/>
        <v>-977.32251527231097</v>
      </c>
      <c r="AW30" s="72">
        <f t="shared" si="27"/>
        <v>-95.593926329951742</v>
      </c>
      <c r="AX30" s="72">
        <f t="shared" si="28"/>
        <v>-701.85926262778446</v>
      </c>
      <c r="AY30" s="72">
        <f t="shared" si="29"/>
        <v>-639.50359454766692</v>
      </c>
      <c r="AZ30" s="72">
        <f t="shared" si="30"/>
        <v>-30703.785762675667</v>
      </c>
      <c r="BA30" s="43">
        <f t="shared" si="31"/>
        <v>-37530.721502720939</v>
      </c>
      <c r="BB30" s="43">
        <f t="shared" si="32"/>
        <v>-20565.225331874812</v>
      </c>
      <c r="BC30" s="43">
        <f t="shared" si="33"/>
        <v>-13776.323200000017</v>
      </c>
      <c r="BD30" s="43">
        <v>-20966.365040000139</v>
      </c>
      <c r="BE30" s="43">
        <v>-19830</v>
      </c>
    </row>
    <row r="31" spans="1:60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f t="shared" si="24"/>
        <v>0</v>
      </c>
      <c r="AT31" s="199"/>
      <c r="AU31" s="72">
        <f t="shared" si="25"/>
        <v>0</v>
      </c>
      <c r="AV31" s="72">
        <f t="shared" si="26"/>
        <v>0</v>
      </c>
      <c r="AW31" s="72">
        <f t="shared" si="27"/>
        <v>0</v>
      </c>
      <c r="AX31" s="72">
        <f t="shared" si="28"/>
        <v>0</v>
      </c>
      <c r="AY31" s="72">
        <f t="shared" si="29"/>
        <v>-1310.8896622658358</v>
      </c>
      <c r="AZ31" s="72">
        <f t="shared" si="30"/>
        <v>138063.24957324978</v>
      </c>
      <c r="BA31" s="43">
        <f t="shared" si="31"/>
        <v>-10215.688330433975</v>
      </c>
      <c r="BB31" s="43">
        <f t="shared" si="32"/>
        <v>0</v>
      </c>
      <c r="BC31" s="43">
        <f t="shared" si="33"/>
        <v>0</v>
      </c>
      <c r="BD31" s="43">
        <f t="shared" ref="BD31:BD32" si="34">SUM(AL31:AO31)</f>
        <v>0</v>
      </c>
      <c r="BE31" s="43">
        <f>SUM(AM31:AP31)</f>
        <v>0</v>
      </c>
    </row>
    <row r="32" spans="1:60" ht="15.5">
      <c r="A32" s="201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f t="shared" si="24"/>
        <v>0</v>
      </c>
      <c r="AT32" s="199"/>
      <c r="AU32" s="43">
        <f t="shared" si="25"/>
        <v>-1264.1212133764975</v>
      </c>
      <c r="AV32" s="43">
        <f t="shared" si="26"/>
        <v>50761.855617396279</v>
      </c>
      <c r="AW32" s="43">
        <f t="shared" si="27"/>
        <v>-1916.5475084399166</v>
      </c>
      <c r="AX32" s="43">
        <f t="shared" si="28"/>
        <v>0</v>
      </c>
      <c r="AY32" s="43">
        <f t="shared" si="29"/>
        <v>-23.35017349647979</v>
      </c>
      <c r="AZ32" s="72">
        <f t="shared" si="30"/>
        <v>-6712.7770409877312</v>
      </c>
      <c r="BA32" s="43">
        <f t="shared" si="31"/>
        <v>-240.83680855172656</v>
      </c>
      <c r="BB32" s="43">
        <f t="shared" si="32"/>
        <v>0</v>
      </c>
      <c r="BC32" s="43">
        <f t="shared" si="33"/>
        <v>0</v>
      </c>
      <c r="BD32" s="43">
        <f t="shared" si="34"/>
        <v>0</v>
      </c>
      <c r="BE32" s="43">
        <f>SUM(AM32:AP32)</f>
        <v>0</v>
      </c>
    </row>
    <row r="33" spans="1:57" ht="15.5">
      <c r="A33" s="201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f>-13242.982458106+1</f>
        <v>-13241.982458106</v>
      </c>
      <c r="AO33" s="72">
        <f t="shared" ref="AO33:AO36" si="35">BD33-SUM(AL33:AN33)</f>
        <v>61675.992548106013</v>
      </c>
      <c r="AP33" s="72">
        <v>4430</v>
      </c>
      <c r="AQ33" s="72">
        <v>57136</v>
      </c>
      <c r="AR33" s="72">
        <v>-8361</v>
      </c>
      <c r="AS33" s="72">
        <f>BE33-SUM(AP33:AR33)</f>
        <v>-40990</v>
      </c>
      <c r="AT33" s="336"/>
      <c r="AU33" s="43">
        <f t="shared" si="25"/>
        <v>4077.1718918876413</v>
      </c>
      <c r="AV33" s="43">
        <f t="shared" si="26"/>
        <v>4644.3604974728933</v>
      </c>
      <c r="AW33" s="43">
        <f t="shared" si="27"/>
        <v>106416.13771078039</v>
      </c>
      <c r="AX33" s="43">
        <f t="shared" si="28"/>
        <v>12883.832534747728</v>
      </c>
      <c r="AY33" s="43">
        <f t="shared" si="29"/>
        <v>-3625.823065263804</v>
      </c>
      <c r="AZ33" s="72">
        <f t="shared" si="30"/>
        <v>-29983.895305620019</v>
      </c>
      <c r="BA33" s="43">
        <f t="shared" si="31"/>
        <v>143264.77505324595</v>
      </c>
      <c r="BB33" s="72">
        <f t="shared" si="32"/>
        <v>-14008.441228360534</v>
      </c>
      <c r="BC33" s="72">
        <f t="shared" si="33"/>
        <v>17655.862395232187</v>
      </c>
      <c r="BD33" s="72">
        <v>19705</v>
      </c>
      <c r="BE33" s="72">
        <v>12215</v>
      </c>
    </row>
    <row r="34" spans="1:57" s="17" customFormat="1" ht="15.5">
      <c r="A34" s="201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:AD34" si="36">SUM(V35:V36)</f>
        <v>-37192.053549482524</v>
      </c>
      <c r="W34" s="72">
        <f t="shared" si="36"/>
        <v>-2972.7570389248031</v>
      </c>
      <c r="X34" s="72">
        <f t="shared" si="36"/>
        <v>-42516.240825535038</v>
      </c>
      <c r="Y34" s="72">
        <f t="shared" si="36"/>
        <v>-4028.1848084130761</v>
      </c>
      <c r="Z34" s="72">
        <f t="shared" si="36"/>
        <v>-23183.221008632157</v>
      </c>
      <c r="AA34" s="72">
        <f t="shared" si="36"/>
        <v>-41788.770345846846</v>
      </c>
      <c r="AB34" s="72">
        <f t="shared" si="36"/>
        <v>-33870.632581854814</v>
      </c>
      <c r="AC34" s="72">
        <f t="shared" si="36"/>
        <v>9563.3157660115394</v>
      </c>
      <c r="AD34" s="72">
        <f t="shared" si="36"/>
        <v>-66105.627115156749</v>
      </c>
      <c r="AE34" s="72">
        <v>26511.643510934202</v>
      </c>
      <c r="AF34" s="72">
        <f>SUM(AF35:AF36)</f>
        <v>-50528.543804928151</v>
      </c>
      <c r="AG34" s="72">
        <f>SUM(AG35:AG36)</f>
        <v>-24418.933472464592</v>
      </c>
      <c r="AH34" s="72">
        <f>SUM(AH35:AH36)</f>
        <v>-6722</v>
      </c>
      <c r="AI34" s="72">
        <f t="shared" ref="AI34" si="37">SUM(AI35:AI36)</f>
        <v>-36124.2576573814</v>
      </c>
      <c r="AJ34" s="72">
        <v>-5184.4700674375345</v>
      </c>
      <c r="AK34" s="43">
        <v>4024.208397577022</v>
      </c>
      <c r="AL34" s="72">
        <f t="shared" ref="AL34" si="38">SUM(AL35:AL36)</f>
        <v>-52129.656626289332</v>
      </c>
      <c r="AM34" s="72">
        <f t="shared" ref="AM34:AO34" si="39">SUM(AM35:AM36)</f>
        <v>-69672.366762386722</v>
      </c>
      <c r="AN34" s="72">
        <f t="shared" si="39"/>
        <v>-23091.131017239881</v>
      </c>
      <c r="AO34" s="72">
        <f t="shared" si="39"/>
        <v>-67810.845594084065</v>
      </c>
      <c r="AP34" s="72">
        <v>-40549.386077401025</v>
      </c>
      <c r="AQ34" s="72">
        <v>-13062</v>
      </c>
      <c r="AR34" s="72">
        <v>-38822</v>
      </c>
      <c r="AS34" s="72">
        <f t="shared" ref="AS34" si="40">+SUM(AS35:AS36)</f>
        <v>-5028.9425906070974</v>
      </c>
      <c r="AT34" s="336"/>
      <c r="AU34" s="43">
        <f t="shared" si="25"/>
        <v>6494.6587544612566</v>
      </c>
      <c r="AV34" s="43">
        <f t="shared" si="26"/>
        <v>2793.5076297680162</v>
      </c>
      <c r="AW34" s="43">
        <f t="shared" si="27"/>
        <v>-1512.132245711935</v>
      </c>
      <c r="AX34" s="43">
        <f t="shared" si="28"/>
        <v>-3855.9195603520166</v>
      </c>
      <c r="AY34" s="43">
        <f t="shared" si="29"/>
        <v>12022.527854737718</v>
      </c>
      <c r="AZ34" s="72">
        <f t="shared" si="30"/>
        <v>-86709.236222355437</v>
      </c>
      <c r="BA34" s="43">
        <f t="shared" si="31"/>
        <v>-89279.308170322271</v>
      </c>
      <c r="BB34" s="72">
        <f t="shared" si="32"/>
        <v>-114541.46088161529</v>
      </c>
      <c r="BC34" s="72">
        <f>+SUM(AH34:AK36)</f>
        <v>-86852.776984623313</v>
      </c>
      <c r="BD34" s="72">
        <f>SUM(BD35:BD36)</f>
        <v>-212704</v>
      </c>
      <c r="BE34" s="72">
        <f>SUM(BE35:BE36)</f>
        <v>-97463</v>
      </c>
    </row>
    <row r="35" spans="1:57" s="17" customFormat="1" ht="15.5" outlineLevel="1">
      <c r="A35" s="210" t="s">
        <v>148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72">
        <f t="shared" si="35"/>
        <v>-127908.04686865007</v>
      </c>
      <c r="AP35" s="72">
        <v>77681.76997611369</v>
      </c>
      <c r="AQ35" s="72">
        <v>59824</v>
      </c>
      <c r="AR35" s="72">
        <v>32242</v>
      </c>
      <c r="AS35" s="72">
        <v>1354839.7664718647</v>
      </c>
      <c r="AT35" s="336"/>
      <c r="AU35" s="43"/>
      <c r="AV35" s="43"/>
      <c r="AW35" s="43"/>
      <c r="AX35" s="43"/>
      <c r="AY35" s="43"/>
      <c r="AZ35" s="72">
        <f t="shared" si="30"/>
        <v>91647.823761808788</v>
      </c>
      <c r="BA35" s="43">
        <f t="shared" si="31"/>
        <v>297773.00541764178</v>
      </c>
      <c r="BB35" s="72">
        <f t="shared" si="32"/>
        <v>177365.63409578786</v>
      </c>
      <c r="BC35" s="72">
        <f>+SUM(AH35:AJ35)</f>
        <v>42419.608193606909</v>
      </c>
      <c r="BD35" s="72">
        <v>36349</v>
      </c>
      <c r="BE35" s="72">
        <f>147215+33955</f>
        <v>181170</v>
      </c>
    </row>
    <row r="36" spans="1:57" s="17" customFormat="1" ht="15.5" outlineLevel="1">
      <c r="A36" s="210" t="s">
        <v>149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72">
        <f t="shared" si="35"/>
        <v>60097.201274566003</v>
      </c>
      <c r="AP36" s="72">
        <v>-118231.15605351471</v>
      </c>
      <c r="AQ36" s="72">
        <v>-72886</v>
      </c>
      <c r="AR36" s="72">
        <v>-71064</v>
      </c>
      <c r="AS36" s="72">
        <v>-1359868.7090624718</v>
      </c>
      <c r="AT36" s="336"/>
      <c r="AU36" s="43"/>
      <c r="AV36" s="43"/>
      <c r="AW36" s="43"/>
      <c r="AX36" s="43"/>
      <c r="AY36" s="43"/>
      <c r="AZ36" s="72">
        <f t="shared" si="30"/>
        <v>-178357.05998416425</v>
      </c>
      <c r="BA36" s="43">
        <f t="shared" si="31"/>
        <v>-387052.31358796399</v>
      </c>
      <c r="BB36" s="72">
        <f t="shared" si="32"/>
        <v>-291907.25401503418</v>
      </c>
      <c r="BC36" s="72">
        <f>+SUM(AH36:AJ36)</f>
        <v>-85265.86585098831</v>
      </c>
      <c r="BD36" s="72">
        <v>-249053</v>
      </c>
      <c r="BE36" s="72">
        <v>-278633</v>
      </c>
    </row>
    <row r="37" spans="1:57" s="5" customFormat="1" ht="18.75" customHeight="1">
      <c r="A37" s="12" t="s">
        <v>39</v>
      </c>
      <c r="B37" s="44">
        <f t="shared" ref="B37:S37" si="41">+SUM(B30:B34)+B23+B21</f>
        <v>1372.6069812925016</v>
      </c>
      <c r="C37" s="44">
        <f t="shared" si="41"/>
        <v>4146.2460561029402</v>
      </c>
      <c r="D37" s="44">
        <f t="shared" si="41"/>
        <v>8972.4777160160393</v>
      </c>
      <c r="E37" s="44">
        <f t="shared" si="41"/>
        <v>-66004.432053998462</v>
      </c>
      <c r="F37" s="44">
        <f t="shared" si="41"/>
        <v>-18829.836558059516</v>
      </c>
      <c r="G37" s="44">
        <f t="shared" si="41"/>
        <v>-5989.8334483157696</v>
      </c>
      <c r="H37" s="44">
        <f t="shared" si="41"/>
        <v>-753.37921866967554</v>
      </c>
      <c r="I37" s="44">
        <f t="shared" si="41"/>
        <v>45755.603401871405</v>
      </c>
      <c r="J37" s="44">
        <f t="shared" si="41"/>
        <v>-16689.502377612109</v>
      </c>
      <c r="K37" s="44">
        <f t="shared" si="41"/>
        <v>-14664.786492618779</v>
      </c>
      <c r="L37" s="44">
        <f t="shared" si="41"/>
        <v>28926.091192271932</v>
      </c>
      <c r="M37" s="44">
        <f t="shared" si="41"/>
        <v>81793.268959048888</v>
      </c>
      <c r="N37" s="44">
        <f t="shared" si="41"/>
        <v>2966.0416729536846</v>
      </c>
      <c r="O37" s="44">
        <f t="shared" si="41"/>
        <v>15355.268565534188</v>
      </c>
      <c r="P37" s="44">
        <f t="shared" si="41"/>
        <v>4338.4229737369842</v>
      </c>
      <c r="Q37" s="44">
        <f t="shared" si="41"/>
        <v>-13533.441702957101</v>
      </c>
      <c r="R37" s="44">
        <f t="shared" si="41"/>
        <v>-8862.8144387695393</v>
      </c>
      <c r="S37" s="44">
        <f t="shared" si="41"/>
        <v>21247.005904426806</v>
      </c>
      <c r="T37" s="44">
        <f>+SUM(T30:T34)+T23+T21</f>
        <v>24920.126177656832</v>
      </c>
      <c r="U37" s="44">
        <f t="shared" ref="U37:X37" si="42">+SUM(U30:U34)+U23+U21</f>
        <v>23915.03780589463</v>
      </c>
      <c r="V37" s="44">
        <f t="shared" si="42"/>
        <v>-31354.373394819526</v>
      </c>
      <c r="W37" s="44">
        <f t="shared" si="42"/>
        <v>51131.222557436951</v>
      </c>
      <c r="X37" s="44">
        <f t="shared" si="42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43">+SUM(AD30:AD34)+AD23+AD21</f>
        <v>-8266.6265114746202</v>
      </c>
      <c r="AE37" s="44">
        <f t="shared" si="43"/>
        <v>106076.21582118614</v>
      </c>
      <c r="AF37" s="44">
        <f t="shared" si="43"/>
        <v>32006.666914670663</v>
      </c>
      <c r="AG37" s="44">
        <f t="shared" ref="AG37:AH37" si="44">+SUM(AG30:AG34)+AG23+AG21</f>
        <v>145941.74753978298</v>
      </c>
      <c r="AH37" s="44">
        <f t="shared" si="44"/>
        <v>188833</v>
      </c>
      <c r="AI37" s="44">
        <f t="shared" ref="AI37:AJ37" si="45">+SUM(AI30:AI34)+AI23+AI21</f>
        <v>183549.16870480659</v>
      </c>
      <c r="AJ37" s="44">
        <f t="shared" si="45"/>
        <v>240540.3241585962</v>
      </c>
      <c r="AK37" s="44">
        <f t="shared" ref="AK37:AS37" si="46">+SUM(AK30:AK34)+AK23+AK21</f>
        <v>148990.02576281436</v>
      </c>
      <c r="AL37" s="44">
        <f t="shared" si="46"/>
        <v>240786.03123095003</v>
      </c>
      <c r="AM37" s="44">
        <f t="shared" si="46"/>
        <v>175722.17790963169</v>
      </c>
      <c r="AN37" s="44">
        <f t="shared" si="46"/>
        <v>443866.64538155415</v>
      </c>
      <c r="AO37" s="70">
        <f t="shared" si="46"/>
        <v>387882.00510225422</v>
      </c>
      <c r="AP37" s="70">
        <f t="shared" si="46"/>
        <v>313807.95734716387</v>
      </c>
      <c r="AQ37" s="70">
        <f t="shared" si="46"/>
        <v>456275.48251</v>
      </c>
      <c r="AR37" s="70">
        <f t="shared" si="46"/>
        <v>184917</v>
      </c>
      <c r="AS37" s="70">
        <f t="shared" si="46"/>
        <v>173087.23147482812</v>
      </c>
      <c r="AT37" s="199"/>
      <c r="AU37" s="44">
        <f t="shared" ref="AU37:AX37" si="47">+SUM(AU30:AU34)+AU23+AU21</f>
        <v>-51513.101300586975</v>
      </c>
      <c r="AV37" s="44">
        <f t="shared" si="47"/>
        <v>20182.554176826452</v>
      </c>
      <c r="AW37" s="44">
        <f t="shared" si="47"/>
        <v>79365.071281089884</v>
      </c>
      <c r="AX37" s="44">
        <f t="shared" si="47"/>
        <v>9126.2915092677467</v>
      </c>
      <c r="AY37" s="44">
        <f>+SUM(AY30:AY34)+AY23+AY21</f>
        <v>61219.355449208713</v>
      </c>
      <c r="AZ37" s="70">
        <f t="shared" si="30"/>
        <v>130638.24733981527</v>
      </c>
      <c r="BA37" s="44">
        <f t="shared" ref="BA37" si="48">+SUM(BA30:BA34)+BA23+BA21</f>
        <v>87451.594101989322</v>
      </c>
      <c r="BB37" s="44">
        <f>+SUM(BB30:BB34)+BB23+BB21</f>
        <v>275758.00376416527</v>
      </c>
      <c r="BC37" s="44">
        <f>+SUM(AH37:AK37)</f>
        <v>761912.51862621715</v>
      </c>
      <c r="BD37" s="70">
        <f>+SUM(BD30:BD34)+BD23+BD21</f>
        <v>1248256.8596243903</v>
      </c>
      <c r="BE37" s="70">
        <f>+SUM(BE30:BE34)+BE23+BE21</f>
        <v>1128087</v>
      </c>
    </row>
    <row r="38" spans="1:57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30"/>
      <c r="AP38" s="330"/>
      <c r="AQ38" s="330"/>
      <c r="AR38" s="330"/>
      <c r="AS38" s="72"/>
      <c r="AT38" s="198"/>
      <c r="AU38" s="48"/>
      <c r="AV38" s="48"/>
      <c r="AW38" s="48"/>
      <c r="AX38" s="48"/>
      <c r="AY38" s="48"/>
      <c r="AZ38" s="98"/>
      <c r="BA38" s="48"/>
      <c r="BB38" s="48"/>
      <c r="BC38" s="48"/>
      <c r="BD38" s="48">
        <f>SUM(AL38:AO38)</f>
        <v>0</v>
      </c>
      <c r="BE38" s="48">
        <f>SUM(AM38:AP38)</f>
        <v>0</v>
      </c>
    </row>
    <row r="39" spans="1:57" ht="15.5">
      <c r="A39" s="201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f t="shared" ref="V39:AD39" si="49">SUM(V40:V41)</f>
        <v>-1263.5490419500125</v>
      </c>
      <c r="W39" s="43">
        <f t="shared" si="49"/>
        <v>-9102.8866794016503</v>
      </c>
      <c r="X39" s="43">
        <f t="shared" si="49"/>
        <v>-181.54296031101572</v>
      </c>
      <c r="Y39" s="43">
        <f t="shared" si="49"/>
        <v>83199.857632002968</v>
      </c>
      <c r="Z39" s="43">
        <f t="shared" si="49"/>
        <v>-1991.5158562943514</v>
      </c>
      <c r="AA39" s="43">
        <f t="shared" si="49"/>
        <v>4269.742666197697</v>
      </c>
      <c r="AB39" s="43">
        <f t="shared" si="49"/>
        <v>-6775.0748451160116</v>
      </c>
      <c r="AC39" s="43">
        <f t="shared" si="49"/>
        <v>-1627.5992028438586</v>
      </c>
      <c r="AD39" s="43">
        <f t="shared" si="49"/>
        <v>-3746.1280441575436</v>
      </c>
      <c r="AE39" s="43">
        <f t="shared" ref="AE39:AI39" si="50">SUM(AE40:AE41)</f>
        <v>-26609.517715615973</v>
      </c>
      <c r="AF39" s="43">
        <f t="shared" si="50"/>
        <v>-13442.702242004794</v>
      </c>
      <c r="AG39" s="43">
        <f t="shared" si="50"/>
        <v>11762.574017201292</v>
      </c>
      <c r="AH39" s="43">
        <f t="shared" si="50"/>
        <v>34569</v>
      </c>
      <c r="AI39" s="43">
        <f t="shared" si="50"/>
        <v>-42278.718290379889</v>
      </c>
      <c r="AJ39" s="43">
        <v>-85690.59263213852</v>
      </c>
      <c r="AK39" s="43">
        <v>47744.664118069006</v>
      </c>
      <c r="AL39" s="43">
        <f t="shared" ref="AL39:AN39" si="51">SUM(AL40:AL41)</f>
        <v>-19001.943487076558</v>
      </c>
      <c r="AM39" s="43">
        <f t="shared" si="51"/>
        <v>1065.42797373344</v>
      </c>
      <c r="AN39" s="43">
        <f t="shared" si="51"/>
        <v>-98628.181194048273</v>
      </c>
      <c r="AO39" s="72">
        <v>-72491.511467579665</v>
      </c>
      <c r="AP39" s="72">
        <v>-96092.874928527919</v>
      </c>
      <c r="AQ39" s="72">
        <v>-189733.85939835527</v>
      </c>
      <c r="AR39" s="72">
        <v>-28341</v>
      </c>
      <c r="AS39" s="72">
        <f t="shared" ref="AS39" si="52">+SUM(AS40:AS41)</f>
        <v>908228.81405711221</v>
      </c>
      <c r="AT39" s="336"/>
      <c r="AU39" s="43">
        <f>SUM(B39:E39)</f>
        <v>1956.1047783210888</v>
      </c>
      <c r="AV39" s="43">
        <f>SUM(F39:I39)</f>
        <v>1679.9695623451812</v>
      </c>
      <c r="AW39" s="43">
        <f>SUM(J39:M39)</f>
        <v>-3529.2459581520939</v>
      </c>
      <c r="AX39" s="43">
        <f>SUM(N39:Q39)</f>
        <v>634.73586527761063</v>
      </c>
      <c r="AY39" s="43">
        <f>SUM(R39:U39)</f>
        <v>-7937.1253866147454</v>
      </c>
      <c r="AZ39" s="72">
        <f>SUM(V39:Y39)</f>
        <v>72651.878950340295</v>
      </c>
      <c r="BA39" s="43">
        <f>SUM(Z39:AC39)</f>
        <v>-6124.4472380565248</v>
      </c>
      <c r="BB39" s="43">
        <f>SUM(AD39:AG39)</f>
        <v>-32035.773984577023</v>
      </c>
      <c r="BC39" s="43">
        <f>+SUM(AH39:AK39)</f>
        <v>-45655.646804449396</v>
      </c>
      <c r="BD39" s="72">
        <f>SUM(BD40:BD41)</f>
        <v>-189056.20817497105</v>
      </c>
      <c r="BE39" s="72">
        <f>SUM(BE40:BE41)</f>
        <v>594060</v>
      </c>
    </row>
    <row r="40" spans="1:57" ht="15.5" outlineLevel="1">
      <c r="A40" s="210" t="s">
        <v>150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>
        <v>-25022.15628226383</v>
      </c>
      <c r="AM40" s="43">
        <v>-22036.690009029327</v>
      </c>
      <c r="AN40" s="43">
        <v>-37408.818278706836</v>
      </c>
      <c r="AO40" s="72">
        <v>-54406.40399999998</v>
      </c>
      <c r="AP40" s="72">
        <v>-36249.993510000008</v>
      </c>
      <c r="AQ40" s="72">
        <v>-45975.139639999987</v>
      </c>
      <c r="AR40" s="72">
        <v>-22383</v>
      </c>
      <c r="AS40" s="72">
        <v>1367.6013870608294</v>
      </c>
      <c r="AT40" s="336"/>
      <c r="AU40" s="43"/>
      <c r="AV40" s="43"/>
      <c r="AW40" s="43"/>
      <c r="AX40" s="43"/>
      <c r="AY40" s="43"/>
      <c r="AZ40" s="72">
        <f>SUM(V40:Y40)</f>
        <v>-14093.243751388338</v>
      </c>
      <c r="BA40" s="43">
        <f>SUM(Z40:AC40)</f>
        <v>-14766.578520954368</v>
      </c>
      <c r="BB40" s="43">
        <f>SUM(AD40:AG40)</f>
        <v>-63750.164876712937</v>
      </c>
      <c r="BC40" s="43">
        <f>+SUM(AH40:AJ40)</f>
        <v>-62122.237889999989</v>
      </c>
      <c r="BD40" s="43">
        <v>-138874.06856999997</v>
      </c>
      <c r="BE40" s="43">
        <v>-103477</v>
      </c>
    </row>
    <row r="41" spans="1:57" ht="15.5" outlineLevel="1">
      <c r="A41" s="210" t="s">
        <v>151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>
        <v>6020.2127951872717</v>
      </c>
      <c r="AM41" s="43">
        <v>23102.117982762767</v>
      </c>
      <c r="AN41" s="43">
        <v>-61219.362915341437</v>
      </c>
      <c r="AO41" s="72">
        <v>-18085.107467579692</v>
      </c>
      <c r="AP41" s="72">
        <v>-59842.881418527904</v>
      </c>
      <c r="AQ41" s="72">
        <v>-143758.71975835529</v>
      </c>
      <c r="AR41" s="72">
        <v>-5958</v>
      </c>
      <c r="AS41" s="72">
        <v>906861.21267005138</v>
      </c>
      <c r="AT41" s="336"/>
      <c r="AU41" s="43"/>
      <c r="AV41" s="43"/>
      <c r="AW41" s="43"/>
      <c r="AX41" s="43"/>
      <c r="AY41" s="43"/>
      <c r="AZ41" s="72">
        <f>SUM(V41:Y41)</f>
        <v>86745.122701728629</v>
      </c>
      <c r="BA41" s="43">
        <f>SUM(Z41:AC41)</f>
        <v>8642.1312828978425</v>
      </c>
      <c r="BB41" s="43">
        <f>SUM(AD41:AG41)</f>
        <v>31714.390892135922</v>
      </c>
      <c r="BC41" s="43">
        <f>+SUM(AH41:AJ41)</f>
        <v>54412.5195996201</v>
      </c>
      <c r="BD41" s="43">
        <v>-50182.139604971089</v>
      </c>
      <c r="BE41" s="43">
        <v>697537</v>
      </c>
    </row>
    <row r="42" spans="1:57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72"/>
      <c r="AP42" s="72"/>
      <c r="AQ42" s="72"/>
      <c r="AR42" s="72"/>
      <c r="AS42" s="72"/>
      <c r="AT42" s="198"/>
      <c r="AU42" s="34"/>
      <c r="AV42" s="34"/>
      <c r="AW42" s="34"/>
      <c r="AX42" s="34"/>
      <c r="AY42" s="34"/>
      <c r="AZ42" s="72"/>
      <c r="BA42" s="43"/>
      <c r="BB42" s="43"/>
      <c r="BC42" s="43"/>
      <c r="BD42" s="43">
        <f>SUM(AL42:AO42)</f>
        <v>0</v>
      </c>
      <c r="BE42" s="43">
        <f>SUM(AM42:AP42)</f>
        <v>0</v>
      </c>
    </row>
    <row r="43" spans="1:57" s="8" customFormat="1" ht="15.5">
      <c r="A43" s="139" t="s">
        <v>37</v>
      </c>
      <c r="B43" s="140">
        <f t="shared" ref="B43:Q43" si="53">+B39+B37</f>
        <v>718.82984471470229</v>
      </c>
      <c r="C43" s="140">
        <f t="shared" si="53"/>
        <v>4371.4834078142057</v>
      </c>
      <c r="D43" s="140">
        <f t="shared" si="53"/>
        <v>7185.8530221696174</v>
      </c>
      <c r="E43" s="140">
        <f t="shared" si="53"/>
        <v>-61833.162796964418</v>
      </c>
      <c r="F43" s="140">
        <f t="shared" si="53"/>
        <v>-18668.394123957416</v>
      </c>
      <c r="G43" s="140">
        <f t="shared" si="53"/>
        <v>-5287.0627974450344</v>
      </c>
      <c r="H43" s="140">
        <f t="shared" si="53"/>
        <v>6.2129102205387881</v>
      </c>
      <c r="I43" s="140">
        <f t="shared" si="53"/>
        <v>45811.767750353538</v>
      </c>
      <c r="J43" s="140">
        <f t="shared" si="53"/>
        <v>-16781.898164838036</v>
      </c>
      <c r="K43" s="140">
        <f t="shared" si="53"/>
        <v>-14568.844901016304</v>
      </c>
      <c r="L43" s="140">
        <f t="shared" si="53"/>
        <v>22019.604886704023</v>
      </c>
      <c r="M43" s="140">
        <f t="shared" si="53"/>
        <v>85166.963502088154</v>
      </c>
      <c r="N43" s="140">
        <f t="shared" si="53"/>
        <v>1278.607902536065</v>
      </c>
      <c r="O43" s="140">
        <f t="shared" si="53"/>
        <v>14649.329250001083</v>
      </c>
      <c r="P43" s="140">
        <f t="shared" si="53"/>
        <v>5180.9334564629899</v>
      </c>
      <c r="Q43" s="140">
        <f t="shared" si="53"/>
        <v>-11347.843234454771</v>
      </c>
      <c r="R43" s="140">
        <f>+R39+R37</f>
        <v>-8765.4716504531389</v>
      </c>
      <c r="S43" s="140">
        <f t="shared" ref="S43" si="54">+S39+S37</f>
        <v>21156.6768277997</v>
      </c>
      <c r="T43" s="140">
        <f>+T39+T37</f>
        <v>18399.298216638217</v>
      </c>
      <c r="U43" s="140">
        <f t="shared" ref="U43:AA43" si="55">+U39+U37</f>
        <v>22491.726668609204</v>
      </c>
      <c r="V43" s="140">
        <f t="shared" si="55"/>
        <v>-32617.922436769539</v>
      </c>
      <c r="W43" s="140">
        <f>+W39+W37</f>
        <v>42028.335878035301</v>
      </c>
      <c r="X43" s="140">
        <f>+X39+X37</f>
        <v>-16147.798945023545</v>
      </c>
      <c r="Y43" s="140">
        <f>+Y39+Y37</f>
        <v>210027.51179391332</v>
      </c>
      <c r="Z43" s="140">
        <f t="shared" si="55"/>
        <v>-13769.416677181085</v>
      </c>
      <c r="AA43" s="140">
        <f t="shared" si="55"/>
        <v>-18564.987295793802</v>
      </c>
      <c r="AB43" s="140">
        <f>+AB39+AB37</f>
        <v>-20562.001809847628</v>
      </c>
      <c r="AC43" s="140">
        <f t="shared" ref="AC43:AD43" si="56">+AC39+AC37</f>
        <v>134223.55264675536</v>
      </c>
      <c r="AD43" s="140">
        <f t="shared" si="56"/>
        <v>-12012.754555632164</v>
      </c>
      <c r="AE43" s="140">
        <f>+AE39+AE37</f>
        <v>79466.698105570162</v>
      </c>
      <c r="AF43" s="140">
        <f t="shared" ref="AF43" si="57">+AF39+AF37</f>
        <v>18563.964672665868</v>
      </c>
      <c r="AG43" s="140">
        <f t="shared" ref="AG43:AH43" si="58">+AG39+AG37</f>
        <v>157704.32155698427</v>
      </c>
      <c r="AH43" s="140">
        <f t="shared" si="58"/>
        <v>223402</v>
      </c>
      <c r="AI43" s="140">
        <f t="shared" ref="AI43:AK43" si="59">+AI39+AI37</f>
        <v>141270.45041442671</v>
      </c>
      <c r="AJ43" s="140">
        <f t="shared" si="59"/>
        <v>154849.73152645768</v>
      </c>
      <c r="AK43" s="140">
        <f t="shared" si="59"/>
        <v>196734.68988088338</v>
      </c>
      <c r="AL43" s="140">
        <f t="shared" ref="AL43:AR43" si="60">+AL39+AL37</f>
        <v>221784.08774387348</v>
      </c>
      <c r="AM43" s="140">
        <f t="shared" si="60"/>
        <v>176787.60588336512</v>
      </c>
      <c r="AN43" s="140">
        <f t="shared" si="60"/>
        <v>345238.46418750589</v>
      </c>
      <c r="AO43" s="140">
        <f t="shared" si="60"/>
        <v>315390.49363467458</v>
      </c>
      <c r="AP43" s="140">
        <f t="shared" si="60"/>
        <v>217715.08241863595</v>
      </c>
      <c r="AQ43" s="140">
        <f t="shared" si="60"/>
        <v>266541.62311164476</v>
      </c>
      <c r="AR43" s="140">
        <f t="shared" si="60"/>
        <v>156576</v>
      </c>
      <c r="AS43" s="140">
        <f>+AS39+AS37</f>
        <v>1081316.0455319404</v>
      </c>
      <c r="AT43" s="202"/>
      <c r="AU43" s="140">
        <f t="shared" ref="AU43:AX43" si="61">+AU39+AU37</f>
        <v>-49556.996522265887</v>
      </c>
      <c r="AV43" s="140">
        <f t="shared" si="61"/>
        <v>21862.523739171633</v>
      </c>
      <c r="AW43" s="140">
        <f t="shared" si="61"/>
        <v>75835.825322937788</v>
      </c>
      <c r="AX43" s="140">
        <f t="shared" si="61"/>
        <v>9761.0273745453578</v>
      </c>
      <c r="AY43" s="140">
        <f>+AY39+AY37</f>
        <v>53282.230062593968</v>
      </c>
      <c r="AZ43" s="140">
        <f>+AZ39+AZ37</f>
        <v>203290.12629015557</v>
      </c>
      <c r="BA43" s="140">
        <f t="shared" ref="BA43" si="62">+BA39+BA37</f>
        <v>81327.146863932794</v>
      </c>
      <c r="BB43" s="140">
        <f>+BB39+BB37</f>
        <v>243722.22977958826</v>
      </c>
      <c r="BC43" s="140">
        <f>+SUM(AH43:AK43)</f>
        <v>716256.87182176788</v>
      </c>
      <c r="BD43" s="140">
        <f>+BD39+BD37</f>
        <v>1059200.6514494191</v>
      </c>
      <c r="BE43" s="140">
        <f>+BE39+BE37</f>
        <v>1722147</v>
      </c>
    </row>
    <row r="44" spans="1:57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191"/>
      <c r="AK44" s="191"/>
      <c r="AL44" s="191"/>
      <c r="AM44" s="191"/>
      <c r="AN44" s="191"/>
      <c r="AO44" s="191"/>
      <c r="AP44" s="331"/>
      <c r="AQ44" s="191"/>
      <c r="AR44" s="191"/>
      <c r="AS44" s="70"/>
      <c r="AT44" s="191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8"/>
      <c r="AK45" s="8"/>
      <c r="AL45" s="8"/>
      <c r="AM45" s="77"/>
      <c r="AN45" s="77"/>
      <c r="AO45" s="77"/>
      <c r="AP45" s="77"/>
      <c r="AQ45" s="77"/>
      <c r="AR45" s="77"/>
      <c r="AS45" s="102"/>
      <c r="AT45" s="17"/>
      <c r="AU45" s="16"/>
      <c r="AV45" s="16"/>
      <c r="AW45" s="16"/>
      <c r="AX45" s="16"/>
      <c r="AZ45" s="7"/>
      <c r="BA45" s="7"/>
      <c r="BB45" s="7"/>
      <c r="BC45" s="7"/>
      <c r="BD45" s="7"/>
      <c r="BE45" s="7"/>
    </row>
    <row r="46" spans="1:57" ht="15.5">
      <c r="V46" s="44"/>
      <c r="W46" s="44"/>
      <c r="X46" s="44"/>
      <c r="Y46" s="44"/>
      <c r="AJ46" s="8"/>
      <c r="AK46" s="8"/>
      <c r="AL46" s="8"/>
      <c r="AM46" s="8"/>
      <c r="AN46" s="8"/>
      <c r="AO46" s="8"/>
      <c r="AU46" s="1"/>
    </row>
    <row r="47" spans="1:57">
      <c r="AR47" s="76"/>
      <c r="AU47" s="1"/>
    </row>
    <row r="48" spans="1:57">
      <c r="AR48" s="76"/>
      <c r="AU48" s="1"/>
    </row>
    <row r="49" spans="2:50">
      <c r="AP49" s="76"/>
      <c r="AU49" s="1"/>
    </row>
    <row r="50" spans="2:50">
      <c r="AU50" s="1"/>
    </row>
    <row r="59" spans="2:50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4"/>
      <c r="AU59" s="5"/>
      <c r="AV59" s="5"/>
      <c r="AW59" s="7"/>
      <c r="AX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R23 AR10 B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FA40"/>
  <sheetViews>
    <sheetView showGridLines="0" zoomScale="85" zoomScaleNormal="85" workbookViewId="0">
      <pane xSplit="1" ySplit="6" topLeftCell="AS11" activePane="bottomRight" state="frozen"/>
      <selection activeCell="AR7" sqref="AR7"/>
      <selection pane="topRight" activeCell="AR7" sqref="AR7"/>
      <selection pane="bottomLeft" activeCell="AR7" sqref="AR7"/>
      <selection pane="bottomRight" activeCell="BD29" sqref="BD29"/>
    </sheetView>
  </sheetViews>
  <sheetFormatPr defaultColWidth="9.1796875" defaultRowHeight="14.5" outlineLevelCol="1"/>
  <cols>
    <col min="1" max="1" width="41.54296875" style="1" bestFit="1" customWidth="1"/>
    <col min="2" max="29" width="15.7265625" style="1" customWidth="1" outlineLevel="1"/>
    <col min="30" max="46" width="15.7265625" style="1" customWidth="1"/>
    <col min="47" max="47" width="15.7265625" style="4" customWidth="1"/>
    <col min="48" max="57" width="15.7265625" style="1" customWidth="1"/>
    <col min="58" max="58" width="13.7265625" style="1" bestFit="1" customWidth="1"/>
    <col min="59" max="59" width="13.54296875" style="1" bestFit="1" customWidth="1"/>
    <col min="60" max="60" width="10.1796875" style="1" bestFit="1" customWidth="1"/>
    <col min="61" max="64" width="11.453125" style="1" bestFit="1" customWidth="1"/>
    <col min="65" max="65" width="10" style="1" bestFit="1" customWidth="1"/>
    <col min="66" max="16384" width="9.1796875" style="1"/>
  </cols>
  <sheetData>
    <row r="1" spans="1:1021 1037:2045 2061:3069 3085:4093 4109:5117 5133:6141 6157:7165 7181:8189 8205:9213 9229:10237 10253:11261 11277:12285 12301:13309 13325:14333 14349:15357 15373:16381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V1" s="3"/>
      <c r="AW1" s="3"/>
    </row>
    <row r="2" spans="1:1021 1037:2045 2061:3069 3085:4093 4109:5117 5133:6141 6157:7165 7181:8189 8205:9213 9229:10237 10253:11261 11277:12285 12301:13309 13325:14333 14349:15357 15373:16381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156"/>
      <c r="AU2" s="40"/>
      <c r="AV2" s="40"/>
      <c r="AW2" s="41"/>
      <c r="AX2" s="40"/>
      <c r="AY2" s="40"/>
      <c r="AZ2" s="40"/>
      <c r="BA2" s="40"/>
      <c r="BB2" s="40"/>
      <c r="BC2" s="40"/>
      <c r="BD2" s="40"/>
      <c r="BE2" s="40"/>
    </row>
    <row r="3" spans="1:1021 1037:2045 2061:3069 3085:4093 4109:5117 5133:6141 6157:7165 7181:8189 8205:9213 9229:10237 10253:11261 11277:12285 12301:13309 13325:14333 14349:15357 15373:16381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156"/>
      <c r="AU3" s="40"/>
      <c r="AV3" s="40"/>
      <c r="AW3" s="41"/>
      <c r="AX3" s="40"/>
      <c r="AY3" s="40"/>
      <c r="AZ3" s="40"/>
      <c r="BA3" s="40"/>
      <c r="BB3" s="40"/>
      <c r="BC3" s="40"/>
      <c r="BD3" s="40"/>
      <c r="BE3" s="40"/>
    </row>
    <row r="4" spans="1:1021 1037:2045 2061:3069 3085:4093 4109:5117 5133:6141 6157:7165 7181:8189 8205:9213 9229:10237 10253:11261 11277:12285 12301:13309 13325:14333 14349:15357 15373:16381" s="25" customFormat="1" ht="15.5">
      <c r="A4" s="73" t="s">
        <v>218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0"/>
      <c r="AV4" s="22"/>
      <c r="AW4" s="20"/>
      <c r="AX4" s="20"/>
      <c r="AY4" s="20"/>
      <c r="AZ4" s="20"/>
      <c r="BA4" s="20"/>
      <c r="BB4" s="20"/>
      <c r="BC4" s="20"/>
      <c r="BD4" s="20"/>
      <c r="BE4" s="20"/>
    </row>
    <row r="5" spans="1:1021 1037:2045 2061:3069 3085:4093 4109:5117 5133:6141 6157:7165 7181:8189 8205:9213 9229:10237 10253:11261 11277:12285 12301:13309 13325:14333 14349:15357 15373:16381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156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</row>
    <row r="6" spans="1:1021 1037:2045 2061:3069 3085:4093 4109:5117 5133:6141 6157:7165 7181:8189 8205:9213 9229:10237 10253:11261 11277:12285 12301:13309 13325:14333 14349:15357 15373:16381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147</v>
      </c>
      <c r="AH6" s="160" t="s">
        <v>203</v>
      </c>
      <c r="AI6" s="160" t="s">
        <v>220</v>
      </c>
      <c r="AJ6" s="160" t="s">
        <v>231</v>
      </c>
      <c r="AK6" s="160" t="s">
        <v>237</v>
      </c>
      <c r="AL6" s="160" t="s">
        <v>243</v>
      </c>
      <c r="AM6" s="161" t="s">
        <v>253</v>
      </c>
      <c r="AN6" s="161" t="s">
        <v>257</v>
      </c>
      <c r="AO6" s="161" t="s">
        <v>259</v>
      </c>
      <c r="AP6" s="161" t="s">
        <v>262</v>
      </c>
      <c r="AQ6" s="161" t="s">
        <v>263</v>
      </c>
      <c r="AR6" s="161" t="s">
        <v>264</v>
      </c>
      <c r="AS6" s="161" t="s">
        <v>275</v>
      </c>
      <c r="AT6" s="158"/>
      <c r="AU6" s="160">
        <v>2014</v>
      </c>
      <c r="AV6" s="160">
        <v>2015</v>
      </c>
      <c r="AW6" s="160">
        <v>2016</v>
      </c>
      <c r="AX6" s="160">
        <v>2017</v>
      </c>
      <c r="AY6" s="160">
        <v>2018</v>
      </c>
      <c r="AZ6" s="160">
        <v>2019</v>
      </c>
      <c r="BA6" s="160">
        <v>2020</v>
      </c>
      <c r="BB6" s="160">
        <v>2021</v>
      </c>
      <c r="BC6" s="160">
        <v>2022</v>
      </c>
      <c r="BD6" s="160">
        <v>2023</v>
      </c>
      <c r="BE6" s="160">
        <v>2024</v>
      </c>
      <c r="BI6" s="159"/>
      <c r="BY6" s="159"/>
      <c r="CO6" s="159"/>
      <c r="DE6" s="159"/>
      <c r="DU6" s="159"/>
      <c r="EK6" s="159"/>
      <c r="FA6" s="159"/>
      <c r="FQ6" s="159"/>
      <c r="GG6" s="159"/>
      <c r="GW6" s="159"/>
      <c r="HM6" s="159"/>
      <c r="IC6" s="159"/>
      <c r="IS6" s="159"/>
      <c r="JI6" s="159"/>
      <c r="JY6" s="159"/>
      <c r="KO6" s="159"/>
      <c r="LE6" s="159"/>
      <c r="LU6" s="159"/>
      <c r="MK6" s="159"/>
      <c r="NA6" s="159"/>
      <c r="NQ6" s="159"/>
      <c r="OG6" s="159"/>
      <c r="OW6" s="159"/>
      <c r="PM6" s="159"/>
      <c r="QC6" s="159"/>
      <c r="QS6" s="159"/>
      <c r="RI6" s="159"/>
      <c r="RY6" s="159"/>
      <c r="SO6" s="159"/>
      <c r="TE6" s="159"/>
      <c r="TU6" s="159"/>
      <c r="UK6" s="159"/>
      <c r="VA6" s="159"/>
      <c r="VQ6" s="159"/>
      <c r="WG6" s="159"/>
      <c r="WW6" s="159"/>
      <c r="XM6" s="159"/>
      <c r="YC6" s="159"/>
      <c r="YS6" s="159"/>
      <c r="ZI6" s="159"/>
      <c r="ZY6" s="159"/>
      <c r="AAO6" s="159"/>
      <c r="ABE6" s="159"/>
      <c r="ABU6" s="159"/>
      <c r="ACK6" s="159"/>
      <c r="ADA6" s="159"/>
      <c r="ADQ6" s="159"/>
      <c r="AEG6" s="159"/>
      <c r="AEW6" s="159"/>
      <c r="AFM6" s="159"/>
      <c r="AGC6" s="159"/>
      <c r="AGS6" s="159"/>
      <c r="AHI6" s="159"/>
      <c r="AHY6" s="159"/>
      <c r="AIO6" s="159"/>
      <c r="AJE6" s="159"/>
      <c r="AJU6" s="159"/>
      <c r="AKK6" s="159"/>
      <c r="ALA6" s="159"/>
      <c r="ALQ6" s="159"/>
      <c r="AMG6" s="159"/>
      <c r="AMW6" s="159"/>
      <c r="ANM6" s="159"/>
      <c r="AOC6" s="159"/>
      <c r="AOS6" s="159"/>
      <c r="API6" s="159"/>
      <c r="APY6" s="159"/>
      <c r="AQO6" s="159"/>
      <c r="ARE6" s="159"/>
      <c r="ARU6" s="159"/>
      <c r="ASK6" s="159"/>
      <c r="ATA6" s="159"/>
      <c r="ATQ6" s="159"/>
      <c r="AUG6" s="159"/>
      <c r="AUW6" s="159"/>
      <c r="AVM6" s="159"/>
      <c r="AWC6" s="159"/>
      <c r="AWS6" s="159"/>
      <c r="AXI6" s="159"/>
      <c r="AXY6" s="159"/>
      <c r="AYO6" s="159"/>
      <c r="AZE6" s="159"/>
      <c r="AZU6" s="159"/>
      <c r="BAK6" s="159"/>
      <c r="BBA6" s="159"/>
      <c r="BBQ6" s="159"/>
      <c r="BCG6" s="159"/>
      <c r="BCW6" s="159"/>
      <c r="BDM6" s="159"/>
      <c r="BEC6" s="159"/>
      <c r="BES6" s="159"/>
      <c r="BFI6" s="159"/>
      <c r="BFY6" s="159"/>
      <c r="BGO6" s="159"/>
      <c r="BHE6" s="159"/>
      <c r="BHU6" s="159"/>
      <c r="BIK6" s="159"/>
      <c r="BJA6" s="159"/>
      <c r="BJQ6" s="159"/>
      <c r="BKG6" s="159"/>
      <c r="BKW6" s="159"/>
      <c r="BLM6" s="159"/>
      <c r="BMC6" s="159"/>
      <c r="BMS6" s="159"/>
      <c r="BNI6" s="159"/>
      <c r="BNY6" s="159"/>
      <c r="BOO6" s="159"/>
      <c r="BPE6" s="159"/>
      <c r="BPU6" s="159"/>
      <c r="BQK6" s="159"/>
      <c r="BRA6" s="159"/>
      <c r="BRQ6" s="159"/>
      <c r="BSG6" s="159"/>
      <c r="BSW6" s="159"/>
      <c r="BTM6" s="159"/>
      <c r="BUC6" s="159"/>
      <c r="BUS6" s="159"/>
      <c r="BVI6" s="159"/>
      <c r="BVY6" s="159"/>
      <c r="BWO6" s="159"/>
      <c r="BXE6" s="159"/>
      <c r="BXU6" s="159"/>
      <c r="BYK6" s="159"/>
      <c r="BZA6" s="159"/>
      <c r="BZQ6" s="159"/>
      <c r="CAG6" s="159"/>
      <c r="CAW6" s="159"/>
      <c r="CBM6" s="159"/>
      <c r="CCC6" s="159"/>
      <c r="CCS6" s="159"/>
      <c r="CDI6" s="159"/>
      <c r="CDY6" s="159"/>
      <c r="CEO6" s="159"/>
      <c r="CFE6" s="159"/>
      <c r="CFU6" s="159"/>
      <c r="CGK6" s="159"/>
      <c r="CHA6" s="159"/>
      <c r="CHQ6" s="159"/>
      <c r="CIG6" s="159"/>
      <c r="CIW6" s="159"/>
      <c r="CJM6" s="159"/>
      <c r="CKC6" s="159"/>
      <c r="CKS6" s="159"/>
      <c r="CLI6" s="159"/>
      <c r="CLY6" s="159"/>
      <c r="CMO6" s="159"/>
      <c r="CNE6" s="159"/>
      <c r="CNU6" s="159"/>
      <c r="COK6" s="159"/>
      <c r="CPA6" s="159"/>
      <c r="CPQ6" s="159"/>
      <c r="CQG6" s="159"/>
      <c r="CQW6" s="159"/>
      <c r="CRM6" s="159"/>
      <c r="CSC6" s="159"/>
      <c r="CSS6" s="159"/>
      <c r="CTI6" s="159"/>
      <c r="CTY6" s="159"/>
      <c r="CUO6" s="159"/>
      <c r="CVE6" s="159"/>
      <c r="CVU6" s="159"/>
      <c r="CWK6" s="159"/>
      <c r="CXA6" s="159"/>
      <c r="CXQ6" s="159"/>
      <c r="CYG6" s="159"/>
      <c r="CYW6" s="159"/>
      <c r="CZM6" s="159"/>
      <c r="DAC6" s="159"/>
      <c r="DAS6" s="159"/>
      <c r="DBI6" s="159"/>
      <c r="DBY6" s="159"/>
      <c r="DCO6" s="159"/>
      <c r="DDE6" s="159"/>
      <c r="DDU6" s="159"/>
      <c r="DEK6" s="159"/>
      <c r="DFA6" s="159"/>
      <c r="DFQ6" s="159"/>
      <c r="DGG6" s="159"/>
      <c r="DGW6" s="159"/>
      <c r="DHM6" s="159"/>
      <c r="DIC6" s="159"/>
      <c r="DIS6" s="159"/>
      <c r="DJI6" s="159"/>
      <c r="DJY6" s="159"/>
      <c r="DKO6" s="159"/>
      <c r="DLE6" s="159"/>
      <c r="DLU6" s="159"/>
      <c r="DMK6" s="159"/>
      <c r="DNA6" s="159"/>
      <c r="DNQ6" s="159"/>
      <c r="DOG6" s="159"/>
      <c r="DOW6" s="159"/>
      <c r="DPM6" s="159"/>
      <c r="DQC6" s="159"/>
      <c r="DQS6" s="159"/>
      <c r="DRI6" s="159"/>
      <c r="DRY6" s="159"/>
      <c r="DSO6" s="159"/>
      <c r="DTE6" s="159"/>
      <c r="DTU6" s="159"/>
      <c r="DUK6" s="159"/>
      <c r="DVA6" s="159"/>
      <c r="DVQ6" s="159"/>
      <c r="DWG6" s="159"/>
      <c r="DWW6" s="159"/>
      <c r="DXM6" s="159"/>
      <c r="DYC6" s="159"/>
      <c r="DYS6" s="159"/>
      <c r="DZI6" s="159"/>
      <c r="DZY6" s="159"/>
      <c r="EAO6" s="159"/>
      <c r="EBE6" s="159"/>
      <c r="EBU6" s="159"/>
      <c r="ECK6" s="159"/>
      <c r="EDA6" s="159"/>
      <c r="EDQ6" s="159"/>
      <c r="EEG6" s="159"/>
      <c r="EEW6" s="159"/>
      <c r="EFM6" s="159"/>
      <c r="EGC6" s="159"/>
      <c r="EGS6" s="159"/>
      <c r="EHI6" s="159"/>
      <c r="EHY6" s="159"/>
      <c r="EIO6" s="159"/>
      <c r="EJE6" s="159"/>
      <c r="EJU6" s="159"/>
      <c r="EKK6" s="159"/>
      <c r="ELA6" s="159"/>
      <c r="ELQ6" s="159"/>
      <c r="EMG6" s="159"/>
      <c r="EMW6" s="159"/>
      <c r="ENM6" s="159"/>
      <c r="EOC6" s="159"/>
      <c r="EOS6" s="159"/>
      <c r="EPI6" s="159"/>
      <c r="EPY6" s="159"/>
      <c r="EQO6" s="159"/>
      <c r="ERE6" s="159"/>
      <c r="ERU6" s="159"/>
      <c r="ESK6" s="159"/>
      <c r="ETA6" s="159"/>
      <c r="ETQ6" s="159"/>
      <c r="EUG6" s="159"/>
      <c r="EUW6" s="159"/>
      <c r="EVM6" s="159"/>
      <c r="EWC6" s="159"/>
      <c r="EWS6" s="159"/>
      <c r="EXI6" s="159"/>
      <c r="EXY6" s="159"/>
      <c r="EYO6" s="159"/>
      <c r="EZE6" s="159"/>
      <c r="EZU6" s="159"/>
      <c r="FAK6" s="159"/>
      <c r="FBA6" s="159"/>
      <c r="FBQ6" s="159"/>
      <c r="FCG6" s="159"/>
      <c r="FCW6" s="159"/>
      <c r="FDM6" s="159"/>
      <c r="FEC6" s="159"/>
      <c r="FES6" s="159"/>
      <c r="FFI6" s="159"/>
      <c r="FFY6" s="159"/>
      <c r="FGO6" s="159"/>
      <c r="FHE6" s="159"/>
      <c r="FHU6" s="159"/>
      <c r="FIK6" s="159"/>
      <c r="FJA6" s="159"/>
      <c r="FJQ6" s="159"/>
      <c r="FKG6" s="159"/>
      <c r="FKW6" s="159"/>
      <c r="FLM6" s="159"/>
      <c r="FMC6" s="159"/>
      <c r="FMS6" s="159"/>
      <c r="FNI6" s="159"/>
      <c r="FNY6" s="159"/>
      <c r="FOO6" s="159"/>
      <c r="FPE6" s="159"/>
      <c r="FPU6" s="159"/>
      <c r="FQK6" s="159"/>
      <c r="FRA6" s="159"/>
      <c r="FRQ6" s="159"/>
      <c r="FSG6" s="159"/>
      <c r="FSW6" s="159"/>
      <c r="FTM6" s="159"/>
      <c r="FUC6" s="159"/>
      <c r="FUS6" s="159"/>
      <c r="FVI6" s="159"/>
      <c r="FVY6" s="159"/>
      <c r="FWO6" s="159"/>
      <c r="FXE6" s="159"/>
      <c r="FXU6" s="159"/>
      <c r="FYK6" s="159"/>
      <c r="FZA6" s="159"/>
      <c r="FZQ6" s="159"/>
      <c r="GAG6" s="159"/>
      <c r="GAW6" s="159"/>
      <c r="GBM6" s="159"/>
      <c r="GCC6" s="159"/>
      <c r="GCS6" s="159"/>
      <c r="GDI6" s="159"/>
      <c r="GDY6" s="159"/>
      <c r="GEO6" s="159"/>
      <c r="GFE6" s="159"/>
      <c r="GFU6" s="159"/>
      <c r="GGK6" s="159"/>
      <c r="GHA6" s="159"/>
      <c r="GHQ6" s="159"/>
      <c r="GIG6" s="159"/>
      <c r="GIW6" s="159"/>
      <c r="GJM6" s="159"/>
      <c r="GKC6" s="159"/>
      <c r="GKS6" s="159"/>
      <c r="GLI6" s="159"/>
      <c r="GLY6" s="159"/>
      <c r="GMO6" s="159"/>
      <c r="GNE6" s="159"/>
      <c r="GNU6" s="159"/>
      <c r="GOK6" s="159"/>
      <c r="GPA6" s="159"/>
      <c r="GPQ6" s="159"/>
      <c r="GQG6" s="159"/>
      <c r="GQW6" s="159"/>
      <c r="GRM6" s="159"/>
      <c r="GSC6" s="159"/>
      <c r="GSS6" s="159"/>
      <c r="GTI6" s="159"/>
      <c r="GTY6" s="159"/>
      <c r="GUO6" s="159"/>
      <c r="GVE6" s="159"/>
      <c r="GVU6" s="159"/>
      <c r="GWK6" s="159"/>
      <c r="GXA6" s="159"/>
      <c r="GXQ6" s="159"/>
      <c r="GYG6" s="159"/>
      <c r="GYW6" s="159"/>
      <c r="GZM6" s="159"/>
      <c r="HAC6" s="159"/>
      <c r="HAS6" s="159"/>
      <c r="HBI6" s="159"/>
      <c r="HBY6" s="159"/>
      <c r="HCO6" s="159"/>
      <c r="HDE6" s="159"/>
      <c r="HDU6" s="159"/>
      <c r="HEK6" s="159"/>
      <c r="HFA6" s="159"/>
      <c r="HFQ6" s="159"/>
      <c r="HGG6" s="159"/>
      <c r="HGW6" s="159"/>
      <c r="HHM6" s="159"/>
      <c r="HIC6" s="159"/>
      <c r="HIS6" s="159"/>
      <c r="HJI6" s="159"/>
      <c r="HJY6" s="159"/>
      <c r="HKO6" s="159"/>
      <c r="HLE6" s="159"/>
      <c r="HLU6" s="159"/>
      <c r="HMK6" s="159"/>
      <c r="HNA6" s="159"/>
      <c r="HNQ6" s="159"/>
      <c r="HOG6" s="159"/>
      <c r="HOW6" s="159"/>
      <c r="HPM6" s="159"/>
      <c r="HQC6" s="159"/>
      <c r="HQS6" s="159"/>
      <c r="HRI6" s="159"/>
      <c r="HRY6" s="159"/>
      <c r="HSO6" s="159"/>
      <c r="HTE6" s="159"/>
      <c r="HTU6" s="159"/>
      <c r="HUK6" s="159"/>
      <c r="HVA6" s="159"/>
      <c r="HVQ6" s="159"/>
      <c r="HWG6" s="159"/>
      <c r="HWW6" s="159"/>
      <c r="HXM6" s="159"/>
      <c r="HYC6" s="159"/>
      <c r="HYS6" s="159"/>
      <c r="HZI6" s="159"/>
      <c r="HZY6" s="159"/>
      <c r="IAO6" s="159"/>
      <c r="IBE6" s="159"/>
      <c r="IBU6" s="159"/>
      <c r="ICK6" s="159"/>
      <c r="IDA6" s="159"/>
      <c r="IDQ6" s="159"/>
      <c r="IEG6" s="159"/>
      <c r="IEW6" s="159"/>
      <c r="IFM6" s="159"/>
      <c r="IGC6" s="159"/>
      <c r="IGS6" s="159"/>
      <c r="IHI6" s="159"/>
      <c r="IHY6" s="159"/>
      <c r="IIO6" s="159"/>
      <c r="IJE6" s="159"/>
      <c r="IJU6" s="159"/>
      <c r="IKK6" s="159"/>
      <c r="ILA6" s="159"/>
      <c r="ILQ6" s="159"/>
      <c r="IMG6" s="159"/>
      <c r="IMW6" s="159"/>
      <c r="INM6" s="159"/>
      <c r="IOC6" s="159"/>
      <c r="IOS6" s="159"/>
      <c r="IPI6" s="159"/>
      <c r="IPY6" s="159"/>
      <c r="IQO6" s="159"/>
      <c r="IRE6" s="159"/>
      <c r="IRU6" s="159"/>
      <c r="ISK6" s="159"/>
      <c r="ITA6" s="159"/>
      <c r="ITQ6" s="159"/>
      <c r="IUG6" s="159"/>
      <c r="IUW6" s="159"/>
      <c r="IVM6" s="159"/>
      <c r="IWC6" s="159"/>
      <c r="IWS6" s="159"/>
      <c r="IXI6" s="159"/>
      <c r="IXY6" s="159"/>
      <c r="IYO6" s="159"/>
      <c r="IZE6" s="159"/>
      <c r="IZU6" s="159"/>
      <c r="JAK6" s="159"/>
      <c r="JBA6" s="159"/>
      <c r="JBQ6" s="159"/>
      <c r="JCG6" s="159"/>
      <c r="JCW6" s="159"/>
      <c r="JDM6" s="159"/>
      <c r="JEC6" s="159"/>
      <c r="JES6" s="159"/>
      <c r="JFI6" s="159"/>
      <c r="JFY6" s="159"/>
      <c r="JGO6" s="159"/>
      <c r="JHE6" s="159"/>
      <c r="JHU6" s="159"/>
      <c r="JIK6" s="159"/>
      <c r="JJA6" s="159"/>
      <c r="JJQ6" s="159"/>
      <c r="JKG6" s="159"/>
      <c r="JKW6" s="159"/>
      <c r="JLM6" s="159"/>
      <c r="JMC6" s="159"/>
      <c r="JMS6" s="159"/>
      <c r="JNI6" s="159"/>
      <c r="JNY6" s="159"/>
      <c r="JOO6" s="159"/>
      <c r="JPE6" s="159"/>
      <c r="JPU6" s="159"/>
      <c r="JQK6" s="159"/>
      <c r="JRA6" s="159"/>
      <c r="JRQ6" s="159"/>
      <c r="JSG6" s="159"/>
      <c r="JSW6" s="159"/>
      <c r="JTM6" s="159"/>
      <c r="JUC6" s="159"/>
      <c r="JUS6" s="159"/>
      <c r="JVI6" s="159"/>
      <c r="JVY6" s="159"/>
      <c r="JWO6" s="159"/>
      <c r="JXE6" s="159"/>
      <c r="JXU6" s="159"/>
      <c r="JYK6" s="159"/>
      <c r="JZA6" s="159"/>
      <c r="JZQ6" s="159"/>
      <c r="KAG6" s="159"/>
      <c r="KAW6" s="159"/>
      <c r="KBM6" s="159"/>
      <c r="KCC6" s="159"/>
      <c r="KCS6" s="159"/>
      <c r="KDI6" s="159"/>
      <c r="KDY6" s="159"/>
      <c r="KEO6" s="159"/>
      <c r="KFE6" s="159"/>
      <c r="KFU6" s="159"/>
      <c r="KGK6" s="159"/>
      <c r="KHA6" s="159"/>
      <c r="KHQ6" s="159"/>
      <c r="KIG6" s="159"/>
      <c r="KIW6" s="159"/>
      <c r="KJM6" s="159"/>
      <c r="KKC6" s="159"/>
      <c r="KKS6" s="159"/>
      <c r="KLI6" s="159"/>
      <c r="KLY6" s="159"/>
      <c r="KMO6" s="159"/>
      <c r="KNE6" s="159"/>
      <c r="KNU6" s="159"/>
      <c r="KOK6" s="159"/>
      <c r="KPA6" s="159"/>
      <c r="KPQ6" s="159"/>
      <c r="KQG6" s="159"/>
      <c r="KQW6" s="159"/>
      <c r="KRM6" s="159"/>
      <c r="KSC6" s="159"/>
      <c r="KSS6" s="159"/>
      <c r="KTI6" s="159"/>
      <c r="KTY6" s="159"/>
      <c r="KUO6" s="159"/>
      <c r="KVE6" s="159"/>
      <c r="KVU6" s="159"/>
      <c r="KWK6" s="159"/>
      <c r="KXA6" s="159"/>
      <c r="KXQ6" s="159"/>
      <c r="KYG6" s="159"/>
      <c r="KYW6" s="159"/>
      <c r="KZM6" s="159"/>
      <c r="LAC6" s="159"/>
      <c r="LAS6" s="159"/>
      <c r="LBI6" s="159"/>
      <c r="LBY6" s="159"/>
      <c r="LCO6" s="159"/>
      <c r="LDE6" s="159"/>
      <c r="LDU6" s="159"/>
      <c r="LEK6" s="159"/>
      <c r="LFA6" s="159"/>
      <c r="LFQ6" s="159"/>
      <c r="LGG6" s="159"/>
      <c r="LGW6" s="159"/>
      <c r="LHM6" s="159"/>
      <c r="LIC6" s="159"/>
      <c r="LIS6" s="159"/>
      <c r="LJI6" s="159"/>
      <c r="LJY6" s="159"/>
      <c r="LKO6" s="159"/>
      <c r="LLE6" s="159"/>
      <c r="LLU6" s="159"/>
      <c r="LMK6" s="159"/>
      <c r="LNA6" s="159"/>
      <c r="LNQ6" s="159"/>
      <c r="LOG6" s="159"/>
      <c r="LOW6" s="159"/>
      <c r="LPM6" s="159"/>
      <c r="LQC6" s="159"/>
      <c r="LQS6" s="159"/>
      <c r="LRI6" s="159"/>
      <c r="LRY6" s="159"/>
      <c r="LSO6" s="159"/>
      <c r="LTE6" s="159"/>
      <c r="LTU6" s="159"/>
      <c r="LUK6" s="159"/>
      <c r="LVA6" s="159"/>
      <c r="LVQ6" s="159"/>
      <c r="LWG6" s="159"/>
      <c r="LWW6" s="159"/>
      <c r="LXM6" s="159"/>
      <c r="LYC6" s="159"/>
      <c r="LYS6" s="159"/>
      <c r="LZI6" s="159"/>
      <c r="LZY6" s="159"/>
      <c r="MAO6" s="159"/>
      <c r="MBE6" s="159"/>
      <c r="MBU6" s="159"/>
      <c r="MCK6" s="159"/>
      <c r="MDA6" s="159"/>
      <c r="MDQ6" s="159"/>
      <c r="MEG6" s="159"/>
      <c r="MEW6" s="159"/>
      <c r="MFM6" s="159"/>
      <c r="MGC6" s="159"/>
      <c r="MGS6" s="159"/>
      <c r="MHI6" s="159"/>
      <c r="MHY6" s="159"/>
      <c r="MIO6" s="159"/>
      <c r="MJE6" s="159"/>
      <c r="MJU6" s="159"/>
      <c r="MKK6" s="159"/>
      <c r="MLA6" s="159"/>
      <c r="MLQ6" s="159"/>
      <c r="MMG6" s="159"/>
      <c r="MMW6" s="159"/>
      <c r="MNM6" s="159"/>
      <c r="MOC6" s="159"/>
      <c r="MOS6" s="159"/>
      <c r="MPI6" s="159"/>
      <c r="MPY6" s="159"/>
      <c r="MQO6" s="159"/>
      <c r="MRE6" s="159"/>
      <c r="MRU6" s="159"/>
      <c r="MSK6" s="159"/>
      <c r="MTA6" s="159"/>
      <c r="MTQ6" s="159"/>
      <c r="MUG6" s="159"/>
      <c r="MUW6" s="159"/>
      <c r="MVM6" s="159"/>
      <c r="MWC6" s="159"/>
      <c r="MWS6" s="159"/>
      <c r="MXI6" s="159"/>
      <c r="MXY6" s="159"/>
      <c r="MYO6" s="159"/>
      <c r="MZE6" s="159"/>
      <c r="MZU6" s="159"/>
      <c r="NAK6" s="159"/>
      <c r="NBA6" s="159"/>
      <c r="NBQ6" s="159"/>
      <c r="NCG6" s="159"/>
      <c r="NCW6" s="159"/>
      <c r="NDM6" s="159"/>
      <c r="NEC6" s="159"/>
      <c r="NES6" s="159"/>
      <c r="NFI6" s="159"/>
      <c r="NFY6" s="159"/>
      <c r="NGO6" s="159"/>
      <c r="NHE6" s="159"/>
      <c r="NHU6" s="159"/>
      <c r="NIK6" s="159"/>
      <c r="NJA6" s="159"/>
      <c r="NJQ6" s="159"/>
      <c r="NKG6" s="159"/>
      <c r="NKW6" s="159"/>
      <c r="NLM6" s="159"/>
      <c r="NMC6" s="159"/>
      <c r="NMS6" s="159"/>
      <c r="NNI6" s="159"/>
      <c r="NNY6" s="159"/>
      <c r="NOO6" s="159"/>
      <c r="NPE6" s="159"/>
      <c r="NPU6" s="159"/>
      <c r="NQK6" s="159"/>
      <c r="NRA6" s="159"/>
      <c r="NRQ6" s="159"/>
      <c r="NSG6" s="159"/>
      <c r="NSW6" s="159"/>
      <c r="NTM6" s="159"/>
      <c r="NUC6" s="159"/>
      <c r="NUS6" s="159"/>
      <c r="NVI6" s="159"/>
      <c r="NVY6" s="159"/>
      <c r="NWO6" s="159"/>
      <c r="NXE6" s="159"/>
      <c r="NXU6" s="159"/>
      <c r="NYK6" s="159"/>
      <c r="NZA6" s="159"/>
      <c r="NZQ6" s="159"/>
      <c r="OAG6" s="159"/>
      <c r="OAW6" s="159"/>
      <c r="OBM6" s="159"/>
      <c r="OCC6" s="159"/>
      <c r="OCS6" s="159"/>
      <c r="ODI6" s="159"/>
      <c r="ODY6" s="159"/>
      <c r="OEO6" s="159"/>
      <c r="OFE6" s="159"/>
      <c r="OFU6" s="159"/>
      <c r="OGK6" s="159"/>
      <c r="OHA6" s="159"/>
      <c r="OHQ6" s="159"/>
      <c r="OIG6" s="159"/>
      <c r="OIW6" s="159"/>
      <c r="OJM6" s="159"/>
      <c r="OKC6" s="159"/>
      <c r="OKS6" s="159"/>
      <c r="OLI6" s="159"/>
      <c r="OLY6" s="159"/>
      <c r="OMO6" s="159"/>
      <c r="ONE6" s="159"/>
      <c r="ONU6" s="159"/>
      <c r="OOK6" s="159"/>
      <c r="OPA6" s="159"/>
      <c r="OPQ6" s="159"/>
      <c r="OQG6" s="159"/>
      <c r="OQW6" s="159"/>
      <c r="ORM6" s="159"/>
      <c r="OSC6" s="159"/>
      <c r="OSS6" s="159"/>
      <c r="OTI6" s="159"/>
      <c r="OTY6" s="159"/>
      <c r="OUO6" s="159"/>
      <c r="OVE6" s="159"/>
      <c r="OVU6" s="159"/>
      <c r="OWK6" s="159"/>
      <c r="OXA6" s="159"/>
      <c r="OXQ6" s="159"/>
      <c r="OYG6" s="159"/>
      <c r="OYW6" s="159"/>
      <c r="OZM6" s="159"/>
      <c r="PAC6" s="159"/>
      <c r="PAS6" s="159"/>
      <c r="PBI6" s="159"/>
      <c r="PBY6" s="159"/>
      <c r="PCO6" s="159"/>
      <c r="PDE6" s="159"/>
      <c r="PDU6" s="159"/>
      <c r="PEK6" s="159"/>
      <c r="PFA6" s="159"/>
      <c r="PFQ6" s="159"/>
      <c r="PGG6" s="159"/>
      <c r="PGW6" s="159"/>
      <c r="PHM6" s="159"/>
      <c r="PIC6" s="159"/>
      <c r="PIS6" s="159"/>
      <c r="PJI6" s="159"/>
      <c r="PJY6" s="159"/>
      <c r="PKO6" s="159"/>
      <c r="PLE6" s="159"/>
      <c r="PLU6" s="159"/>
      <c r="PMK6" s="159"/>
      <c r="PNA6" s="159"/>
      <c r="PNQ6" s="159"/>
      <c r="POG6" s="159"/>
      <c r="POW6" s="159"/>
      <c r="PPM6" s="159"/>
      <c r="PQC6" s="159"/>
      <c r="PQS6" s="159"/>
      <c r="PRI6" s="159"/>
      <c r="PRY6" s="159"/>
      <c r="PSO6" s="159"/>
      <c r="PTE6" s="159"/>
      <c r="PTU6" s="159"/>
      <c r="PUK6" s="159"/>
      <c r="PVA6" s="159"/>
      <c r="PVQ6" s="159"/>
      <c r="PWG6" s="159"/>
      <c r="PWW6" s="159"/>
      <c r="PXM6" s="159"/>
      <c r="PYC6" s="159"/>
      <c r="PYS6" s="159"/>
      <c r="PZI6" s="159"/>
      <c r="PZY6" s="159"/>
      <c r="QAO6" s="159"/>
      <c r="QBE6" s="159"/>
      <c r="QBU6" s="159"/>
      <c r="QCK6" s="159"/>
      <c r="QDA6" s="159"/>
      <c r="QDQ6" s="159"/>
      <c r="QEG6" s="159"/>
      <c r="QEW6" s="159"/>
      <c r="QFM6" s="159"/>
      <c r="QGC6" s="159"/>
      <c r="QGS6" s="159"/>
      <c r="QHI6" s="159"/>
      <c r="QHY6" s="159"/>
      <c r="QIO6" s="159"/>
      <c r="QJE6" s="159"/>
      <c r="QJU6" s="159"/>
      <c r="QKK6" s="159"/>
      <c r="QLA6" s="159"/>
      <c r="QLQ6" s="159"/>
      <c r="QMG6" s="159"/>
      <c r="QMW6" s="159"/>
      <c r="QNM6" s="159"/>
      <c r="QOC6" s="159"/>
      <c r="QOS6" s="159"/>
      <c r="QPI6" s="159"/>
      <c r="QPY6" s="159"/>
      <c r="QQO6" s="159"/>
      <c r="QRE6" s="159"/>
      <c r="QRU6" s="159"/>
      <c r="QSK6" s="159"/>
      <c r="QTA6" s="159"/>
      <c r="QTQ6" s="159"/>
      <c r="QUG6" s="159"/>
      <c r="QUW6" s="159"/>
      <c r="QVM6" s="159"/>
      <c r="QWC6" s="159"/>
      <c r="QWS6" s="159"/>
      <c r="QXI6" s="159"/>
      <c r="QXY6" s="159"/>
      <c r="QYO6" s="159"/>
      <c r="QZE6" s="159"/>
      <c r="QZU6" s="159"/>
      <c r="RAK6" s="159"/>
      <c r="RBA6" s="159"/>
      <c r="RBQ6" s="159"/>
      <c r="RCG6" s="159"/>
      <c r="RCW6" s="159"/>
      <c r="RDM6" s="159"/>
      <c r="REC6" s="159"/>
      <c r="RES6" s="159"/>
      <c r="RFI6" s="159"/>
      <c r="RFY6" s="159"/>
      <c r="RGO6" s="159"/>
      <c r="RHE6" s="159"/>
      <c r="RHU6" s="159"/>
      <c r="RIK6" s="159"/>
      <c r="RJA6" s="159"/>
      <c r="RJQ6" s="159"/>
      <c r="RKG6" s="159"/>
      <c r="RKW6" s="159"/>
      <c r="RLM6" s="159"/>
      <c r="RMC6" s="159"/>
      <c r="RMS6" s="159"/>
      <c r="RNI6" s="159"/>
      <c r="RNY6" s="159"/>
      <c r="ROO6" s="159"/>
      <c r="RPE6" s="159"/>
      <c r="RPU6" s="159"/>
      <c r="RQK6" s="159"/>
      <c r="RRA6" s="159"/>
      <c r="RRQ6" s="159"/>
      <c r="RSG6" s="159"/>
      <c r="RSW6" s="159"/>
      <c r="RTM6" s="159"/>
      <c r="RUC6" s="159"/>
      <c r="RUS6" s="159"/>
      <c r="RVI6" s="159"/>
      <c r="RVY6" s="159"/>
      <c r="RWO6" s="159"/>
      <c r="RXE6" s="159"/>
      <c r="RXU6" s="159"/>
      <c r="RYK6" s="159"/>
      <c r="RZA6" s="159"/>
      <c r="RZQ6" s="159"/>
      <c r="SAG6" s="159"/>
      <c r="SAW6" s="159"/>
      <c r="SBM6" s="159"/>
      <c r="SCC6" s="159"/>
      <c r="SCS6" s="159"/>
      <c r="SDI6" s="159"/>
      <c r="SDY6" s="159"/>
      <c r="SEO6" s="159"/>
      <c r="SFE6" s="159"/>
      <c r="SFU6" s="159"/>
      <c r="SGK6" s="159"/>
      <c r="SHA6" s="159"/>
      <c r="SHQ6" s="159"/>
      <c r="SIG6" s="159"/>
      <c r="SIW6" s="159"/>
      <c r="SJM6" s="159"/>
      <c r="SKC6" s="159"/>
      <c r="SKS6" s="159"/>
      <c r="SLI6" s="159"/>
      <c r="SLY6" s="159"/>
      <c r="SMO6" s="159"/>
      <c r="SNE6" s="159"/>
      <c r="SNU6" s="159"/>
      <c r="SOK6" s="159"/>
      <c r="SPA6" s="159"/>
      <c r="SPQ6" s="159"/>
      <c r="SQG6" s="159"/>
      <c r="SQW6" s="159"/>
      <c r="SRM6" s="159"/>
      <c r="SSC6" s="159"/>
      <c r="SSS6" s="159"/>
      <c r="STI6" s="159"/>
      <c r="STY6" s="159"/>
      <c r="SUO6" s="159"/>
      <c r="SVE6" s="159"/>
      <c r="SVU6" s="159"/>
      <c r="SWK6" s="159"/>
      <c r="SXA6" s="159"/>
      <c r="SXQ6" s="159"/>
      <c r="SYG6" s="159"/>
      <c r="SYW6" s="159"/>
      <c r="SZM6" s="159"/>
      <c r="TAC6" s="159"/>
      <c r="TAS6" s="159"/>
      <c r="TBI6" s="159"/>
      <c r="TBY6" s="159"/>
      <c r="TCO6" s="159"/>
      <c r="TDE6" s="159"/>
      <c r="TDU6" s="159"/>
      <c r="TEK6" s="159"/>
      <c r="TFA6" s="159"/>
      <c r="TFQ6" s="159"/>
      <c r="TGG6" s="159"/>
      <c r="TGW6" s="159"/>
      <c r="THM6" s="159"/>
      <c r="TIC6" s="159"/>
      <c r="TIS6" s="159"/>
      <c r="TJI6" s="159"/>
      <c r="TJY6" s="159"/>
      <c r="TKO6" s="159"/>
      <c r="TLE6" s="159"/>
      <c r="TLU6" s="159"/>
      <c r="TMK6" s="159"/>
      <c r="TNA6" s="159"/>
      <c r="TNQ6" s="159"/>
      <c r="TOG6" s="159"/>
      <c r="TOW6" s="159"/>
      <c r="TPM6" s="159"/>
      <c r="TQC6" s="159"/>
      <c r="TQS6" s="159"/>
      <c r="TRI6" s="159"/>
      <c r="TRY6" s="159"/>
      <c r="TSO6" s="159"/>
      <c r="TTE6" s="159"/>
      <c r="TTU6" s="159"/>
      <c r="TUK6" s="159"/>
      <c r="TVA6" s="159"/>
      <c r="TVQ6" s="159"/>
      <c r="TWG6" s="159"/>
      <c r="TWW6" s="159"/>
      <c r="TXM6" s="159"/>
      <c r="TYC6" s="159"/>
      <c r="TYS6" s="159"/>
      <c r="TZI6" s="159"/>
      <c r="TZY6" s="159"/>
      <c r="UAO6" s="159"/>
      <c r="UBE6" s="159"/>
      <c r="UBU6" s="159"/>
      <c r="UCK6" s="159"/>
      <c r="UDA6" s="159"/>
      <c r="UDQ6" s="159"/>
      <c r="UEG6" s="159"/>
      <c r="UEW6" s="159"/>
      <c r="UFM6" s="159"/>
      <c r="UGC6" s="159"/>
      <c r="UGS6" s="159"/>
      <c r="UHI6" s="159"/>
      <c r="UHY6" s="159"/>
      <c r="UIO6" s="159"/>
      <c r="UJE6" s="159"/>
      <c r="UJU6" s="159"/>
      <c r="UKK6" s="159"/>
      <c r="ULA6" s="159"/>
      <c r="ULQ6" s="159"/>
      <c r="UMG6" s="159"/>
      <c r="UMW6" s="159"/>
      <c r="UNM6" s="159"/>
      <c r="UOC6" s="159"/>
      <c r="UOS6" s="159"/>
      <c r="UPI6" s="159"/>
      <c r="UPY6" s="159"/>
      <c r="UQO6" s="159"/>
      <c r="URE6" s="159"/>
      <c r="URU6" s="159"/>
      <c r="USK6" s="159"/>
      <c r="UTA6" s="159"/>
      <c r="UTQ6" s="159"/>
      <c r="UUG6" s="159"/>
      <c r="UUW6" s="159"/>
      <c r="UVM6" s="159"/>
      <c r="UWC6" s="159"/>
      <c r="UWS6" s="159"/>
      <c r="UXI6" s="159"/>
      <c r="UXY6" s="159"/>
      <c r="UYO6" s="159"/>
      <c r="UZE6" s="159"/>
      <c r="UZU6" s="159"/>
      <c r="VAK6" s="159"/>
      <c r="VBA6" s="159"/>
      <c r="VBQ6" s="159"/>
      <c r="VCG6" s="159"/>
      <c r="VCW6" s="159"/>
      <c r="VDM6" s="159"/>
      <c r="VEC6" s="159"/>
      <c r="VES6" s="159"/>
      <c r="VFI6" s="159"/>
      <c r="VFY6" s="159"/>
      <c r="VGO6" s="159"/>
      <c r="VHE6" s="159"/>
      <c r="VHU6" s="159"/>
      <c r="VIK6" s="159"/>
      <c r="VJA6" s="159"/>
      <c r="VJQ6" s="159"/>
      <c r="VKG6" s="159"/>
      <c r="VKW6" s="159"/>
      <c r="VLM6" s="159"/>
      <c r="VMC6" s="159"/>
      <c r="VMS6" s="159"/>
      <c r="VNI6" s="159"/>
      <c r="VNY6" s="159"/>
      <c r="VOO6" s="159"/>
      <c r="VPE6" s="159"/>
      <c r="VPU6" s="159"/>
      <c r="VQK6" s="159"/>
      <c r="VRA6" s="159"/>
      <c r="VRQ6" s="159"/>
      <c r="VSG6" s="159"/>
      <c r="VSW6" s="159"/>
      <c r="VTM6" s="159"/>
      <c r="VUC6" s="159"/>
      <c r="VUS6" s="159"/>
      <c r="VVI6" s="159"/>
      <c r="VVY6" s="159"/>
      <c r="VWO6" s="159"/>
      <c r="VXE6" s="159"/>
      <c r="VXU6" s="159"/>
      <c r="VYK6" s="159"/>
      <c r="VZA6" s="159"/>
      <c r="VZQ6" s="159"/>
      <c r="WAG6" s="159"/>
      <c r="WAW6" s="159"/>
      <c r="WBM6" s="159"/>
      <c r="WCC6" s="159"/>
      <c r="WCS6" s="159"/>
      <c r="WDI6" s="159"/>
      <c r="WDY6" s="159"/>
      <c r="WEO6" s="159"/>
      <c r="WFE6" s="159"/>
      <c r="WFU6" s="159"/>
      <c r="WGK6" s="159"/>
      <c r="WHA6" s="159"/>
      <c r="WHQ6" s="159"/>
      <c r="WIG6" s="159"/>
      <c r="WIW6" s="159"/>
      <c r="WJM6" s="159"/>
      <c r="WKC6" s="159"/>
      <c r="WKS6" s="159"/>
      <c r="WLI6" s="159"/>
      <c r="WLY6" s="159"/>
      <c r="WMO6" s="159"/>
      <c r="WNE6" s="159"/>
      <c r="WNU6" s="159"/>
      <c r="WOK6" s="159"/>
      <c r="WPA6" s="159"/>
      <c r="WPQ6" s="159"/>
      <c r="WQG6" s="159"/>
      <c r="WQW6" s="159"/>
      <c r="WRM6" s="159"/>
      <c r="WSC6" s="159"/>
      <c r="WSS6" s="159"/>
      <c r="WTI6" s="159"/>
      <c r="WTY6" s="159"/>
      <c r="WUO6" s="159"/>
      <c r="WVE6" s="159"/>
      <c r="WVU6" s="159"/>
      <c r="WWK6" s="159"/>
      <c r="WXA6" s="159"/>
      <c r="WXQ6" s="159"/>
      <c r="WYG6" s="159"/>
      <c r="WYW6" s="159"/>
      <c r="WZM6" s="159"/>
      <c r="XAC6" s="159"/>
      <c r="XAS6" s="159"/>
      <c r="XBI6" s="159"/>
      <c r="XBY6" s="159"/>
      <c r="XCO6" s="159"/>
      <c r="XDE6" s="159"/>
      <c r="XDU6" s="159"/>
      <c r="XEK6" s="159"/>
      <c r="XFA6" s="159"/>
    </row>
    <row r="7" spans="1:1021 1037:2045 2061:3069 3085:4093 4109:5117 5133:6141 6157:7165 7181:8189 8205:9213 9229:10237 10253:11261 11277:12285 12301:13309 13325:14333 14349:15357 15373:16381" s="8" customFormat="1" ht="19.5" customHeight="1" thickBot="1">
      <c r="A7" s="187" t="s">
        <v>15</v>
      </c>
      <c r="B7" s="188">
        <f>'IS (US$)'!B9</f>
        <v>60639.62783366238</v>
      </c>
      <c r="C7" s="188">
        <f>'IS (US$)'!C9</f>
        <v>61739.71176797861</v>
      </c>
      <c r="D7" s="188">
        <f>'IS (US$)'!D9</f>
        <v>55702.772750616314</v>
      </c>
      <c r="E7" s="188">
        <f>'IS (US$)'!E9</f>
        <v>31077.407318698162</v>
      </c>
      <c r="F7" s="188">
        <f>'IS (US$)'!F9</f>
        <v>1692.1817120896046</v>
      </c>
      <c r="G7" s="188">
        <f>'IS (US$)'!G9</f>
        <v>31526.330477059382</v>
      </c>
      <c r="H7" s="188">
        <f>'IS (US$)'!H9</f>
        <v>36127.514939331086</v>
      </c>
      <c r="I7" s="188">
        <f>'IS (US$)'!I9</f>
        <v>6102.3992529136576</v>
      </c>
      <c r="J7" s="188">
        <f>'IS (US$)'!J9</f>
        <v>10653.490922113906</v>
      </c>
      <c r="K7" s="188">
        <f>'IS (US$)'!K9</f>
        <v>29519.45738528412</v>
      </c>
      <c r="L7" s="188">
        <f>'IS (US$)'!L9</f>
        <v>42899.271363692147</v>
      </c>
      <c r="M7" s="188">
        <f>'IS (US$)'!M9</f>
        <v>34532.095359138169</v>
      </c>
      <c r="N7" s="188">
        <f>'IS (US$)'!N9</f>
        <v>23793.494803002384</v>
      </c>
      <c r="O7" s="188">
        <f>'IS (US$)'!O9</f>
        <v>48360.574951809067</v>
      </c>
      <c r="P7" s="188">
        <f>'IS (US$)'!P9</f>
        <v>34792.773365847868</v>
      </c>
      <c r="Q7" s="188">
        <f>'IS (US$)'!Q9</f>
        <v>59575.481835714294</v>
      </c>
      <c r="R7" s="188">
        <f>'IS (US$)'!R9</f>
        <v>36089.222674708733</v>
      </c>
      <c r="S7" s="188">
        <f>'IS (US$)'!S9</f>
        <v>66335.069294209752</v>
      </c>
      <c r="T7" s="188">
        <f>'IS (US$)'!T9</f>
        <v>56874.816432388303</v>
      </c>
      <c r="U7" s="188">
        <f>'IS (US$)'!U9</f>
        <v>70242.831468910386</v>
      </c>
      <c r="V7" s="188">
        <f>'IS (US$)'!V9</f>
        <v>36909.05923111341</v>
      </c>
      <c r="W7" s="188">
        <f>'IS (US$)'!W9</f>
        <v>139845.86211375755</v>
      </c>
      <c r="X7" s="188">
        <f>'IS (US$)'!X9</f>
        <v>100462.70454341942</v>
      </c>
      <c r="Y7" s="188">
        <f>'IS (US$)'!Y9</f>
        <v>135543.02286084357</v>
      </c>
      <c r="Z7" s="188">
        <f>'IS (US$)'!Z9</f>
        <v>49994.884110443047</v>
      </c>
      <c r="AA7" s="188">
        <f>'IS (US$)'!AA9</f>
        <v>58093.404579077825</v>
      </c>
      <c r="AB7" s="188">
        <f>'IS (US$)'!AB9</f>
        <v>90856.662853492104</v>
      </c>
      <c r="AC7" s="188">
        <f>'IS (US$)'!AC9</f>
        <v>162977.09404138743</v>
      </c>
      <c r="AD7" s="188">
        <f>'IS (US$)'!AD9</f>
        <v>119656.23213346282</v>
      </c>
      <c r="AE7" s="188">
        <f>+'IS (US$)'!AE9</f>
        <v>193112.78166224001</v>
      </c>
      <c r="AF7" s="188">
        <f>+'IS (US$)'!AF9</f>
        <v>179611.08286951945</v>
      </c>
      <c r="AG7" s="188">
        <f>+'IS (US$)'!AG9</f>
        <v>318389.74314946076</v>
      </c>
      <c r="AH7" s="188">
        <f>+'IS (US$)'!AH9</f>
        <v>309676</v>
      </c>
      <c r="AI7" s="188">
        <f>+'IS (US$)'!AI9</f>
        <v>377336.79523437133</v>
      </c>
      <c r="AJ7" s="188">
        <f>+'IS (US$)'!AJ9</f>
        <v>378154.52622562851</v>
      </c>
      <c r="AK7" s="188">
        <f>+'IS (US$)'!AK9</f>
        <v>184492.13627000013</v>
      </c>
      <c r="AL7" s="188">
        <f>+'IS (US$)'!AL9</f>
        <v>543166</v>
      </c>
      <c r="AM7" s="188">
        <v>484854.91840615775</v>
      </c>
      <c r="AN7" s="188">
        <f>'IS (US$)'!AN9</f>
        <v>824090</v>
      </c>
      <c r="AO7" s="188">
        <f>'IS (US$)'!AO9</f>
        <v>686131.35506873089</v>
      </c>
      <c r="AP7" s="195">
        <f>'IS (US$)'!AP9</f>
        <v>639373.013615945</v>
      </c>
      <c r="AQ7" s="195">
        <f>'IS (US$)'!AQ9</f>
        <v>727560</v>
      </c>
      <c r="AR7" s="195">
        <f>'IS (US$)'!AR9</f>
        <v>479847</v>
      </c>
      <c r="AS7" s="195">
        <f>'IS (US$)'!AS9</f>
        <v>526496.98638405511</v>
      </c>
      <c r="AT7" s="141"/>
      <c r="AU7" s="189">
        <f>SUM(B7:E7)</f>
        <v>209159.51967095546</v>
      </c>
      <c r="AV7" s="190">
        <f>SUM(F7:I7)</f>
        <v>75448.426381393729</v>
      </c>
      <c r="AW7" s="190">
        <f>SUM(J7:M7)</f>
        <v>117604.31503022833</v>
      </c>
      <c r="AX7" s="190">
        <f>SUM(N7:Q7)</f>
        <v>166522.3249563736</v>
      </c>
      <c r="AY7" s="190">
        <f>SUM(R7:U7)</f>
        <v>229541.93987021717</v>
      </c>
      <c r="AZ7" s="190">
        <f>SUM(V7:Y7)</f>
        <v>412760.64874913392</v>
      </c>
      <c r="BA7" s="188">
        <f>SUM(Z7:AC7)</f>
        <v>361922.04558440042</v>
      </c>
      <c r="BB7" s="188">
        <f t="shared" ref="BB7" si="2">SUM(AD7:AG7)</f>
        <v>810769.83981468307</v>
      </c>
      <c r="BC7" s="188">
        <f>SUM(AH7:AK7)</f>
        <v>1249659.4577299999</v>
      </c>
      <c r="BD7" s="188">
        <f>SUM(AL7:AO7)</f>
        <v>2538242.2734748889</v>
      </c>
      <c r="BE7" s="188">
        <f>SUM(AM7:AP7)</f>
        <v>2634449.2870908338</v>
      </c>
      <c r="BF7" s="77"/>
    </row>
    <row r="8" spans="1:1021 1037:2045 2061:3069 3085:4093 4109:5117 5133:6141 6157:7165 7181:8189 8205:9213 9229:10237 10253:11261 11277:12285 12301:13309 13325:14333 14349:15357 15373:16381" s="11" customFormat="1" ht="19.5" customHeight="1" thickBot="1">
      <c r="A8" s="153" t="s">
        <v>41</v>
      </c>
      <c r="B8" s="135">
        <f t="shared" ref="B8:Z8" si="3">B9+B18+B20+B21+B22+B23+B24</f>
        <v>-45495.808468688381</v>
      </c>
      <c r="C8" s="135">
        <f t="shared" si="3"/>
        <v>-46475.17572102874</v>
      </c>
      <c r="D8" s="135">
        <f t="shared" si="3"/>
        <v>-43477.090621592521</v>
      </c>
      <c r="E8" s="135">
        <f t="shared" si="3"/>
        <v>-59118.738943412085</v>
      </c>
      <c r="F8" s="135">
        <f t="shared" si="3"/>
        <v>-13319.872532829775</v>
      </c>
      <c r="G8" s="135">
        <f t="shared" si="3"/>
        <v>-19340.84752326829</v>
      </c>
      <c r="H8" s="135">
        <f t="shared" si="3"/>
        <v>-29494.49605111964</v>
      </c>
      <c r="I8" s="135">
        <f t="shared" si="3"/>
        <v>25747.587517124593</v>
      </c>
      <c r="J8" s="135">
        <f t="shared" si="3"/>
        <v>-18668.055499069531</v>
      </c>
      <c r="K8" s="135">
        <f t="shared" si="3"/>
        <v>-27829.628995095292</v>
      </c>
      <c r="L8" s="135">
        <f t="shared" si="3"/>
        <v>-43101.995545744321</v>
      </c>
      <c r="M8" s="135">
        <f t="shared" si="3"/>
        <v>73133.148085610068</v>
      </c>
      <c r="N8" s="135">
        <f t="shared" si="3"/>
        <v>-23654.888783378181</v>
      </c>
      <c r="O8" s="135">
        <f t="shared" si="3"/>
        <v>-27754.921600307734</v>
      </c>
      <c r="P8" s="135">
        <f t="shared" si="3"/>
        <v>-28212.399636838869</v>
      </c>
      <c r="Q8" s="135">
        <f t="shared" si="3"/>
        <v>-45986.640417998737</v>
      </c>
      <c r="R8" s="135">
        <f t="shared" si="3"/>
        <v>-31527.973729769026</v>
      </c>
      <c r="S8" s="135">
        <f t="shared" si="3"/>
        <v>-41791.606259007844</v>
      </c>
      <c r="T8" s="135">
        <f t="shared" si="3"/>
        <v>-33958.742181090965</v>
      </c>
      <c r="U8" s="135">
        <f t="shared" si="3"/>
        <v>-53140.797093988651</v>
      </c>
      <c r="V8" s="135">
        <f t="shared" si="3"/>
        <v>-22780.372162201973</v>
      </c>
      <c r="W8" s="135">
        <f t="shared" si="3"/>
        <v>-62645.746580000654</v>
      </c>
      <c r="X8" s="135">
        <f t="shared" si="3"/>
        <v>-52735.111492548574</v>
      </c>
      <c r="Y8" s="135">
        <f t="shared" si="3"/>
        <v>68928.309029290569</v>
      </c>
      <c r="Z8" s="135">
        <f t="shared" si="3"/>
        <v>-9095.0529776931216</v>
      </c>
      <c r="AA8" s="135">
        <f>AA9+AA18+AA20+AA21+AA22+AA23+AA24</f>
        <v>1771.4945800555033</v>
      </c>
      <c r="AB8" s="135">
        <f>AB9+AB18+AB20+AB21+AB22+AB23+AB24</f>
        <v>-88437.165856303647</v>
      </c>
      <c r="AC8" s="135">
        <f t="shared" ref="AC8" si="4">AC9+AC18+AC20+AC21+AC22+AC23+AC24</f>
        <v>-20476.968794420114</v>
      </c>
      <c r="AD8" s="135">
        <f>AD9+AD18+AD20+AD21+AD22+AD23+AD24</f>
        <v>-37724.723236283913</v>
      </c>
      <c r="AE8" s="135">
        <f t="shared" ref="AE8:AF8" si="5">AE9+AE18+AE20+AE21+AE22+AE23+AE24</f>
        <v>-67835.113292296694</v>
      </c>
      <c r="AF8" s="135">
        <f t="shared" si="5"/>
        <v>-60376.14324135262</v>
      </c>
      <c r="AG8" s="135">
        <f t="shared" ref="AG8:AH8" si="6">AG9+AG18+AG20+AG21+AG22+AG23+AG24</f>
        <v>-93404.708864440545</v>
      </c>
      <c r="AH8" s="135">
        <f t="shared" si="6"/>
        <v>-81035</v>
      </c>
      <c r="AI8" s="135">
        <f>AI9+AI18+AI20+AI21+AI22+AI23+AI24</f>
        <v>-120312.83739000002</v>
      </c>
      <c r="AJ8" s="135">
        <f>AJ9+AJ18+AJ20+AJ21+AJ22+AJ23+AJ24</f>
        <v>-84455.541624799313</v>
      </c>
      <c r="AK8" s="135">
        <f>AK9+AK18+AK20+AK21+AK22+AK23+AK24</f>
        <v>-11228.858754762798</v>
      </c>
      <c r="AL8" s="135">
        <f>SUM(AL9,AL18:AL24)</f>
        <v>-181451.63166276066</v>
      </c>
      <c r="AM8" s="135">
        <f t="shared" ref="AM8:AR8" si="7">AM9+AM18+AM20+AM21+AM22+AM23+AM24+AM19</f>
        <v>-143647.49305413937</v>
      </c>
      <c r="AN8" s="135">
        <f t="shared" si="7"/>
        <v>-194924.65111120598</v>
      </c>
      <c r="AO8" s="135">
        <f t="shared" si="7"/>
        <v>-165082.27298239252</v>
      </c>
      <c r="AP8" s="135">
        <f t="shared" si="7"/>
        <v>-162124.32286138012</v>
      </c>
      <c r="AQ8" s="135">
        <f t="shared" si="7"/>
        <v>-128666.97136999998</v>
      </c>
      <c r="AR8" s="135">
        <f t="shared" si="7"/>
        <v>-144734</v>
      </c>
      <c r="AS8" s="135">
        <f t="shared" ref="AS8" si="8">AS9+AS18+AS20+AS21+AS22+AS23+AS24+AS19</f>
        <v>-213134.7057686199</v>
      </c>
      <c r="AT8" s="69"/>
      <c r="AU8" s="135">
        <f t="shared" ref="AU8:BA8" si="9">AU9+AU18+AU20+AU21+AU22+AU23+AU24</f>
        <v>-194566.81375472172</v>
      </c>
      <c r="AV8" s="135">
        <f t="shared" si="9"/>
        <v>-36407.628590093118</v>
      </c>
      <c r="AW8" s="135">
        <f t="shared" si="9"/>
        <v>-16466.531954299076</v>
      </c>
      <c r="AX8" s="135">
        <f t="shared" si="9"/>
        <v>-125608.85043852354</v>
      </c>
      <c r="AY8" s="135">
        <f t="shared" si="9"/>
        <v>-160419.11926385647</v>
      </c>
      <c r="AZ8" s="135">
        <f t="shared" si="9"/>
        <v>-69232.921205460589</v>
      </c>
      <c r="BA8" s="135">
        <f t="shared" si="9"/>
        <v>-116237.69304836137</v>
      </c>
      <c r="BB8" s="135">
        <f>SUM(AD8:AG8)</f>
        <v>-259340.68863437377</v>
      </c>
      <c r="BC8" s="135">
        <f t="shared" ref="BC8:BC25" si="10">SUM(AH8:AK8)</f>
        <v>-297032.23776956211</v>
      </c>
      <c r="BD8" s="135">
        <f>SUM(AL8:AO8)</f>
        <v>-685106.04881049856</v>
      </c>
      <c r="BE8" s="135">
        <f>SUM(AM8:AP8)</f>
        <v>-665778.74000911799</v>
      </c>
      <c r="BF8" s="43"/>
      <c r="BG8" s="43"/>
      <c r="BH8" s="43"/>
      <c r="BI8" s="43"/>
      <c r="BJ8" s="43"/>
      <c r="BK8" s="43"/>
      <c r="BL8" s="43"/>
    </row>
    <row r="9" spans="1:1021 1037:2045 2061:3069 3085:4093 4109:5117 5133:6141 6157:7165 7181:8189 8205:9213 9229:10237 10253:11261 11277:12285 12301:13309 13325:14333 14349:15357 15373:16381" s="17" customFormat="1" ht="19.5" customHeight="1">
      <c r="A9" s="148" t="s">
        <v>102</v>
      </c>
      <c r="B9" s="72">
        <f t="shared" ref="B9:Y9" si="11">SUM(B10:B17)</f>
        <v>-36237.449105486361</v>
      </c>
      <c r="C9" s="72">
        <f t="shared" si="11"/>
        <v>-22254.975861016894</v>
      </c>
      <c r="D9" s="72">
        <f t="shared" si="11"/>
        <v>-25968.924037943398</v>
      </c>
      <c r="E9" s="72">
        <f t="shared" si="11"/>
        <v>-23748.462914106851</v>
      </c>
      <c r="F9" s="72">
        <f t="shared" si="11"/>
        <v>0</v>
      </c>
      <c r="G9" s="72">
        <f t="shared" si="11"/>
        <v>-20788.073089750935</v>
      </c>
      <c r="H9" s="72">
        <f t="shared" si="11"/>
        <v>-25560.416325283761</v>
      </c>
      <c r="I9" s="72">
        <f t="shared" si="11"/>
        <v>-13314.070831847737</v>
      </c>
      <c r="J9" s="72">
        <f t="shared" si="11"/>
        <v>-12929.250492481393</v>
      </c>
      <c r="K9" s="72">
        <f t="shared" si="11"/>
        <v>-24226.108500978524</v>
      </c>
      <c r="L9" s="72">
        <f t="shared" si="11"/>
        <v>-29591.568750376347</v>
      </c>
      <c r="M9" s="72">
        <f t="shared" si="11"/>
        <v>-22026.47276844455</v>
      </c>
      <c r="N9" s="72">
        <f t="shared" si="11"/>
        <v>-15144.136052490538</v>
      </c>
      <c r="O9" s="72">
        <f t="shared" si="11"/>
        <v>-27758.031465133874</v>
      </c>
      <c r="P9" s="72">
        <f t="shared" si="11"/>
        <v>-19684.194803059043</v>
      </c>
      <c r="Q9" s="72">
        <f t="shared" si="11"/>
        <v>-30830.692629667457</v>
      </c>
      <c r="R9" s="72">
        <f t="shared" si="11"/>
        <v>-20505.443186928958</v>
      </c>
      <c r="S9" s="72">
        <f t="shared" si="11"/>
        <v>-28882.306626931524</v>
      </c>
      <c r="T9" s="72">
        <f t="shared" si="11"/>
        <v>-19461.711594149834</v>
      </c>
      <c r="U9" s="72">
        <f t="shared" si="11"/>
        <v>-34114.865839856939</v>
      </c>
      <c r="V9" s="72">
        <f t="shared" si="11"/>
        <v>-13677.322079540936</v>
      </c>
      <c r="W9" s="72">
        <f t="shared" si="11"/>
        <v>-33714.292553920008</v>
      </c>
      <c r="X9" s="72">
        <f t="shared" si="11"/>
        <v>-29738.881463307462</v>
      </c>
      <c r="Y9" s="72">
        <f t="shared" si="11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2">SUM(AC10:AC17)</f>
        <v>-78356.426415603652</v>
      </c>
      <c r="AD9" s="72">
        <f t="shared" si="12"/>
        <v>-18501.47611119163</v>
      </c>
      <c r="AE9" s="72">
        <f t="shared" si="12"/>
        <v>-31973.660209087087</v>
      </c>
      <c r="AF9" s="72">
        <f t="shared" si="12"/>
        <v>-40373.432048558141</v>
      </c>
      <c r="AG9" s="72">
        <f t="shared" ref="AG9:AH9" si="13">SUM(AG10:AG17)</f>
        <v>-57341.367714829183</v>
      </c>
      <c r="AH9" s="72">
        <f t="shared" si="13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 t="shared" ref="AL9:AQ9" si="14">SUM(AL10:AL17)</f>
        <v>-79225</v>
      </c>
      <c r="AM9" s="72">
        <f t="shared" si="14"/>
        <v>-44922</v>
      </c>
      <c r="AN9" s="72">
        <f t="shared" si="14"/>
        <v>-63436</v>
      </c>
      <c r="AO9" s="72">
        <f t="shared" si="14"/>
        <v>-60736</v>
      </c>
      <c r="AP9" s="72">
        <f t="shared" si="14"/>
        <v>-57212</v>
      </c>
      <c r="AQ9" s="72">
        <f t="shared" si="14"/>
        <v>-61252</v>
      </c>
      <c r="AR9" s="72">
        <f t="shared" ref="AR9:AS9" si="15">SUM(AR10:AR17)</f>
        <v>-74107</v>
      </c>
      <c r="AS9" s="72">
        <f t="shared" si="15"/>
        <v>-54425</v>
      </c>
      <c r="AT9" s="72"/>
      <c r="AU9" s="43">
        <f>SUM(B9:E9)</f>
        <v>-108209.81191855349</v>
      </c>
      <c r="AV9" s="43">
        <f>SUM(F9:I9)</f>
        <v>-59662.560246882436</v>
      </c>
      <c r="AW9" s="43">
        <f>SUM(J9:M9)</f>
        <v>-88773.400512280816</v>
      </c>
      <c r="AX9" s="43">
        <f>SUM(N9:Q9)</f>
        <v>-93417.05495035091</v>
      </c>
      <c r="AY9" s="43">
        <f>SUM(R9:U9)</f>
        <v>-102964.32724786726</v>
      </c>
      <c r="AZ9" s="43">
        <f>SUM(V9:Y9)</f>
        <v>-104310.03593525475</v>
      </c>
      <c r="BA9" s="72">
        <f t="shared" ref="BA9:BA24" si="16">SUM(Z9:AC9)</f>
        <v>-191198.42031011326</v>
      </c>
      <c r="BB9" s="72">
        <f t="shared" ref="BB9:BB23" si="17">SUM(AD9:AG9)</f>
        <v>-148189.93608366605</v>
      </c>
      <c r="BC9" s="72">
        <f t="shared" si="10"/>
        <v>-168691.28830956211</v>
      </c>
      <c r="BD9" s="72">
        <f t="shared" ref="BD9:BE25" si="18">SUM(AL9:AO9)</f>
        <v>-248319</v>
      </c>
      <c r="BE9" s="72">
        <f t="shared" si="18"/>
        <v>-226306</v>
      </c>
      <c r="BF9" s="8"/>
      <c r="BG9" s="8"/>
    </row>
    <row r="10" spans="1:1021 1037:2045 2061:3069 3085:4093 4109:5117 5133:6141 6157:7165 7181:8189 8205:9213 9229:10237 10253:11261 11277:12285 12301:13309 13325:14333 14349:15357 15373:16381" s="17" customFormat="1" ht="19.5" customHeight="1">
      <c r="A10" s="149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157"/>
      <c r="AU10" s="43">
        <f t="shared" ref="AU10:AU24" si="19">SUM(B10:E10)</f>
        <v>-25385.119151487397</v>
      </c>
      <c r="AV10" s="43">
        <f t="shared" ref="AV10:AV24" si="20">SUM(F10:I10)</f>
        <v>-19429.972947002676</v>
      </c>
      <c r="AW10" s="43">
        <f t="shared" ref="AW10:AW24" si="21">SUM(J10:M10)</f>
        <v>-31284.655703870198</v>
      </c>
      <c r="AX10" s="43">
        <f t="shared" ref="AX10:AX24" si="22">SUM(N10:Q10)</f>
        <v>-32814.116024078976</v>
      </c>
      <c r="AY10" s="43">
        <f t="shared" ref="AY10:AY24" si="23">SUM(R10:U10)</f>
        <v>-39648.911840526998</v>
      </c>
      <c r="AZ10" s="43">
        <f t="shared" ref="AZ10:AZ24" si="24">SUM(V10:Y10)</f>
        <v>-8597.1033359255307</v>
      </c>
      <c r="BA10" s="72">
        <f t="shared" si="16"/>
        <v>-5768.5287343960408</v>
      </c>
      <c r="BB10" s="72">
        <f t="shared" si="17"/>
        <v>-2445.6310997376054</v>
      </c>
      <c r="BC10" s="72">
        <f t="shared" si="10"/>
        <v>0</v>
      </c>
      <c r="BD10" s="72">
        <f t="shared" si="18"/>
        <v>0</v>
      </c>
      <c r="BE10" s="72">
        <f t="shared" si="18"/>
        <v>0</v>
      </c>
      <c r="BF10" s="8"/>
      <c r="BG10" s="8"/>
    </row>
    <row r="11" spans="1:1021 1037:2045 2061:3069 3085:4093 4109:5117 5133:6141 6157:7165 7181:8189 8205:9213 9229:10237 10253:11261 11277:12285 12301:13309 13325:14333 14349:15357 15373:16381" s="17" customFormat="1" ht="19.5" customHeight="1">
      <c r="A11" s="149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-1875</v>
      </c>
      <c r="AM11" s="72">
        <f>+'IS (US$)'!AM12</f>
        <v>-4172</v>
      </c>
      <c r="AN11" s="72">
        <f>+'IS (US$)'!AN12</f>
        <v>-7558</v>
      </c>
      <c r="AO11" s="72">
        <f>+'IS (US$)'!AO12</f>
        <v>-6425</v>
      </c>
      <c r="AP11" s="72">
        <f>+'IS (US$)'!AP12</f>
        <v>-3213</v>
      </c>
      <c r="AQ11" s="72">
        <f>+'IS (US$)'!AQ12</f>
        <v>-5038</v>
      </c>
      <c r="AR11" s="72">
        <f>+'IS (US$)'!AR12</f>
        <v>-11131</v>
      </c>
      <c r="AS11" s="72">
        <f>+'IS (US$)'!AS12</f>
        <v>-674</v>
      </c>
      <c r="AT11" s="157"/>
      <c r="AU11" s="43">
        <f t="shared" si="19"/>
        <v>-18219.061390142808</v>
      </c>
      <c r="AV11" s="43">
        <f t="shared" si="20"/>
        <v>-8624.6243438590991</v>
      </c>
      <c r="AW11" s="43">
        <f t="shared" si="21"/>
        <v>-16932.175033190873</v>
      </c>
      <c r="AX11" s="43">
        <f t="shared" si="22"/>
        <v>-14520.517836551991</v>
      </c>
      <c r="AY11" s="43">
        <f t="shared" si="23"/>
        <v>-14071.737588988637</v>
      </c>
      <c r="AZ11" s="43">
        <f t="shared" si="24"/>
        <v>-18415.129165228591</v>
      </c>
      <c r="BA11" s="72">
        <f t="shared" si="16"/>
        <v>-12145.027678230199</v>
      </c>
      <c r="BB11" s="72">
        <f t="shared" si="17"/>
        <v>-14534.57995050848</v>
      </c>
      <c r="BC11" s="72">
        <f t="shared" si="10"/>
        <v>-9905.018233973231</v>
      </c>
      <c r="BD11" s="72">
        <f t="shared" si="18"/>
        <v>-20030</v>
      </c>
      <c r="BE11" s="72">
        <f t="shared" si="18"/>
        <v>-21368</v>
      </c>
      <c r="BF11" s="8"/>
      <c r="BG11" s="8"/>
    </row>
    <row r="12" spans="1:1021 1037:2045 2061:3069 3085:4093 4109:5117 5133:6141 6157:7165 7181:8189 8205:9213 9229:10237 10253:11261 11277:12285 12301:13309 13325:14333 14349:15357 15373:16381" s="17" customFormat="1" ht="19.5" customHeight="1">
      <c r="A12" s="149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-22027</v>
      </c>
      <c r="AM12" s="72">
        <f>+'IS (US$)'!AM13</f>
        <v>-11741</v>
      </c>
      <c r="AN12" s="72">
        <f>+'IS (US$)'!AN13</f>
        <v>-21297</v>
      </c>
      <c r="AO12" s="72">
        <f>+'IS (US$)'!AO13</f>
        <v>-24497</v>
      </c>
      <c r="AP12" s="72">
        <f>+'IS (US$)'!AP13</f>
        <v>-25623</v>
      </c>
      <c r="AQ12" s="72">
        <f>+'IS (US$)'!AQ13</f>
        <v>-25391</v>
      </c>
      <c r="AR12" s="72">
        <f>+'IS (US$)'!AR13</f>
        <v>-29378</v>
      </c>
      <c r="AS12" s="72">
        <f>+'IS (US$)'!AS13</f>
        <v>-28211</v>
      </c>
      <c r="AT12" s="157"/>
      <c r="AU12" s="43">
        <f t="shared" si="19"/>
        <v>-12461.309067131049</v>
      </c>
      <c r="AV12" s="43">
        <f t="shared" si="20"/>
        <v>-11428.40362495342</v>
      </c>
      <c r="AW12" s="43">
        <f t="shared" si="21"/>
        <v>-17685.385420405975</v>
      </c>
      <c r="AX12" s="43">
        <f t="shared" si="22"/>
        <v>-17199.830701975578</v>
      </c>
      <c r="AY12" s="43">
        <f t="shared" si="23"/>
        <v>-21113.582640398196</v>
      </c>
      <c r="AZ12" s="43">
        <f t="shared" si="24"/>
        <v>-25614.372575837151</v>
      </c>
      <c r="BA12" s="72">
        <f t="shared" si="16"/>
        <v>-22046.804381796268</v>
      </c>
      <c r="BB12" s="72">
        <f t="shared" si="17"/>
        <v>-33651.183458975203</v>
      </c>
      <c r="BC12" s="72">
        <f t="shared" si="10"/>
        <v>-32251.824037972052</v>
      </c>
      <c r="BD12" s="72">
        <f t="shared" si="18"/>
        <v>-79562</v>
      </c>
      <c r="BE12" s="72">
        <f t="shared" si="18"/>
        <v>-83158</v>
      </c>
      <c r="BF12" s="8"/>
      <c r="BG12" s="8"/>
    </row>
    <row r="13" spans="1:1021 1037:2045 2061:3069 3085:4093 4109:5117 5133:6141 6157:7165 7181:8189 8205:9213 9229:10237 10253:11261 11277:12285 12301:13309 13325:14333 14349:15357 15373:16381" s="17" customFormat="1" ht="19.5" customHeight="1">
      <c r="A13" s="149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-21030</v>
      </c>
      <c r="AM13" s="72">
        <f>+'IS (US$)'!AM14</f>
        <v>-2404</v>
      </c>
      <c r="AN13" s="72">
        <f>+'IS (US$)'!AN14</f>
        <v>-17830</v>
      </c>
      <c r="AO13" s="72">
        <f>+'IS (US$)'!AO14</f>
        <v>-19319</v>
      </c>
      <c r="AP13" s="72">
        <f>+'IS (US$)'!AP14</f>
        <v>-11100</v>
      </c>
      <c r="AQ13" s="72">
        <f>+'IS (US$)'!AQ14</f>
        <v>-16278</v>
      </c>
      <c r="AR13" s="72">
        <f>+'IS (US$)'!AR14</f>
        <v>-13084</v>
      </c>
      <c r="AS13" s="72">
        <f>+'IS (US$)'!AS14</f>
        <v>-21099</v>
      </c>
      <c r="AT13" s="157"/>
      <c r="AU13" s="43">
        <f t="shared" si="19"/>
        <v>-11614.420757822749</v>
      </c>
      <c r="AV13" s="43">
        <f t="shared" si="20"/>
        <v>-9524.9279897947254</v>
      </c>
      <c r="AW13" s="43">
        <f t="shared" si="21"/>
        <v>-12815.210287373771</v>
      </c>
      <c r="AX13" s="43">
        <f t="shared" si="22"/>
        <v>-18137.23389266053</v>
      </c>
      <c r="AY13" s="43">
        <f t="shared" si="23"/>
        <v>-15508.567443688215</v>
      </c>
      <c r="AZ13" s="43">
        <f t="shared" si="24"/>
        <v>-26401.996333893465</v>
      </c>
      <c r="BA13" s="72">
        <f t="shared" si="16"/>
        <v>-20936.794072484579</v>
      </c>
      <c r="BB13" s="72">
        <f t="shared" si="17"/>
        <v>-39496.036710042776</v>
      </c>
      <c r="BC13" s="72">
        <f t="shared" si="10"/>
        <v>-32216.23284644583</v>
      </c>
      <c r="BD13" s="72">
        <f t="shared" si="18"/>
        <v>-60583</v>
      </c>
      <c r="BE13" s="72">
        <f t="shared" si="18"/>
        <v>-50653</v>
      </c>
      <c r="BF13" s="8"/>
      <c r="BG13" s="8"/>
    </row>
    <row r="14" spans="1:1021 1037:2045 2061:3069 3085:4093 4109:5117 5133:6141 6157:7165 7181:8189 8205:9213 9229:10237 10253:11261 11277:12285 12301:13309 13325:14333 14349:15357 15373:16381" s="17" customFormat="1" ht="19.5" customHeight="1">
      <c r="A14" s="149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-12499</v>
      </c>
      <c r="AM14" s="72">
        <f>+'IS (US$)'!AM15</f>
        <v>-13829</v>
      </c>
      <c r="AN14" s="72">
        <f>+'IS (US$)'!AN15</f>
        <v>-11607</v>
      </c>
      <c r="AO14" s="72">
        <f>+'IS (US$)'!AO15</f>
        <v>-10443</v>
      </c>
      <c r="AP14" s="72">
        <f>+'IS (US$)'!AP15</f>
        <v>-11502</v>
      </c>
      <c r="AQ14" s="72">
        <f>+'IS (US$)'!AQ15</f>
        <v>-13041</v>
      </c>
      <c r="AR14" s="72">
        <f>+'IS (US$)'!AR15</f>
        <v>-12949</v>
      </c>
      <c r="AS14" s="72">
        <f>+'IS (US$)'!AS15</f>
        <v>-10199</v>
      </c>
      <c r="AT14" s="157"/>
      <c r="AU14" s="43">
        <f t="shared" si="19"/>
        <v>-5480.811465344349</v>
      </c>
      <c r="AV14" s="43">
        <f t="shared" si="20"/>
        <v>-2459.5836823440886</v>
      </c>
      <c r="AW14" s="43">
        <f t="shared" si="21"/>
        <v>-3278.8294389559242</v>
      </c>
      <c r="AX14" s="43">
        <f t="shared" si="22"/>
        <v>-3652.958323810446</v>
      </c>
      <c r="AY14" s="43">
        <f t="shared" si="23"/>
        <v>-3829.1781539568533</v>
      </c>
      <c r="AZ14" s="43">
        <f t="shared" si="24"/>
        <v>-14045.066542767901</v>
      </c>
      <c r="BA14" s="72">
        <f t="shared" si="16"/>
        <v>-13466.436017713844</v>
      </c>
      <c r="BB14" s="72">
        <f t="shared" si="17"/>
        <v>-24117.31796360077</v>
      </c>
      <c r="BC14" s="72">
        <f t="shared" si="10"/>
        <v>-24796.901177434433</v>
      </c>
      <c r="BD14" s="72">
        <f t="shared" si="18"/>
        <v>-48378</v>
      </c>
      <c r="BE14" s="72">
        <f t="shared" si="18"/>
        <v>-47381</v>
      </c>
      <c r="BF14" s="8"/>
      <c r="BG14" s="8"/>
    </row>
    <row r="15" spans="1:1021 1037:2045 2061:3069 3085:4093 4109:5117 5133:6141 6157:7165 7181:8189 8205:9213 9229:10237 10253:11261 11277:12285 12301:13309 13325:14333 14349:15357 15373:16381" s="17" customFormat="1" ht="19.5" customHeight="1">
      <c r="A15" s="149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72">
        <f>+'IS (US$)'!AO16</f>
        <v>0</v>
      </c>
      <c r="AP15" s="72">
        <f>+'IS (US$)'!AP16</f>
        <v>0</v>
      </c>
      <c r="AQ15" s="72">
        <f>+'IS (US$)'!AQ16</f>
        <v>0</v>
      </c>
      <c r="AR15" s="72">
        <f>+'IS (US$)'!AR16</f>
        <v>0</v>
      </c>
      <c r="AS15" s="72">
        <f>+'IS (US$)'!AS16</f>
        <v>0</v>
      </c>
      <c r="AT15" s="157"/>
      <c r="AU15" s="43">
        <f t="shared" si="19"/>
        <v>-5284.4196298449287</v>
      </c>
      <c r="AV15" s="43">
        <f t="shared" si="20"/>
        <v>-4033.5200516470513</v>
      </c>
      <c r="AW15" s="43">
        <f t="shared" si="21"/>
        <v>-3906.1481500517875</v>
      </c>
      <c r="AX15" s="43">
        <f t="shared" si="22"/>
        <v>-3555.2943602162754</v>
      </c>
      <c r="AY15" s="43">
        <f t="shared" si="23"/>
        <v>-3425.1215660438756</v>
      </c>
      <c r="AZ15" s="43">
        <f t="shared" si="24"/>
        <v>-2552.4974360820415</v>
      </c>
      <c r="BA15" s="72">
        <f t="shared" si="16"/>
        <v>-1408.6136478084022</v>
      </c>
      <c r="BB15" s="72">
        <f t="shared" si="17"/>
        <v>-1697.5455308808082</v>
      </c>
      <c r="BC15" s="72">
        <f t="shared" si="10"/>
        <v>0</v>
      </c>
      <c r="BD15" s="72">
        <f t="shared" si="18"/>
        <v>0</v>
      </c>
      <c r="BE15" s="72">
        <f t="shared" si="18"/>
        <v>0</v>
      </c>
      <c r="BF15" s="8"/>
      <c r="BG15" s="8"/>
    </row>
    <row r="16" spans="1:1021 1037:2045 2061:3069 3085:4093 4109:5117 5133:6141 6157:7165 7181:8189 8205:9213 9229:10237 10253:11261 11277:12285 12301:13309 13325:14333 14349:15357 15373:16381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-10949</v>
      </c>
      <c r="AM16" s="72">
        <f>+'IS (US$)'!AM17</f>
        <v>3303</v>
      </c>
      <c r="AN16" s="72">
        <f>+'IS (US$)'!AN17</f>
        <v>0</v>
      </c>
      <c r="AO16" s="72">
        <f>+'IS (US$)'!AO17</f>
        <v>84</v>
      </c>
      <c r="AP16" s="72">
        <f>+'IS (US$)'!AP17</f>
        <v>0</v>
      </c>
      <c r="AQ16" s="72">
        <f>+'IS (US$)'!AQ17</f>
        <v>0</v>
      </c>
      <c r="AR16" s="72">
        <f>+'IS (US$)'!AR17</f>
        <v>0</v>
      </c>
      <c r="AS16" s="72">
        <f>+'IS (US$)'!AS17</f>
        <v>0</v>
      </c>
      <c r="AT16" s="157"/>
      <c r="AU16" s="43"/>
      <c r="AV16" s="43"/>
      <c r="AW16" s="43"/>
      <c r="AX16" s="43"/>
      <c r="AY16" s="43"/>
      <c r="AZ16" s="43"/>
      <c r="BA16" s="72">
        <f t="shared" si="16"/>
        <v>-72165</v>
      </c>
      <c r="BB16" s="72">
        <f t="shared" si="17"/>
        <v>-21627.171261327974</v>
      </c>
      <c r="BC16" s="72">
        <f t="shared" si="10"/>
        <v>-73842.144385977022</v>
      </c>
      <c r="BD16" s="72">
        <f t="shared" si="18"/>
        <v>-7562</v>
      </c>
      <c r="BE16" s="72">
        <f t="shared" si="18"/>
        <v>3387</v>
      </c>
      <c r="BF16" s="8"/>
      <c r="BG16" s="8"/>
    </row>
    <row r="17" spans="1:65" s="17" customFormat="1" ht="19.5" customHeight="1">
      <c r="A17" s="149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-10845</v>
      </c>
      <c r="AM17" s="72">
        <f>+'IS (US$)'!AM18</f>
        <v>-16079</v>
      </c>
      <c r="AN17" s="72">
        <f>+'IS (US$)'!AN18</f>
        <v>-5144</v>
      </c>
      <c r="AO17" s="72">
        <f>+'IS (US$)'!AO18</f>
        <v>-136</v>
      </c>
      <c r="AP17" s="72">
        <f>+'IS (US$)'!AP18</f>
        <v>-5774</v>
      </c>
      <c r="AQ17" s="72">
        <f>+'IS (US$)'!AQ18</f>
        <v>-1504</v>
      </c>
      <c r="AR17" s="72">
        <f>+'IS (US$)'!AR18</f>
        <v>-7565</v>
      </c>
      <c r="AS17" s="72">
        <f>+'IS (US$)'!AS18</f>
        <v>5758</v>
      </c>
      <c r="AT17" s="157"/>
      <c r="AU17" s="43">
        <f t="shared" si="19"/>
        <v>-29764.670456780215</v>
      </c>
      <c r="AV17" s="43">
        <f t="shared" si="20"/>
        <v>-4161.5276072813731</v>
      </c>
      <c r="AW17" s="43">
        <f t="shared" si="21"/>
        <v>-2870.9964784322874</v>
      </c>
      <c r="AX17" s="43">
        <f t="shared" si="22"/>
        <v>-3537.1038110571071</v>
      </c>
      <c r="AY17" s="43">
        <f t="shared" si="23"/>
        <v>-5367.228014264475</v>
      </c>
      <c r="AZ17" s="43">
        <f t="shared" si="24"/>
        <v>-8683.8705455200725</v>
      </c>
      <c r="BA17" s="72">
        <f t="shared" si="16"/>
        <v>-43261.215777683916</v>
      </c>
      <c r="BB17" s="72">
        <f t="shared" si="17"/>
        <v>-10620.470108592432</v>
      </c>
      <c r="BC17" s="72">
        <f t="shared" si="10"/>
        <v>4320.5511500571301</v>
      </c>
      <c r="BD17" s="72">
        <f t="shared" si="18"/>
        <v>-32204</v>
      </c>
      <c r="BE17" s="72">
        <f t="shared" si="18"/>
        <v>-27133</v>
      </c>
      <c r="BF17" s="8"/>
      <c r="BG17" s="8"/>
      <c r="BM17" s="44"/>
    </row>
    <row r="18" spans="1:65" s="17" customFormat="1" ht="19.5" customHeight="1">
      <c r="A18" s="148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-44380</v>
      </c>
      <c r="AM18" s="72">
        <f>+'IS (US$)'!AM20</f>
        <v>-46591</v>
      </c>
      <c r="AN18" s="72">
        <f>+'IS (US$)'!AN20</f>
        <v>-63995</v>
      </c>
      <c r="AO18" s="72">
        <f>'IS (US$)'!AO20</f>
        <v>-75152</v>
      </c>
      <c r="AP18" s="72">
        <f>'IS (US$)'!AP20</f>
        <v>-56864</v>
      </c>
      <c r="AQ18" s="72">
        <f>'IS (US$)'!AQ20</f>
        <v>-59428</v>
      </c>
      <c r="AR18" s="72">
        <f>'IS (US$)'!AR20</f>
        <v>-58558</v>
      </c>
      <c r="AS18" s="72">
        <f>'IS (US$)'!AS20</f>
        <v>-51146</v>
      </c>
      <c r="AT18" s="157"/>
      <c r="AU18" s="43">
        <f t="shared" si="19"/>
        <v>-20100.883764807098</v>
      </c>
      <c r="AV18" s="43">
        <f t="shared" si="20"/>
        <v>-7721.200130448613</v>
      </c>
      <c r="AW18" s="43">
        <f t="shared" si="21"/>
        <v>-10447.42533918948</v>
      </c>
      <c r="AX18" s="43">
        <f t="shared" si="22"/>
        <v>-15169.657678710169</v>
      </c>
      <c r="AY18" s="43">
        <f t="shared" si="23"/>
        <v>-20682.426561681837</v>
      </c>
      <c r="AZ18" s="43">
        <f t="shared" si="24"/>
        <v>-36126.465328621824</v>
      </c>
      <c r="BA18" s="72">
        <f t="shared" si="16"/>
        <v>-29538.850354225597</v>
      </c>
      <c r="BB18" s="72">
        <f t="shared" si="17"/>
        <v>-59362.256894364735</v>
      </c>
      <c r="BC18" s="72">
        <f t="shared" si="10"/>
        <v>-96045.001369999998</v>
      </c>
      <c r="BD18" s="72">
        <f t="shared" si="18"/>
        <v>-230118</v>
      </c>
      <c r="BE18" s="72">
        <f t="shared" si="18"/>
        <v>-242602</v>
      </c>
      <c r="BF18" s="8"/>
      <c r="BG18" s="8"/>
    </row>
    <row r="19" spans="1:65" s="17" customFormat="1" ht="19.5" customHeight="1">
      <c r="A19" s="148" t="s">
        <v>244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72">
        <f>'IS (US$)'!AO24</f>
        <v>-52366.458280000006</v>
      </c>
      <c r="AP19" s="72">
        <f>'IS (US$)'!AP24</f>
        <v>-33457.12571138014</v>
      </c>
      <c r="AQ19" s="72">
        <f>'IS (US$)'!AQ24</f>
        <v>-33488</v>
      </c>
      <c r="AR19" s="72">
        <f>'IS (US$)'!AR24</f>
        <v>17971</v>
      </c>
      <c r="AS19" s="72">
        <f>'IS (US$)'!AS24</f>
        <v>-47948.87428861986</v>
      </c>
      <c r="AT19" s="157"/>
      <c r="AU19" s="43"/>
      <c r="AV19" s="43"/>
      <c r="AW19" s="43"/>
      <c r="AX19" s="43"/>
      <c r="AY19" s="43"/>
      <c r="AZ19" s="43"/>
      <c r="BA19" s="72"/>
      <c r="BB19" s="72"/>
      <c r="BC19" s="72"/>
      <c r="BD19" s="72">
        <f t="shared" si="18"/>
        <v>-137278.48614000002</v>
      </c>
      <c r="BE19" s="72">
        <f t="shared" si="18"/>
        <v>-152168.34531138017</v>
      </c>
      <c r="BF19" s="8"/>
      <c r="BG19" s="8"/>
    </row>
    <row r="20" spans="1:65" s="17" customFormat="1" ht="19.5" customHeight="1">
      <c r="A20" s="148" t="s">
        <v>144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06">
        <f>SUM('IS (US$)'!AM25:AM28)</f>
        <v>-15226.029430000006</v>
      </c>
      <c r="AN20" s="306">
        <f>SUM('IS (US$)'!AN25:AN28)</f>
        <v>-19869.204659999989</v>
      </c>
      <c r="AO20" s="306">
        <f>SUM('IS (US$)'!AO25:AO28)</f>
        <v>-37012.305490498518</v>
      </c>
      <c r="AP20" s="306">
        <f>SUM('IS (US$)'!AP25:AP28)</f>
        <v>-16117.248569999976</v>
      </c>
      <c r="AQ20" s="306">
        <f>SUM('IS (US$)'!AQ25:AQ28)</f>
        <v>-29610.971369999992</v>
      </c>
      <c r="AR20" s="306">
        <f>SUM('IS (US$)'!AR25:AR28)</f>
        <v>-21107</v>
      </c>
      <c r="AS20" s="306">
        <f>SUM('IS (US$)'!AS25:AS28)</f>
        <v>-18016.78006000003</v>
      </c>
      <c r="AT20" s="129"/>
      <c r="AU20" s="43">
        <f t="shared" si="19"/>
        <v>-67205.019827633747</v>
      </c>
      <c r="AV20" s="43">
        <f t="shared" si="20"/>
        <v>-22839.297184300282</v>
      </c>
      <c r="AW20" s="43">
        <f t="shared" si="21"/>
        <v>-21343.467876903334</v>
      </c>
      <c r="AX20" s="43">
        <f t="shared" si="22"/>
        <v>-28766.67323063848</v>
      </c>
      <c r="AY20" s="43">
        <f t="shared" si="23"/>
        <v>-30325.072565574657</v>
      </c>
      <c r="AZ20" s="43">
        <f t="shared" si="24"/>
        <v>-27409.824960291426</v>
      </c>
      <c r="BA20" s="72">
        <f t="shared" si="16"/>
        <v>-25179.566360569872</v>
      </c>
      <c r="BB20" s="72">
        <f t="shared" si="17"/>
        <v>-36582.835318287631</v>
      </c>
      <c r="BC20" s="72">
        <f t="shared" si="10"/>
        <v>-47671.95928523218</v>
      </c>
      <c r="BD20" s="72">
        <f t="shared" si="18"/>
        <v>-83241.801470498496</v>
      </c>
      <c r="BE20" s="72">
        <f t="shared" si="18"/>
        <v>-88224.788150498498</v>
      </c>
      <c r="BF20" s="8"/>
      <c r="BG20" s="8"/>
    </row>
    <row r="21" spans="1:65" s="17" customFormat="1" ht="19.5" customHeight="1">
      <c r="A21" s="148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72">
        <f>'IS (US$)'!AO29</f>
        <v>-1491.5017599999965</v>
      </c>
      <c r="AP21" s="72">
        <f>'IS (US$)'!AP29</f>
        <v>-2903.9485799999952</v>
      </c>
      <c r="AQ21" s="72">
        <f>'IS (US$)'!AQ29</f>
        <v>-2024</v>
      </c>
      <c r="AR21" s="72">
        <f>'IS (US$)'!AR29</f>
        <v>-572</v>
      </c>
      <c r="AS21" s="72">
        <f>'IS (US$)'!AS29</f>
        <v>-608.05142000000524</v>
      </c>
      <c r="AT21" s="129"/>
      <c r="AU21" s="43">
        <f t="shared" si="19"/>
        <v>-1864.1489222385148</v>
      </c>
      <c r="AV21" s="43">
        <f t="shared" si="20"/>
        <v>-1590.7871433309483</v>
      </c>
      <c r="AW21" s="43">
        <f t="shared" si="21"/>
        <v>-401.82842826591968</v>
      </c>
      <c r="AX21" s="43">
        <f t="shared" si="22"/>
        <v>-1139.297113571693</v>
      </c>
      <c r="AY21" s="43">
        <f t="shared" si="23"/>
        <v>-1487.2299877066093</v>
      </c>
      <c r="AZ21" s="43">
        <f t="shared" si="24"/>
        <v>-2753.1722079346346</v>
      </c>
      <c r="BA21" s="72">
        <f t="shared" si="16"/>
        <v>-3129.1059377128777</v>
      </c>
      <c r="BB21" s="72">
        <f t="shared" si="17"/>
        <v>-1197.2191096948436</v>
      </c>
      <c r="BC21" s="72">
        <f t="shared" si="10"/>
        <v>-2279.8512000000032</v>
      </c>
      <c r="BD21" s="72">
        <f t="shared" si="18"/>
        <v>-5853.7611999999599</v>
      </c>
      <c r="BE21" s="72">
        <f t="shared" si="18"/>
        <v>-7858.5260299999572</v>
      </c>
      <c r="BF21" s="43"/>
      <c r="BG21" s="43"/>
      <c r="BH21" s="43"/>
      <c r="BI21" s="43"/>
    </row>
    <row r="22" spans="1:65" s="17" customFormat="1" ht="19.5" customHeight="1">
      <c r="A22" s="148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06">
        <v>0</v>
      </c>
      <c r="AN22" s="306">
        <v>0</v>
      </c>
      <c r="AO22" s="306">
        <f>'IS (US$)'!AO32</f>
        <v>0</v>
      </c>
      <c r="AP22" s="306">
        <f>'IS (US$)'!AP32</f>
        <v>0</v>
      </c>
      <c r="AQ22" s="306">
        <f>'IS (US$)'!AQ32</f>
        <v>0</v>
      </c>
      <c r="AR22" s="306">
        <f>'IS (US$)'!AR32</f>
        <v>0</v>
      </c>
      <c r="AS22" s="306">
        <f>'IS (US$)'!AS32</f>
        <v>0</v>
      </c>
      <c r="AT22" s="129"/>
      <c r="AU22" s="43">
        <f t="shared" si="19"/>
        <v>-1264.1212133764975</v>
      </c>
      <c r="AV22" s="43">
        <f t="shared" si="20"/>
        <v>50761.855617396279</v>
      </c>
      <c r="AW22" s="43">
        <f t="shared" si="21"/>
        <v>-1916.5475084399166</v>
      </c>
      <c r="AX22" s="43">
        <f t="shared" si="22"/>
        <v>0</v>
      </c>
      <c r="AY22" s="43">
        <f t="shared" si="23"/>
        <v>-23.35017349647979</v>
      </c>
      <c r="AZ22" s="43">
        <f t="shared" si="24"/>
        <v>-6712.7770409877312</v>
      </c>
      <c r="BA22" s="72">
        <f t="shared" si="16"/>
        <v>-240.83680855172656</v>
      </c>
      <c r="BB22" s="72">
        <f t="shared" si="17"/>
        <v>0</v>
      </c>
      <c r="BC22" s="72">
        <f t="shared" si="10"/>
        <v>0</v>
      </c>
      <c r="BD22" s="72">
        <f t="shared" si="18"/>
        <v>0</v>
      </c>
      <c r="BE22" s="72">
        <f t="shared" si="18"/>
        <v>0</v>
      </c>
      <c r="BF22" s="12"/>
      <c r="BG22" s="48"/>
    </row>
    <row r="23" spans="1:65" s="17" customFormat="1" ht="19.5" customHeight="1">
      <c r="A23" s="148" t="s">
        <v>105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06">
        <v>0</v>
      </c>
      <c r="AN23" s="306">
        <v>0</v>
      </c>
      <c r="AO23" s="306">
        <f>'IS (US$)'!AO31</f>
        <v>0</v>
      </c>
      <c r="AP23" s="306">
        <f>'IS (US$)'!AP31</f>
        <v>0</v>
      </c>
      <c r="AQ23" s="306">
        <f>'IS (US$)'!AQ31</f>
        <v>0</v>
      </c>
      <c r="AR23" s="306">
        <f>'IS (US$)'!AR31</f>
        <v>0</v>
      </c>
      <c r="AS23" s="306">
        <f>'IS (US$)'!AS31</f>
        <v>0</v>
      </c>
      <c r="AT23" s="129"/>
      <c r="AU23" s="43">
        <f t="shared" si="19"/>
        <v>0</v>
      </c>
      <c r="AV23" s="43">
        <f t="shared" si="20"/>
        <v>0</v>
      </c>
      <c r="AW23" s="43">
        <f t="shared" si="21"/>
        <v>0</v>
      </c>
      <c r="AX23" s="43">
        <f t="shared" si="22"/>
        <v>0</v>
      </c>
      <c r="AY23" s="43">
        <f t="shared" si="23"/>
        <v>-1310.8896622658358</v>
      </c>
      <c r="AZ23" s="43">
        <f t="shared" si="24"/>
        <v>138063.24957324978</v>
      </c>
      <c r="BA23" s="72">
        <f t="shared" si="16"/>
        <v>-10215.688330433975</v>
      </c>
      <c r="BB23" s="72">
        <f t="shared" si="17"/>
        <v>0</v>
      </c>
      <c r="BC23" s="72">
        <f t="shared" si="10"/>
        <v>0</v>
      </c>
      <c r="BD23" s="72">
        <f t="shared" si="18"/>
        <v>0</v>
      </c>
      <c r="BE23" s="72">
        <f t="shared" si="18"/>
        <v>0</v>
      </c>
      <c r="BF23" s="12"/>
      <c r="BG23" s="48"/>
    </row>
    <row r="24" spans="1:65" s="17" customFormat="1" ht="19.5" customHeight="1">
      <c r="A24" s="148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-13241.982458106</v>
      </c>
      <c r="AO24" s="72">
        <f>'IS (US$)'!AO33</f>
        <v>61675.992548106013</v>
      </c>
      <c r="AP24" s="72">
        <f>'IS (US$)'!AP33</f>
        <v>4430</v>
      </c>
      <c r="AQ24" s="72">
        <f>'IS (US$)'!AQ33</f>
        <v>57136</v>
      </c>
      <c r="AR24" s="72">
        <f>'IS (US$)'!AR33</f>
        <v>-8361</v>
      </c>
      <c r="AS24" s="72">
        <f>'IS (US$)'!AS33</f>
        <v>-40990</v>
      </c>
      <c r="AT24" s="129"/>
      <c r="AU24" s="43">
        <f t="shared" si="19"/>
        <v>4077.1718918876413</v>
      </c>
      <c r="AV24" s="43">
        <f t="shared" si="20"/>
        <v>4644.3604974728933</v>
      </c>
      <c r="AW24" s="43">
        <f t="shared" si="21"/>
        <v>106416.13771078039</v>
      </c>
      <c r="AX24" s="43">
        <f t="shared" si="22"/>
        <v>12883.832534747728</v>
      </c>
      <c r="AY24" s="43">
        <f t="shared" si="23"/>
        <v>-3625.823065263804</v>
      </c>
      <c r="AZ24" s="43">
        <f t="shared" si="24"/>
        <v>-29983.895305620019</v>
      </c>
      <c r="BA24" s="43">
        <f t="shared" si="16"/>
        <v>143264.77505324595</v>
      </c>
      <c r="BB24" s="43">
        <f>SUM(AD24:AG24)</f>
        <v>-14008.441228360534</v>
      </c>
      <c r="BC24" s="43">
        <f t="shared" si="10"/>
        <v>17655.862395232187</v>
      </c>
      <c r="BD24" s="72">
        <f t="shared" si="18"/>
        <v>19705</v>
      </c>
      <c r="BE24" s="72">
        <f t="shared" si="18"/>
        <v>51380.919482760663</v>
      </c>
      <c r="BF24" s="150"/>
      <c r="BG24" s="43"/>
    </row>
    <row r="25" spans="1:65" s="8" customFormat="1" ht="19.5" customHeight="1">
      <c r="A25" s="130" t="s">
        <v>232</v>
      </c>
      <c r="B25" s="131">
        <f t="shared" ref="B25:Z25" si="25">+B7+B8</f>
        <v>15143.819364973999</v>
      </c>
      <c r="C25" s="131">
        <f t="shared" si="25"/>
        <v>15264.53604694987</v>
      </c>
      <c r="D25" s="131">
        <f t="shared" si="25"/>
        <v>12225.682129023793</v>
      </c>
      <c r="E25" s="131">
        <f t="shared" si="25"/>
        <v>-28041.331624713923</v>
      </c>
      <c r="F25" s="131">
        <f t="shared" si="25"/>
        <v>-11627.69082074017</v>
      </c>
      <c r="G25" s="131">
        <f t="shared" si="25"/>
        <v>12185.482953791092</v>
      </c>
      <c r="H25" s="131">
        <f t="shared" si="25"/>
        <v>6633.0188882114453</v>
      </c>
      <c r="I25" s="131">
        <f t="shared" si="25"/>
        <v>31849.986770038253</v>
      </c>
      <c r="J25" s="131">
        <f t="shared" si="25"/>
        <v>-8014.5645769556249</v>
      </c>
      <c r="K25" s="131">
        <f t="shared" si="25"/>
        <v>1689.8283901888281</v>
      </c>
      <c r="L25" s="131">
        <f t="shared" si="25"/>
        <v>-202.724182052174</v>
      </c>
      <c r="M25" s="131">
        <f t="shared" si="25"/>
        <v>107665.24344474824</v>
      </c>
      <c r="N25" s="131">
        <f t="shared" si="25"/>
        <v>138.60601962420333</v>
      </c>
      <c r="O25" s="131">
        <f t="shared" si="25"/>
        <v>20605.653351501333</v>
      </c>
      <c r="P25" s="131">
        <f t="shared" si="25"/>
        <v>6580.3737290089994</v>
      </c>
      <c r="Q25" s="131">
        <f t="shared" si="25"/>
        <v>13588.841417715557</v>
      </c>
      <c r="R25" s="131">
        <f t="shared" si="25"/>
        <v>4561.2489449397071</v>
      </c>
      <c r="S25" s="131">
        <f t="shared" si="25"/>
        <v>24543.463035201908</v>
      </c>
      <c r="T25" s="131">
        <f t="shared" si="25"/>
        <v>22916.074251297337</v>
      </c>
      <c r="U25" s="131">
        <f t="shared" si="25"/>
        <v>17102.034374921735</v>
      </c>
      <c r="V25" s="131">
        <f t="shared" si="25"/>
        <v>14128.687068911437</v>
      </c>
      <c r="W25" s="131">
        <f t="shared" si="25"/>
        <v>77200.115533756907</v>
      </c>
      <c r="X25" s="131">
        <f t="shared" si="25"/>
        <v>47727.593050870841</v>
      </c>
      <c r="Y25" s="131">
        <f t="shared" si="25"/>
        <v>204471.33189013414</v>
      </c>
      <c r="Z25" s="131">
        <f t="shared" si="25"/>
        <v>40899.831132749925</v>
      </c>
      <c r="AA25" s="131">
        <f>+AA7+AA8</f>
        <v>59864.899159133332</v>
      </c>
      <c r="AB25" s="131">
        <f>+AB7+AB8</f>
        <v>2419.4969971884566</v>
      </c>
      <c r="AC25" s="131">
        <f t="shared" ref="AC25" si="26">+AC7+AC8</f>
        <v>142500.12524696731</v>
      </c>
      <c r="AD25" s="131">
        <f t="shared" ref="AD25:AI25" si="27">+AD7+AD8</f>
        <v>81931.508897178908</v>
      </c>
      <c r="AE25" s="131">
        <f t="shared" si="27"/>
        <v>125277.66836994332</v>
      </c>
      <c r="AF25" s="131">
        <f t="shared" si="27"/>
        <v>119234.93962816683</v>
      </c>
      <c r="AG25" s="131">
        <f t="shared" si="27"/>
        <v>224985.0342850202</v>
      </c>
      <c r="AH25" s="131">
        <f>+AH7+AH8</f>
        <v>228641</v>
      </c>
      <c r="AI25" s="131">
        <f t="shared" si="27"/>
        <v>257023.95784437133</v>
      </c>
      <c r="AJ25" s="131">
        <f t="shared" ref="AJ25:AQ25" si="28">+AJ7+AJ8</f>
        <v>293698.98460082919</v>
      </c>
      <c r="AK25" s="131">
        <f t="shared" si="28"/>
        <v>173263.27751523734</v>
      </c>
      <c r="AL25" s="131">
        <f t="shared" si="28"/>
        <v>361714.36833723937</v>
      </c>
      <c r="AM25" s="131">
        <f t="shared" si="28"/>
        <v>341207.42535201838</v>
      </c>
      <c r="AN25" s="131">
        <f t="shared" si="28"/>
        <v>629165.34888879396</v>
      </c>
      <c r="AO25" s="131">
        <f t="shared" si="28"/>
        <v>521049.08208633837</v>
      </c>
      <c r="AP25" s="131">
        <f t="shared" si="28"/>
        <v>477248.69075456489</v>
      </c>
      <c r="AQ25" s="131">
        <f t="shared" si="28"/>
        <v>598893.02863000007</v>
      </c>
      <c r="AR25" s="131">
        <f t="shared" ref="AR25:AS25" si="29">+AR7+AR8</f>
        <v>335113</v>
      </c>
      <c r="AS25" s="131">
        <f t="shared" si="29"/>
        <v>313362.28061543521</v>
      </c>
      <c r="AT25" s="141"/>
      <c r="AU25" s="131">
        <f>+AU7+AU8</f>
        <v>14592.705916233739</v>
      </c>
      <c r="AV25" s="131">
        <f>+AV7+AV8</f>
        <v>39040.797791300611</v>
      </c>
      <c r="AW25" s="131">
        <f t="shared" ref="AW25:AX25" si="30">+AW7+AW8</f>
        <v>101137.78307592926</v>
      </c>
      <c r="AX25" s="131">
        <f t="shared" si="30"/>
        <v>40913.47451785006</v>
      </c>
      <c r="AY25" s="131">
        <f>+AY7+AY8</f>
        <v>69122.820606360707</v>
      </c>
      <c r="AZ25" s="131">
        <f>+AZ7+AZ8</f>
        <v>343527.72754367336</v>
      </c>
      <c r="BA25" s="131">
        <f>+BA7+BA8</f>
        <v>245684.35253603905</v>
      </c>
      <c r="BB25" s="131">
        <f>SUM(AD25:AG25)</f>
        <v>551429.15118030924</v>
      </c>
      <c r="BC25" s="131">
        <f t="shared" si="10"/>
        <v>952627.21996043785</v>
      </c>
      <c r="BD25" s="131">
        <f t="shared" si="18"/>
        <v>1853136.2246643901</v>
      </c>
      <c r="BE25" s="131">
        <f t="shared" si="18"/>
        <v>1968670.5470817157</v>
      </c>
      <c r="BF25" s="19"/>
      <c r="BG25" s="43"/>
      <c r="BH25" s="76"/>
    </row>
    <row r="26" spans="1:65" s="145" customFormat="1" ht="19.5" customHeight="1">
      <c r="A26" s="154" t="s">
        <v>30</v>
      </c>
      <c r="B26" s="155">
        <f t="shared" ref="B26:Z26" si="31">B25/B7</f>
        <v>0.24973470164616238</v>
      </c>
      <c r="C26" s="155">
        <f t="shared" si="31"/>
        <v>0.24724015726401308</v>
      </c>
      <c r="D26" s="155">
        <f t="shared" si="31"/>
        <v>0.21948067439584548</v>
      </c>
      <c r="E26" s="155">
        <f t="shared" si="31"/>
        <v>-0.90230601726684123</v>
      </c>
      <c r="F26" s="155">
        <f t="shared" si="31"/>
        <v>-6.8714197403667834</v>
      </c>
      <c r="G26" s="155">
        <f t="shared" si="31"/>
        <v>0.38651764316998599</v>
      </c>
      <c r="H26" s="155">
        <f t="shared" si="31"/>
        <v>0.18360019778139378</v>
      </c>
      <c r="I26" s="155">
        <f t="shared" si="31"/>
        <v>5.2192564678279822</v>
      </c>
      <c r="J26" s="155">
        <f t="shared" si="31"/>
        <v>-0.75229468308077785</v>
      </c>
      <c r="K26" s="155">
        <f t="shared" si="31"/>
        <v>5.7244561379750571E-2</v>
      </c>
      <c r="L26" s="155">
        <f t="shared" si="31"/>
        <v>-4.7255856709899711E-3</v>
      </c>
      <c r="M26" s="155">
        <f t="shared" si="31"/>
        <v>3.1178311748828462</v>
      </c>
      <c r="N26" s="155">
        <f t="shared" si="31"/>
        <v>5.825374572831281E-3</v>
      </c>
      <c r="O26" s="155">
        <f t="shared" si="31"/>
        <v>0.42608371327335759</v>
      </c>
      <c r="P26" s="155">
        <f t="shared" si="31"/>
        <v>0.18913047430327035</v>
      </c>
      <c r="Q26" s="155">
        <f t="shared" si="31"/>
        <v>0.22809452813471534</v>
      </c>
      <c r="R26" s="155">
        <f t="shared" si="31"/>
        <v>0.12638811830480967</v>
      </c>
      <c r="S26" s="155">
        <f t="shared" si="31"/>
        <v>0.36999227250892847</v>
      </c>
      <c r="T26" s="155">
        <f t="shared" si="31"/>
        <v>0.40292128728959553</v>
      </c>
      <c r="U26" s="155">
        <f t="shared" si="31"/>
        <v>0.24347017364314433</v>
      </c>
      <c r="V26" s="155">
        <f t="shared" si="31"/>
        <v>0.38279726883424081</v>
      </c>
      <c r="W26" s="155">
        <f t="shared" si="31"/>
        <v>0.55203718127146661</v>
      </c>
      <c r="X26" s="155">
        <f t="shared" si="31"/>
        <v>0.47507772429362821</v>
      </c>
      <c r="Y26" s="155">
        <f t="shared" si="31"/>
        <v>1.5085345418336762</v>
      </c>
      <c r="Z26" s="155">
        <f t="shared" si="31"/>
        <v>0.81808032682701382</v>
      </c>
      <c r="AA26" s="155">
        <f>AA25/AA7</f>
        <v>1.0304939018962835</v>
      </c>
      <c r="AB26" s="155">
        <f>AB25/AB7</f>
        <v>2.6629824618255419E-2</v>
      </c>
      <c r="AC26" s="155">
        <f t="shared" ref="AC26:AF26" si="32">AC25/AC7</f>
        <v>0.87435676826327458</v>
      </c>
      <c r="AD26" s="155">
        <f t="shared" si="32"/>
        <v>0.68472412540780736</v>
      </c>
      <c r="AE26" s="155">
        <f t="shared" si="32"/>
        <v>0.64872799869382902</v>
      </c>
      <c r="AF26" s="155">
        <f t="shared" si="32"/>
        <v>0.66385068072211573</v>
      </c>
      <c r="AG26" s="155">
        <f t="shared" ref="AG26:AK26" si="33">AG25/AG7</f>
        <v>0.70663405189973771</v>
      </c>
      <c r="AH26" s="155">
        <f t="shared" si="33"/>
        <v>0.73832327981503254</v>
      </c>
      <c r="AI26" s="155">
        <f t="shared" si="33"/>
        <v>0.68115264954409938</v>
      </c>
      <c r="AJ26" s="155">
        <f t="shared" si="33"/>
        <v>0.77666394088217705</v>
      </c>
      <c r="AK26" s="155">
        <f t="shared" si="33"/>
        <v>0.93913638281943024</v>
      </c>
      <c r="AL26" s="155">
        <f t="shared" ref="AL26:AQ26" si="34">AL25/AL7</f>
        <v>0.66593705853687335</v>
      </c>
      <c r="AM26" s="155">
        <f t="shared" si="34"/>
        <v>0.7037309768325225</v>
      </c>
      <c r="AN26" s="155">
        <f t="shared" si="34"/>
        <v>0.76346679232704429</v>
      </c>
      <c r="AO26" s="155">
        <f t="shared" si="34"/>
        <v>0.7594013569517517</v>
      </c>
      <c r="AP26" s="155">
        <f t="shared" si="34"/>
        <v>0.74643233385079333</v>
      </c>
      <c r="AQ26" s="155">
        <f t="shared" si="34"/>
        <v>0.82315276902248624</v>
      </c>
      <c r="AR26" s="155">
        <f t="shared" ref="AR26:AS26" si="35">AR25/AR7</f>
        <v>0.69837469026585552</v>
      </c>
      <c r="AS26" s="155">
        <f t="shared" si="35"/>
        <v>0.59518342691301174</v>
      </c>
      <c r="AT26" s="147"/>
      <c r="AU26" s="155">
        <f t="shared" ref="AU26:BA26" si="36">AU25/AU7</f>
        <v>6.9768308605750382E-2</v>
      </c>
      <c r="AV26" s="155">
        <f t="shared" si="36"/>
        <v>0.51745012671236346</v>
      </c>
      <c r="AW26" s="155">
        <f t="shared" si="36"/>
        <v>0.85998360731860379</v>
      </c>
      <c r="AX26" s="155">
        <f t="shared" si="36"/>
        <v>0.24569363013979528</v>
      </c>
      <c r="AY26" s="155">
        <f t="shared" si="36"/>
        <v>0.30113373026926016</v>
      </c>
      <c r="AZ26" s="155">
        <f t="shared" si="36"/>
        <v>0.83226860066416197</v>
      </c>
      <c r="BA26" s="155">
        <f t="shared" si="36"/>
        <v>0.67883223896828171</v>
      </c>
      <c r="BB26" s="155">
        <f>BB25/BB7</f>
        <v>0.68013032071635637</v>
      </c>
      <c r="BC26" s="155">
        <f>BC25/BC7</f>
        <v>0.76230945484210588</v>
      </c>
      <c r="BD26" s="155">
        <f>BD25/BD7</f>
        <v>0.73008642399112711</v>
      </c>
      <c r="BE26" s="155">
        <f>BE25/BE7</f>
        <v>0.74727972814981636</v>
      </c>
      <c r="BF26" s="144"/>
      <c r="BG26" s="43"/>
      <c r="BH26" s="146"/>
    </row>
    <row r="27" spans="1:65" s="8" customFormat="1" ht="19.5" customHeight="1">
      <c r="A27" s="9" t="s">
        <v>104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-68798.680479999981</v>
      </c>
      <c r="AM27" s="70">
        <f>'IS (US$)'!AM19+'IS (US$)'!AM30</f>
        <v>-95812.880680000017</v>
      </c>
      <c r="AN27" s="70">
        <f>'IS (US$)'!AN19+'IS (US$)'!AN30</f>
        <v>-162207.57248999999</v>
      </c>
      <c r="AO27" s="70">
        <f>'IS (US$)'!AO19+'IS (US$)'!AO30</f>
        <v>-65356.231390000146</v>
      </c>
      <c r="AP27" s="70">
        <f>'IS (US$)'!AP19+'IS (US$)'!AP30</f>
        <v>-122891.34732999999</v>
      </c>
      <c r="AQ27" s="70">
        <f>'IS (US$)'!AQ19+'IS (US$)'!AQ30</f>
        <v>-129555.54612000001</v>
      </c>
      <c r="AR27" s="70">
        <f>'IS (US$)'!AR19+'IS (US$)'!AR30</f>
        <v>-111374</v>
      </c>
      <c r="AS27" s="70">
        <f>'IS (US$)'!AS19+'IS (US$)'!AS30</f>
        <v>-135246.10655</v>
      </c>
      <c r="AT27" s="76"/>
      <c r="AU27" s="44">
        <f>SUM(B27:E27)</f>
        <v>-72600.465971281985</v>
      </c>
      <c r="AV27" s="44">
        <f>SUM(F27:I27)</f>
        <v>-21651.751244242187</v>
      </c>
      <c r="AW27" s="44">
        <f>SUM(J27:M27)</f>
        <v>-20260.579549127408</v>
      </c>
      <c r="AX27" s="44">
        <f>SUM(N27:Q27)</f>
        <v>-27931.263448230318</v>
      </c>
      <c r="AY27" s="44">
        <f>SUM(R27:U27)</f>
        <v>-19925.993011889688</v>
      </c>
      <c r="AZ27" s="44">
        <f>SUM(V27:Y27)</f>
        <v>-126180.24398150263</v>
      </c>
      <c r="BA27" s="70">
        <f>SUM(Z27:AC27)</f>
        <v>-161706.94566807794</v>
      </c>
      <c r="BB27" s="70">
        <f t="shared" ref="BB27:BB28" si="37">SUM(AD27:AG27)</f>
        <v>-161129.6865345288</v>
      </c>
      <c r="BC27" s="70">
        <f>SUM(AH27:AK27)</f>
        <v>-146707.90078479549</v>
      </c>
      <c r="BD27" s="70">
        <f>SUM(AL27:AO27)</f>
        <v>-392175.36504000012</v>
      </c>
      <c r="BE27" s="70">
        <f>SUM(AM27:AP27)</f>
        <v>-446268.0318900001</v>
      </c>
      <c r="BF27" s="19"/>
      <c r="BG27" s="43"/>
      <c r="BJ27" s="77"/>
    </row>
    <row r="28" spans="1:65" s="8" customFormat="1" ht="19.5" customHeight="1">
      <c r="A28" s="9" t="s">
        <v>33</v>
      </c>
      <c r="B28" s="44">
        <f t="shared" ref="B28:Z28" si="38">B25+B27</f>
        <v>4381.2512797184991</v>
      </c>
      <c r="C28" s="44">
        <f t="shared" si="38"/>
        <v>4880.7351890737409</v>
      </c>
      <c r="D28" s="44">
        <f t="shared" si="38"/>
        <v>-201.11910644786076</v>
      </c>
      <c r="E28" s="44">
        <f t="shared" si="38"/>
        <v>-67068.627417392621</v>
      </c>
      <c r="F28" s="44">
        <f t="shared" si="38"/>
        <v>-13319.175157304497</v>
      </c>
      <c r="G28" s="44">
        <f t="shared" si="38"/>
        <v>-2040.5750224077965</v>
      </c>
      <c r="H28" s="44">
        <f t="shared" si="38"/>
        <v>-8973.6344097934834</v>
      </c>
      <c r="I28" s="44">
        <f t="shared" si="38"/>
        <v>41722.431136564206</v>
      </c>
      <c r="J28" s="44">
        <f t="shared" si="38"/>
        <v>-10986.885721020795</v>
      </c>
      <c r="K28" s="44">
        <f t="shared" si="38"/>
        <v>-4420.4517249937971</v>
      </c>
      <c r="L28" s="44">
        <f t="shared" si="38"/>
        <v>-4962.1210883470867</v>
      </c>
      <c r="M28" s="44">
        <f t="shared" si="38"/>
        <v>101246.66206116354</v>
      </c>
      <c r="N28" s="44">
        <f t="shared" si="38"/>
        <v>-3906.7236002795189</v>
      </c>
      <c r="O28" s="44">
        <f t="shared" si="38"/>
        <v>12030.201093428483</v>
      </c>
      <c r="P28" s="44">
        <f t="shared" si="38"/>
        <v>-160.02639048775291</v>
      </c>
      <c r="Q28" s="44">
        <f t="shared" si="38"/>
        <v>5018.759966958567</v>
      </c>
      <c r="R28" s="44">
        <f t="shared" si="38"/>
        <v>-280.93868020430364</v>
      </c>
      <c r="S28" s="44">
        <f t="shared" si="38"/>
        <v>17542.959596601173</v>
      </c>
      <c r="T28" s="44">
        <f t="shared" si="38"/>
        <v>18072.674466163957</v>
      </c>
      <c r="U28" s="44">
        <f t="shared" si="38"/>
        <v>13862.132211910175</v>
      </c>
      <c r="V28" s="44">
        <f t="shared" si="38"/>
        <v>5837.6801546629958</v>
      </c>
      <c r="W28" s="44">
        <f t="shared" si="38"/>
        <v>54103.979596361765</v>
      </c>
      <c r="X28" s="44">
        <f t="shared" si="38"/>
        <v>26549.984840822501</v>
      </c>
      <c r="Y28" s="44">
        <f t="shared" si="38"/>
        <v>130855.83897032343</v>
      </c>
      <c r="Z28" s="44">
        <f t="shared" si="38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39">AC25+AC27</f>
        <v>88534.608527189761</v>
      </c>
      <c r="AD28" s="44">
        <f t="shared" si="39"/>
        <v>57839.000603682129</v>
      </c>
      <c r="AE28" s="44">
        <f t="shared" si="39"/>
        <v>79564.572310251941</v>
      </c>
      <c r="AF28" s="44">
        <f t="shared" si="39"/>
        <v>82535.210719598806</v>
      </c>
      <c r="AG28" s="44">
        <f t="shared" si="39"/>
        <v>170360.6810122476</v>
      </c>
      <c r="AH28" s="44">
        <f t="shared" si="39"/>
        <v>195555</v>
      </c>
      <c r="AI28" s="44">
        <f t="shared" ref="AI28:AQ28" si="40">AI25+AI27</f>
        <v>219673.70758437132</v>
      </c>
      <c r="AJ28" s="44">
        <f t="shared" si="40"/>
        <v>245724.7942260337</v>
      </c>
      <c r="AK28" s="44">
        <f t="shared" si="40"/>
        <v>144965.81736523734</v>
      </c>
      <c r="AL28" s="44">
        <f t="shared" si="40"/>
        <v>292915.68785723939</v>
      </c>
      <c r="AM28" s="44">
        <f t="shared" si="40"/>
        <v>245394.54467201838</v>
      </c>
      <c r="AN28" s="44">
        <f t="shared" si="40"/>
        <v>466957.77639879397</v>
      </c>
      <c r="AO28" s="44">
        <f t="shared" si="40"/>
        <v>455692.85069633822</v>
      </c>
      <c r="AP28" s="44">
        <f t="shared" si="40"/>
        <v>354357.34342456493</v>
      </c>
      <c r="AQ28" s="44">
        <f t="shared" si="40"/>
        <v>469337.48251000006</v>
      </c>
      <c r="AR28" s="44">
        <f t="shared" ref="AR28:AS28" si="41">AR25+AR27</f>
        <v>223739</v>
      </c>
      <c r="AS28" s="44">
        <f t="shared" si="41"/>
        <v>178116.17406543522</v>
      </c>
      <c r="AT28" s="69"/>
      <c r="AU28" s="44">
        <f t="shared" ref="AU28:AZ28" si="42">AU25+AU27</f>
        <v>-58007.760055048246</v>
      </c>
      <c r="AV28" s="44">
        <f t="shared" si="42"/>
        <v>17389.046547058424</v>
      </c>
      <c r="AW28" s="44">
        <f t="shared" si="42"/>
        <v>80877.203526801852</v>
      </c>
      <c r="AX28" s="44">
        <f t="shared" si="42"/>
        <v>12982.211069619741</v>
      </c>
      <c r="AY28" s="44">
        <f t="shared" si="42"/>
        <v>49196.827594471019</v>
      </c>
      <c r="AZ28" s="44">
        <f t="shared" si="42"/>
        <v>217347.48356217073</v>
      </c>
      <c r="BA28" s="44">
        <f>BA25+BA27</f>
        <v>83977.406867961108</v>
      </c>
      <c r="BB28" s="44">
        <f t="shared" si="37"/>
        <v>390299.46464578051</v>
      </c>
      <c r="BC28" s="44">
        <f>SUM(AH28:AK28)</f>
        <v>805919.31917564245</v>
      </c>
      <c r="BD28" s="70">
        <f>SUM(AL28:AO28)</f>
        <v>1460960.85962439</v>
      </c>
      <c r="BE28" s="70">
        <f>SUM(AM28:AP28)</f>
        <v>1522402.5151917154</v>
      </c>
      <c r="BF28" s="19"/>
      <c r="BG28" s="43"/>
      <c r="BI28" s="76"/>
      <c r="BJ28" s="76"/>
      <c r="BK28" s="76"/>
    </row>
    <row r="29" spans="1:65" s="145" customFormat="1" ht="19.5" customHeight="1" thickBot="1">
      <c r="A29" s="142" t="s">
        <v>34</v>
      </c>
      <c r="B29" s="151">
        <f t="shared" ref="B29:Z29" si="43">B28/B7</f>
        <v>7.2250629435531774E-2</v>
      </c>
      <c r="C29" s="151">
        <f t="shared" si="43"/>
        <v>7.9053417149335337E-2</v>
      </c>
      <c r="D29" s="151">
        <f t="shared" si="43"/>
        <v>-3.6105762158066988E-3</v>
      </c>
      <c r="E29" s="151">
        <f t="shared" si="43"/>
        <v>-2.1581152742120748</v>
      </c>
      <c r="F29" s="151">
        <f t="shared" si="43"/>
        <v>-7.8710076241500113</v>
      </c>
      <c r="G29" s="151">
        <f t="shared" si="43"/>
        <v>-6.4726055697876164E-2</v>
      </c>
      <c r="H29" s="151">
        <f t="shared" si="43"/>
        <v>-0.24838781258170961</v>
      </c>
      <c r="I29" s="151">
        <f t="shared" si="43"/>
        <v>6.8370536583038835</v>
      </c>
      <c r="J29" s="151">
        <f t="shared" si="43"/>
        <v>-1.0312944180780075</v>
      </c>
      <c r="K29" s="151">
        <f t="shared" si="43"/>
        <v>-0.14974705216625889</v>
      </c>
      <c r="L29" s="151">
        <f t="shared" si="43"/>
        <v>-0.11566912282213689</v>
      </c>
      <c r="M29" s="151">
        <f t="shared" si="43"/>
        <v>2.9319582553038099</v>
      </c>
      <c r="N29" s="151">
        <f t="shared" si="43"/>
        <v>-0.16419292889191497</v>
      </c>
      <c r="O29" s="151">
        <f t="shared" si="43"/>
        <v>0.24876050595793131</v>
      </c>
      <c r="P29" s="151">
        <f t="shared" si="43"/>
        <v>-4.5994146199576239E-3</v>
      </c>
      <c r="Q29" s="151">
        <f t="shared" si="43"/>
        <v>8.424203736695457E-2</v>
      </c>
      <c r="R29" s="151">
        <f t="shared" si="43"/>
        <v>-7.784558917673364E-3</v>
      </c>
      <c r="S29" s="151">
        <f t="shared" si="43"/>
        <v>0.26445980660387219</v>
      </c>
      <c r="T29" s="151">
        <f t="shared" si="43"/>
        <v>0.3177623348929558</v>
      </c>
      <c r="U29" s="151">
        <f t="shared" si="43"/>
        <v>0.19734586322941128</v>
      </c>
      <c r="V29" s="151">
        <f t="shared" si="43"/>
        <v>0.15816388378010943</v>
      </c>
      <c r="W29" s="151">
        <f t="shared" si="43"/>
        <v>0.3868829494028998</v>
      </c>
      <c r="X29" s="151">
        <f t="shared" si="43"/>
        <v>0.26427702659893798</v>
      </c>
      <c r="Y29" s="151">
        <f t="shared" si="43"/>
        <v>0.96541921678010467</v>
      </c>
      <c r="Z29" s="151">
        <f t="shared" si="43"/>
        <v>0.2281297454865599</v>
      </c>
      <c r="AA29" s="151">
        <f>AA28/AA7</f>
        <v>0.32626836938184184</v>
      </c>
      <c r="AB29" s="151">
        <f>AB28/AB7</f>
        <v>-0.38430381585919571</v>
      </c>
      <c r="AC29" s="151">
        <f t="shared" ref="AC29:AH29" si="44">AC28/AC7</f>
        <v>0.54323344668734075</v>
      </c>
      <c r="AD29" s="151">
        <f t="shared" si="44"/>
        <v>0.48337641569031981</v>
      </c>
      <c r="AE29" s="151">
        <f t="shared" si="44"/>
        <v>0.41201090691869757</v>
      </c>
      <c r="AF29" s="151">
        <f t="shared" si="44"/>
        <v>0.45952181458400015</v>
      </c>
      <c r="AG29" s="151">
        <f t="shared" si="44"/>
        <v>0.5350696267004923</v>
      </c>
      <c r="AH29" s="151">
        <f t="shared" si="44"/>
        <v>0.63148258179516659</v>
      </c>
      <c r="AI29" s="151">
        <f t="shared" ref="AI29:AQ29" si="45">AI28/AI7</f>
        <v>0.58216879551311096</v>
      </c>
      <c r="AJ29" s="151">
        <f t="shared" si="45"/>
        <v>0.64979995526860446</v>
      </c>
      <c r="AK29" s="151">
        <f t="shared" si="45"/>
        <v>0.78575607771749734</v>
      </c>
      <c r="AL29" s="151">
        <f t="shared" si="45"/>
        <v>0.53927471133546534</v>
      </c>
      <c r="AM29" s="151">
        <f t="shared" si="45"/>
        <v>0.50611953257830833</v>
      </c>
      <c r="AN29" s="151">
        <f t="shared" si="45"/>
        <v>0.56663444089698212</v>
      </c>
      <c r="AO29" s="151">
        <f t="shared" si="45"/>
        <v>0.6641481216824594</v>
      </c>
      <c r="AP29" s="151">
        <f t="shared" si="45"/>
        <v>0.55422630589382105</v>
      </c>
      <c r="AQ29" s="151">
        <f t="shared" si="45"/>
        <v>0.6450842301803289</v>
      </c>
      <c r="AR29" s="151">
        <f t="shared" ref="AR29:AS29" si="46">AR28/AR7</f>
        <v>0.46627154072027127</v>
      </c>
      <c r="AS29" s="151">
        <f t="shared" si="46"/>
        <v>0.33830426131918584</v>
      </c>
      <c r="AT29" s="72"/>
      <c r="AU29" s="151">
        <f t="shared" ref="AU29:AZ29" si="47">AU28/AU7</f>
        <v>-0.2773374128335378</v>
      </c>
      <c r="AV29" s="151">
        <f t="shared" si="47"/>
        <v>0.23047593410572076</v>
      </c>
      <c r="AW29" s="151">
        <f t="shared" si="47"/>
        <v>0.68770608889659912</v>
      </c>
      <c r="AX29" s="151">
        <f t="shared" si="47"/>
        <v>7.7960784375433675E-2</v>
      </c>
      <c r="AY29" s="151">
        <f t="shared" si="47"/>
        <v>0.21432609492751897</v>
      </c>
      <c r="AZ29" s="151">
        <f t="shared" si="47"/>
        <v>0.52657026347070535</v>
      </c>
      <c r="BA29" s="151">
        <f>BA28/BA7</f>
        <v>0.23203175350194999</v>
      </c>
      <c r="BB29" s="151">
        <f>BB28/BB7</f>
        <v>0.4813936649826428</v>
      </c>
      <c r="BC29" s="151">
        <f>BC28/BC7</f>
        <v>0.64491115094634732</v>
      </c>
      <c r="BD29" s="151">
        <f>BD28/BD7</f>
        <v>0.57557975252863247</v>
      </c>
      <c r="BE29" s="151">
        <f>BE28/BE7</f>
        <v>0.5778826423616118</v>
      </c>
      <c r="BF29" s="144"/>
      <c r="BG29" s="43"/>
      <c r="BI29" s="146"/>
      <c r="BJ29" s="146"/>
      <c r="BK29" s="146"/>
    </row>
    <row r="30" spans="1:65" s="8" customFormat="1" ht="18.75" customHeight="1" thickBot="1">
      <c r="A30" s="152" t="s">
        <v>35</v>
      </c>
      <c r="B30" s="138">
        <f>'IS (US$)'!B34</f>
        <v>-3008.6442984259893</v>
      </c>
      <c r="C30" s="138">
        <f>'IS (US$)'!C34</f>
        <v>-734.48913297079991</v>
      </c>
      <c r="D30" s="138">
        <f>'IS (US$)'!D34</f>
        <v>9173.5968224638982</v>
      </c>
      <c r="E30" s="138">
        <f>'IS (US$)'!E34</f>
        <v>1064.1953633941473</v>
      </c>
      <c r="F30" s="138">
        <f>'IS (US$)'!F34</f>
        <v>-5510.6614007550197</v>
      </c>
      <c r="G30" s="138">
        <f>'IS (US$)'!G34</f>
        <v>-3949.2584259079736</v>
      </c>
      <c r="H30" s="138">
        <f>'IS (US$)'!H34</f>
        <v>8220.2551911238024</v>
      </c>
      <c r="I30" s="138">
        <f>'IS (US$)'!I34</f>
        <v>4033.1722653072075</v>
      </c>
      <c r="J30" s="138">
        <f>'IS (US$)'!J34</f>
        <v>-5702.6166565913145</v>
      </c>
      <c r="K30" s="138">
        <f>'IS (US$)'!K34</f>
        <v>-10244.334767624983</v>
      </c>
      <c r="L30" s="138">
        <f>'IS (US$)'!L34</f>
        <v>33888.212280619024</v>
      </c>
      <c r="M30" s="138">
        <f>'IS (US$)'!M34</f>
        <v>-19453.39310211466</v>
      </c>
      <c r="N30" s="138">
        <f>'IS (US$)'!N34</f>
        <v>6872.7652732332053</v>
      </c>
      <c r="O30" s="138">
        <f>'IS (US$)'!O34</f>
        <v>3325.0674721057089</v>
      </c>
      <c r="P30" s="138">
        <f>'IS (US$)'!P34</f>
        <v>4498.4493642247362</v>
      </c>
      <c r="Q30" s="138">
        <f>'IS (US$)'!Q34</f>
        <v>-18552.201669915667</v>
      </c>
      <c r="R30" s="138">
        <f>'IS (US$)'!R34</f>
        <v>-8581.8757585652384</v>
      </c>
      <c r="S30" s="138">
        <f>'IS (US$)'!S34</f>
        <v>3704.0463078256344</v>
      </c>
      <c r="T30" s="138">
        <f>'IS (US$)'!T34</f>
        <v>6847.4517114928713</v>
      </c>
      <c r="U30" s="138">
        <f>'IS (US$)'!U34</f>
        <v>10052.905593984451</v>
      </c>
      <c r="V30" s="138">
        <f>'IS (US$)'!V34</f>
        <v>-37192.053549482524</v>
      </c>
      <c r="W30" s="138">
        <f>'IS (US$)'!W34</f>
        <v>-2972.7570389248031</v>
      </c>
      <c r="X30" s="138">
        <f>'IS (US$)'!X34</f>
        <v>-42516.240825535038</v>
      </c>
      <c r="Y30" s="138">
        <f>'IS (US$)'!Y34</f>
        <v>-4028.1848084130761</v>
      </c>
      <c r="Z30" s="138">
        <f>'IS (US$)'!Z34</f>
        <v>-23183.221008632157</v>
      </c>
      <c r="AA30" s="138">
        <f>'IS (US$)'!AA34</f>
        <v>-41788.770345846846</v>
      </c>
      <c r="AB30" s="138">
        <f>'IS (US$)'!AB34</f>
        <v>-33870.632581854814</v>
      </c>
      <c r="AC30" s="138">
        <f>'IS (US$)'!AC34</f>
        <v>9563.3157660115394</v>
      </c>
      <c r="AD30" s="138">
        <f>'IS (US$)'!AD34</f>
        <v>-66105.627115156749</v>
      </c>
      <c r="AE30" s="138">
        <f>'IS (US$)'!AE34</f>
        <v>26511.643510934202</v>
      </c>
      <c r="AF30" s="138">
        <f>'IS (US$)'!AF34</f>
        <v>-50528.543804928151</v>
      </c>
      <c r="AG30" s="138">
        <f>'IS (US$)'!AG34</f>
        <v>-24418.933472464592</v>
      </c>
      <c r="AH30" s="138">
        <f>'IS (US$)'!AH34</f>
        <v>-6722</v>
      </c>
      <c r="AI30" s="138">
        <f>'IS (US$)'!AI34</f>
        <v>-36124.2576573814</v>
      </c>
      <c r="AJ30" s="138">
        <f>'IS (US$)'!AJ34</f>
        <v>-5184.4700674375345</v>
      </c>
      <c r="AK30" s="138">
        <f>'IS (US$)'!AK34</f>
        <v>4024.208397577022</v>
      </c>
      <c r="AL30" s="138">
        <f>'IS (US$)'!AL34</f>
        <v>-52129.656626289332</v>
      </c>
      <c r="AM30" s="138">
        <f>'IS (US$)'!AM34</f>
        <v>-69672.366762386722</v>
      </c>
      <c r="AN30" s="138">
        <f>'IS (US$)'!AN34</f>
        <v>-23091.131017239881</v>
      </c>
      <c r="AO30" s="138">
        <f>'IS (US$)'!AO34</f>
        <v>-67810.845594084065</v>
      </c>
      <c r="AP30" s="138">
        <f>'IS (US$)'!AP34</f>
        <v>-40549.386077401025</v>
      </c>
      <c r="AQ30" s="138">
        <f>'IS (US$)'!AQ34</f>
        <v>-13062</v>
      </c>
      <c r="AR30" s="138">
        <f>'IS (US$)'!AR34</f>
        <v>-38822</v>
      </c>
      <c r="AS30" s="138">
        <f>'IS (US$)'!AS34</f>
        <v>-5028.9425906070974</v>
      </c>
      <c r="AT30" s="69"/>
      <c r="AU30" s="134">
        <f>SUM(B30:E30)</f>
        <v>6494.6587544612566</v>
      </c>
      <c r="AV30" s="134">
        <f>SUM(F30:I30)</f>
        <v>2793.5076297680162</v>
      </c>
      <c r="AW30" s="134">
        <f>SUM(J30:M30)</f>
        <v>-1512.132245711935</v>
      </c>
      <c r="AX30" s="134">
        <f>SUM(N30:Q30)</f>
        <v>-3855.9195603520166</v>
      </c>
      <c r="AY30" s="134">
        <f>SUM(R30:U30)</f>
        <v>12022.527854737718</v>
      </c>
      <c r="AZ30" s="134">
        <f>SUM(V30:Y30)</f>
        <v>-86709.236222355437</v>
      </c>
      <c r="BA30" s="138">
        <f>SUM(Z30:AC30)</f>
        <v>-89279.308170322271</v>
      </c>
      <c r="BB30" s="134">
        <f t="shared" ref="BB30:BB32" si="48">SUM(AD30:AG30)</f>
        <v>-114541.46088161529</v>
      </c>
      <c r="BC30" s="134">
        <f>SUM(AH30:AK30)</f>
        <v>-44006.519327241913</v>
      </c>
      <c r="BD30" s="134">
        <f t="shared" ref="BD30:BE33" si="49">SUM(AL30:AO30)</f>
        <v>-212704</v>
      </c>
      <c r="BE30" s="134">
        <f t="shared" si="49"/>
        <v>-201123.72945111169</v>
      </c>
      <c r="BF30" s="18"/>
      <c r="BG30" s="72"/>
    </row>
    <row r="31" spans="1:65" s="8" customFormat="1" ht="19.5" customHeight="1" thickBot="1">
      <c r="A31" s="136" t="s">
        <v>36</v>
      </c>
      <c r="B31" s="137">
        <f t="shared" ref="B31:Z31" si="50">B28+B30</f>
        <v>1372.6069812925098</v>
      </c>
      <c r="C31" s="137">
        <f t="shared" si="50"/>
        <v>4146.2460561029411</v>
      </c>
      <c r="D31" s="137">
        <f t="shared" si="50"/>
        <v>8972.4777160160374</v>
      </c>
      <c r="E31" s="137">
        <f t="shared" si="50"/>
        <v>-66004.432053998476</v>
      </c>
      <c r="F31" s="137">
        <f t="shared" si="50"/>
        <v>-18829.836558059516</v>
      </c>
      <c r="G31" s="137">
        <f t="shared" si="50"/>
        <v>-5989.8334483157705</v>
      </c>
      <c r="H31" s="137">
        <f t="shared" si="50"/>
        <v>-753.37921866968099</v>
      </c>
      <c r="I31" s="137">
        <f t="shared" si="50"/>
        <v>45755.603401871413</v>
      </c>
      <c r="J31" s="137">
        <f t="shared" si="50"/>
        <v>-16689.502377612109</v>
      </c>
      <c r="K31" s="137">
        <f t="shared" si="50"/>
        <v>-14664.786492618779</v>
      </c>
      <c r="L31" s="137">
        <f t="shared" si="50"/>
        <v>28926.091192271939</v>
      </c>
      <c r="M31" s="137">
        <f t="shared" si="50"/>
        <v>81793.268959048888</v>
      </c>
      <c r="N31" s="137">
        <f t="shared" si="50"/>
        <v>2966.0416729536864</v>
      </c>
      <c r="O31" s="137">
        <f t="shared" si="50"/>
        <v>15355.268565534192</v>
      </c>
      <c r="P31" s="137">
        <f t="shared" si="50"/>
        <v>4338.4229737369833</v>
      </c>
      <c r="Q31" s="137">
        <f t="shared" si="50"/>
        <v>-13533.4417029571</v>
      </c>
      <c r="R31" s="137">
        <f t="shared" si="50"/>
        <v>-8862.8144387695429</v>
      </c>
      <c r="S31" s="137">
        <f t="shared" si="50"/>
        <v>21247.005904426806</v>
      </c>
      <c r="T31" s="137">
        <f t="shared" si="50"/>
        <v>24920.126177656828</v>
      </c>
      <c r="U31" s="137">
        <f t="shared" si="50"/>
        <v>23915.037805894626</v>
      </c>
      <c r="V31" s="137">
        <f t="shared" si="50"/>
        <v>-31354.373394819529</v>
      </c>
      <c r="W31" s="137">
        <f t="shared" si="50"/>
        <v>51131.222557436966</v>
      </c>
      <c r="X31" s="137">
        <f t="shared" si="50"/>
        <v>-15966.255984712538</v>
      </c>
      <c r="Y31" s="137">
        <f t="shared" si="50"/>
        <v>126827.65416191035</v>
      </c>
      <c r="Z31" s="137">
        <f t="shared" si="50"/>
        <v>-11777.900820886727</v>
      </c>
      <c r="AA31" s="137">
        <f>AA28+AA30</f>
        <v>-22834.729961991499</v>
      </c>
      <c r="AB31" s="137">
        <f>AB28+AB30</f>
        <v>-68787.194812684262</v>
      </c>
      <c r="AC31" s="137">
        <f t="shared" ref="AC31:AH31" si="51">AC28+AC30</f>
        <v>98097.9242932013</v>
      </c>
      <c r="AD31" s="137">
        <f t="shared" si="51"/>
        <v>-8266.6265114746202</v>
      </c>
      <c r="AE31" s="137">
        <f t="shared" si="51"/>
        <v>106076.21582118614</v>
      </c>
      <c r="AF31" s="137">
        <f t="shared" si="51"/>
        <v>32006.666914670655</v>
      </c>
      <c r="AG31" s="137">
        <f t="shared" si="51"/>
        <v>145941.74753978301</v>
      </c>
      <c r="AH31" s="137">
        <f t="shared" si="51"/>
        <v>188833</v>
      </c>
      <c r="AI31" s="137">
        <f t="shared" ref="AI31:AQ31" si="52">AI28+AI30</f>
        <v>183549.44992698991</v>
      </c>
      <c r="AJ31" s="137">
        <f t="shared" si="52"/>
        <v>240540.32415859617</v>
      </c>
      <c r="AK31" s="137">
        <f t="shared" si="52"/>
        <v>148990.02576281436</v>
      </c>
      <c r="AL31" s="137">
        <f t="shared" si="52"/>
        <v>240786.03123095006</v>
      </c>
      <c r="AM31" s="137">
        <f t="shared" si="52"/>
        <v>175722.17790963166</v>
      </c>
      <c r="AN31" s="137">
        <f t="shared" si="52"/>
        <v>443866.64538155409</v>
      </c>
      <c r="AO31" s="137">
        <f t="shared" si="52"/>
        <v>387882.00510225416</v>
      </c>
      <c r="AP31" s="137">
        <f t="shared" si="52"/>
        <v>313807.95734716393</v>
      </c>
      <c r="AQ31" s="137">
        <f t="shared" si="52"/>
        <v>456275.48251000006</v>
      </c>
      <c r="AR31" s="137">
        <f t="shared" ref="AR31:AS31" si="53">AR28+AR30</f>
        <v>184917</v>
      </c>
      <c r="AS31" s="137">
        <f t="shared" si="53"/>
        <v>173087.23147482812</v>
      </c>
      <c r="AT31" s="69"/>
      <c r="AU31" s="137">
        <f t="shared" ref="AU31:AY31" si="54">+AU28+AU30</f>
        <v>-51513.10130058699</v>
      </c>
      <c r="AV31" s="137">
        <f t="shared" si="54"/>
        <v>20182.554176826441</v>
      </c>
      <c r="AW31" s="137">
        <f t="shared" si="54"/>
        <v>79365.071281089913</v>
      </c>
      <c r="AX31" s="137">
        <f t="shared" si="54"/>
        <v>9126.2915092677249</v>
      </c>
      <c r="AY31" s="137">
        <f t="shared" si="54"/>
        <v>61219.355449208735</v>
      </c>
      <c r="AZ31" s="137">
        <f>SUM(V31:Y31)</f>
        <v>130638.24733981525</v>
      </c>
      <c r="BA31" s="137">
        <f>BA28+BA30</f>
        <v>-5301.9013023611624</v>
      </c>
      <c r="BB31" s="137">
        <f t="shared" si="48"/>
        <v>275758.00376416522</v>
      </c>
      <c r="BC31" s="137">
        <f>SUM(AH31:AK31)</f>
        <v>761912.79984840041</v>
      </c>
      <c r="BD31" s="137">
        <f t="shared" si="49"/>
        <v>1248256.85962439</v>
      </c>
      <c r="BE31" s="137">
        <f t="shared" si="49"/>
        <v>1321278.7857406039</v>
      </c>
      <c r="BF31" s="18"/>
      <c r="BG31" s="72"/>
    </row>
    <row r="32" spans="1:65" s="8" customFormat="1" ht="19.5" customHeight="1">
      <c r="A32" s="9" t="s">
        <v>38</v>
      </c>
      <c r="B32" s="133">
        <f>'IS (US$)'!B39</f>
        <v>-653.7771365777993</v>
      </c>
      <c r="C32" s="133">
        <f>'IS (US$)'!C39</f>
        <v>225.23735171126546</v>
      </c>
      <c r="D32" s="133">
        <f>'IS (US$)'!D39</f>
        <v>-1786.6246938464217</v>
      </c>
      <c r="E32" s="133">
        <f>'IS (US$)'!E39</f>
        <v>4171.2692570340441</v>
      </c>
      <c r="F32" s="133">
        <f>'IS (US$)'!F39</f>
        <v>161.4424341020991</v>
      </c>
      <c r="G32" s="133">
        <f>'IS (US$)'!G39</f>
        <v>702.77065087073538</v>
      </c>
      <c r="H32" s="133">
        <f>'IS (US$)'!H39</f>
        <v>759.59212889021433</v>
      </c>
      <c r="I32" s="133">
        <f>'IS (US$)'!I39</f>
        <v>56.164348482132475</v>
      </c>
      <c r="J32" s="133">
        <f>'IS (US$)'!J39</f>
        <v>-92.395787225927052</v>
      </c>
      <c r="K32" s="133">
        <f>'IS (US$)'!K39</f>
        <v>95.941591602474972</v>
      </c>
      <c r="L32" s="133">
        <f>'IS (US$)'!L39</f>
        <v>-6906.4863055679098</v>
      </c>
      <c r="M32" s="133">
        <f>'IS (US$)'!M39</f>
        <v>3373.6945430392684</v>
      </c>
      <c r="N32" s="133">
        <f>'IS (US$)'!N39</f>
        <v>-1687.4337704176196</v>
      </c>
      <c r="O32" s="133">
        <f>'IS (US$)'!O39</f>
        <v>-705.93931553310506</v>
      </c>
      <c r="P32" s="133">
        <f>'IS (US$)'!P39</f>
        <v>842.51048272600519</v>
      </c>
      <c r="Q32" s="133">
        <f>'IS (US$)'!Q39</f>
        <v>2185.59846850233</v>
      </c>
      <c r="R32" s="133">
        <f>'IS (US$)'!R39</f>
        <v>97.342788316400998</v>
      </c>
      <c r="S32" s="133">
        <f>'IS (US$)'!S39</f>
        <v>-90.329076627106275</v>
      </c>
      <c r="T32" s="133">
        <f>'IS (US$)'!T39</f>
        <v>-6520.8279610186146</v>
      </c>
      <c r="U32" s="133">
        <f>'IS (US$)'!U39</f>
        <v>-1423.3111372854255</v>
      </c>
      <c r="V32" s="133">
        <f>'IS (US$)'!V39</f>
        <v>-1263.5490419500125</v>
      </c>
      <c r="W32" s="133">
        <f>'IS (US$)'!W39</f>
        <v>-9102.8866794016503</v>
      </c>
      <c r="X32" s="133">
        <f>'IS (US$)'!X39</f>
        <v>-181.54296031101572</v>
      </c>
      <c r="Y32" s="133">
        <f>'IS (US$)'!Y39</f>
        <v>83199.857632002968</v>
      </c>
      <c r="Z32" s="133">
        <f>'IS (US$)'!Z39</f>
        <v>-1991.5158562943514</v>
      </c>
      <c r="AA32" s="133">
        <f>'IS (US$)'!AA39</f>
        <v>4269.742666197697</v>
      </c>
      <c r="AB32" s="133">
        <f>'IS (US$)'!AB39</f>
        <v>-6775.0748451160116</v>
      </c>
      <c r="AC32" s="133">
        <f>'IS (US$)'!AC39</f>
        <v>-1627.5992028438586</v>
      </c>
      <c r="AD32" s="133">
        <f>'IS (US$)'!AD39</f>
        <v>-3746.1280441575436</v>
      </c>
      <c r="AE32" s="133">
        <f>'IS (US$)'!AE39</f>
        <v>-26609.517715615973</v>
      </c>
      <c r="AF32" s="133">
        <f>'IS (US$)'!AF39</f>
        <v>-13442.702242004794</v>
      </c>
      <c r="AG32" s="133">
        <f>'IS (US$)'!AG39</f>
        <v>11762.574017201292</v>
      </c>
      <c r="AH32" s="133">
        <f>'IS (US$)'!AH39</f>
        <v>34569</v>
      </c>
      <c r="AI32" s="133">
        <f>'IS (US$)'!AI39</f>
        <v>-42278.718290379889</v>
      </c>
      <c r="AJ32" s="133">
        <f>'IS (US$)'!AJ39</f>
        <v>-85690.59263213852</v>
      </c>
      <c r="AK32" s="133">
        <f>'IS (US$)'!AK39</f>
        <v>47744.664118069006</v>
      </c>
      <c r="AL32" s="133">
        <f>'IS (US$)'!AL39</f>
        <v>-19001.943487076558</v>
      </c>
      <c r="AM32" s="133">
        <f>'IS (US$)'!AM39</f>
        <v>1065.42797373344</v>
      </c>
      <c r="AN32" s="133">
        <f>'IS (US$)'!AN39</f>
        <v>-98628.181194048273</v>
      </c>
      <c r="AO32" s="133">
        <f>'IS (US$)'!AO39</f>
        <v>-72491.511467579665</v>
      </c>
      <c r="AP32" s="133">
        <f>'IS (US$)'!AP39</f>
        <v>-96092.874928527919</v>
      </c>
      <c r="AQ32" s="133">
        <f>'IS (US$)'!AQ39</f>
        <v>-189733.85939835527</v>
      </c>
      <c r="AR32" s="133">
        <f>'IS (US$)'!AR39</f>
        <v>-28341</v>
      </c>
      <c r="AS32" s="133">
        <f>'IS (US$)'!AS39</f>
        <v>908228.81405711221</v>
      </c>
      <c r="AT32" s="69"/>
      <c r="AU32" s="44">
        <f>SUM(B32:E32)</f>
        <v>1956.1047783210888</v>
      </c>
      <c r="AV32" s="44">
        <f>SUM(F32:I32)</f>
        <v>1679.9695623451812</v>
      </c>
      <c r="AW32" s="44">
        <f>SUM(J32:M32)</f>
        <v>-3529.2459581520939</v>
      </c>
      <c r="AX32" s="44">
        <f>SUM(N32:Q32)</f>
        <v>634.73586527761063</v>
      </c>
      <c r="AY32" s="44">
        <f>SUM(R32:U32)</f>
        <v>-7937.1253866147454</v>
      </c>
      <c r="AZ32" s="44">
        <f>SUM(V32:Y32)</f>
        <v>72651.878950340295</v>
      </c>
      <c r="BA32" s="133">
        <f>SUM(Z32:AC32)</f>
        <v>-6124.4472380565248</v>
      </c>
      <c r="BB32" s="44">
        <f t="shared" si="48"/>
        <v>-32035.773984577023</v>
      </c>
      <c r="BC32" s="44">
        <f>SUM(AH32:AK32)</f>
        <v>-45655.646804449396</v>
      </c>
      <c r="BD32" s="44">
        <f t="shared" si="49"/>
        <v>-189056.20817497105</v>
      </c>
      <c r="BE32" s="44">
        <f t="shared" si="49"/>
        <v>-266147.13961642241</v>
      </c>
      <c r="BF32" s="18"/>
      <c r="BG32" s="43"/>
    </row>
    <row r="33" spans="1:60" s="8" customFormat="1" ht="19.5" customHeight="1">
      <c r="A33" s="139" t="s">
        <v>37</v>
      </c>
      <c r="B33" s="140">
        <f t="shared" ref="B33:AH33" si="55">+B31+B32</f>
        <v>718.82984471471048</v>
      </c>
      <c r="C33" s="140">
        <f t="shared" si="55"/>
        <v>4371.4834078142067</v>
      </c>
      <c r="D33" s="140">
        <f t="shared" si="55"/>
        <v>7185.8530221696155</v>
      </c>
      <c r="E33" s="140">
        <f t="shared" si="55"/>
        <v>-61833.162796964432</v>
      </c>
      <c r="F33" s="140">
        <f t="shared" si="55"/>
        <v>-18668.394123957416</v>
      </c>
      <c r="G33" s="140">
        <f t="shared" si="55"/>
        <v>-5287.0627974450354</v>
      </c>
      <c r="H33" s="140">
        <f t="shared" si="55"/>
        <v>6.2129102205333311</v>
      </c>
      <c r="I33" s="140">
        <f t="shared" si="55"/>
        <v>45811.767750353545</v>
      </c>
      <c r="J33" s="140">
        <f t="shared" si="55"/>
        <v>-16781.898164838036</v>
      </c>
      <c r="K33" s="140">
        <f t="shared" si="55"/>
        <v>-14568.844901016304</v>
      </c>
      <c r="L33" s="140">
        <f t="shared" si="55"/>
        <v>22019.60488670403</v>
      </c>
      <c r="M33" s="140">
        <f t="shared" si="55"/>
        <v>85166.963502088154</v>
      </c>
      <c r="N33" s="140">
        <f t="shared" si="55"/>
        <v>1278.6079025360668</v>
      </c>
      <c r="O33" s="140">
        <f t="shared" si="55"/>
        <v>14649.329250001087</v>
      </c>
      <c r="P33" s="140">
        <f t="shared" si="55"/>
        <v>5180.933456462988</v>
      </c>
      <c r="Q33" s="140">
        <f t="shared" si="55"/>
        <v>-11347.843234454769</v>
      </c>
      <c r="R33" s="140">
        <f t="shared" si="55"/>
        <v>-8765.4716504531425</v>
      </c>
      <c r="S33" s="140">
        <f t="shared" si="55"/>
        <v>21156.6768277997</v>
      </c>
      <c r="T33" s="140">
        <f t="shared" si="55"/>
        <v>18399.298216638213</v>
      </c>
      <c r="U33" s="140">
        <f t="shared" si="55"/>
        <v>22491.726668609201</v>
      </c>
      <c r="V33" s="140">
        <f t="shared" si="55"/>
        <v>-32617.922436769542</v>
      </c>
      <c r="W33" s="140">
        <f t="shared" si="55"/>
        <v>42028.335878035316</v>
      </c>
      <c r="X33" s="140">
        <f t="shared" si="55"/>
        <v>-16147.798945023553</v>
      </c>
      <c r="Y33" s="140">
        <f t="shared" si="55"/>
        <v>210027.51179391332</v>
      </c>
      <c r="Z33" s="140">
        <f t="shared" si="55"/>
        <v>-13769.416677181078</v>
      </c>
      <c r="AA33" s="140">
        <f t="shared" si="55"/>
        <v>-18564.987295793802</v>
      </c>
      <c r="AB33" s="140">
        <f t="shared" si="55"/>
        <v>-75562.26965780028</v>
      </c>
      <c r="AC33" s="140">
        <f t="shared" si="55"/>
        <v>96470.325090357437</v>
      </c>
      <c r="AD33" s="140">
        <f t="shared" si="55"/>
        <v>-12012.754555632164</v>
      </c>
      <c r="AE33" s="140">
        <f t="shared" si="55"/>
        <v>79466.698105570162</v>
      </c>
      <c r="AF33" s="140">
        <f t="shared" si="55"/>
        <v>18563.964672665861</v>
      </c>
      <c r="AG33" s="140">
        <f t="shared" si="55"/>
        <v>157704.3215569843</v>
      </c>
      <c r="AH33" s="140">
        <f t="shared" si="55"/>
        <v>223402</v>
      </c>
      <c r="AI33" s="140">
        <f t="shared" ref="AI33:AQ33" si="56">+AI31+AI32</f>
        <v>141270.73163661003</v>
      </c>
      <c r="AJ33" s="140">
        <f t="shared" si="56"/>
        <v>154849.73152645765</v>
      </c>
      <c r="AK33" s="140">
        <f t="shared" si="56"/>
        <v>196734.68988088338</v>
      </c>
      <c r="AL33" s="140">
        <f t="shared" si="56"/>
        <v>221784.0877438735</v>
      </c>
      <c r="AM33" s="140">
        <f t="shared" si="56"/>
        <v>176787.60588336509</v>
      </c>
      <c r="AN33" s="140">
        <f t="shared" si="56"/>
        <v>345238.46418750583</v>
      </c>
      <c r="AO33" s="140">
        <f t="shared" si="56"/>
        <v>315390.49363467447</v>
      </c>
      <c r="AP33" s="140">
        <f t="shared" si="56"/>
        <v>217715.08241863601</v>
      </c>
      <c r="AQ33" s="140">
        <f t="shared" si="56"/>
        <v>266541.62311164476</v>
      </c>
      <c r="AR33" s="140">
        <f t="shared" ref="AR33:AS33" si="57">+AR31+AR32</f>
        <v>156576</v>
      </c>
      <c r="AS33" s="140">
        <f t="shared" si="57"/>
        <v>1081316.0455319404</v>
      </c>
      <c r="AT33" s="132"/>
      <c r="AU33" s="140">
        <f t="shared" ref="AU33:AY33" si="58">+AU31+AU32</f>
        <v>-49556.996522265901</v>
      </c>
      <c r="AV33" s="140">
        <f t="shared" si="58"/>
        <v>21862.523739171622</v>
      </c>
      <c r="AW33" s="140">
        <f t="shared" si="58"/>
        <v>75835.825322937817</v>
      </c>
      <c r="AX33" s="140">
        <f t="shared" si="58"/>
        <v>9761.027374545336</v>
      </c>
      <c r="AY33" s="140">
        <f t="shared" si="58"/>
        <v>53282.23006259399</v>
      </c>
      <c r="AZ33" s="140">
        <f>+AZ31+AZ32</f>
        <v>203290.12629015555</v>
      </c>
      <c r="BA33" s="140">
        <f>+BA31+BA32</f>
        <v>-11426.348540417686</v>
      </c>
      <c r="BB33" s="140">
        <f>SUM(AD33:AG33)</f>
        <v>243722.22977958818</v>
      </c>
      <c r="BC33" s="140">
        <f>SUM(AH33:AK33)</f>
        <v>716257.15304395102</v>
      </c>
      <c r="BD33" s="140">
        <f t="shared" si="49"/>
        <v>1059200.6514494189</v>
      </c>
      <c r="BE33" s="140">
        <f t="shared" si="49"/>
        <v>1055131.6461241813</v>
      </c>
      <c r="BF33" s="18"/>
      <c r="BG33" s="43"/>
    </row>
    <row r="34" spans="1:60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U34" s="5"/>
      <c r="AV34" s="5"/>
      <c r="AW34" s="7"/>
      <c r="AX34" s="5"/>
      <c r="AY34" s="5"/>
      <c r="AZ34" s="5"/>
      <c r="BA34" s="100"/>
      <c r="BB34" s="100"/>
      <c r="BC34" s="100"/>
      <c r="BD34" s="100"/>
      <c r="BE34" s="100"/>
      <c r="BF34" s="18"/>
      <c r="BG34" s="43"/>
    </row>
    <row r="35" spans="1:60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U35" s="103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2"/>
      <c r="BG35" s="44"/>
    </row>
    <row r="36" spans="1:60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BF36" s="12"/>
      <c r="BG36" s="12"/>
      <c r="BH36" s="12"/>
    </row>
    <row r="37" spans="1:60" ht="15.5">
      <c r="F37" s="76"/>
      <c r="G37" s="76"/>
      <c r="H37" s="76"/>
      <c r="I37" s="76"/>
      <c r="X37" s="72"/>
      <c r="Y37" s="72"/>
      <c r="Z37" s="72"/>
      <c r="BF37" s="12"/>
      <c r="BG37" s="12"/>
      <c r="BH37" s="12"/>
    </row>
    <row r="38" spans="1:60" ht="15.5">
      <c r="X38" s="72"/>
      <c r="Y38" s="72"/>
      <c r="Z38" s="72"/>
      <c r="BF38" s="12"/>
      <c r="BG38" s="12"/>
      <c r="BH38" s="12"/>
    </row>
    <row r="39" spans="1:60" ht="15.5">
      <c r="BF39" s="12"/>
      <c r="BG39" s="12"/>
      <c r="BH39" s="12"/>
    </row>
    <row r="40" spans="1:60" ht="15.5">
      <c r="BF40" s="12"/>
      <c r="BG40" s="12"/>
      <c r="BH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U8:BB8 AU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M73"/>
  <sheetViews>
    <sheetView showGridLines="0" zoomScale="93" zoomScaleNormal="93" workbookViewId="0">
      <pane xSplit="1" ySplit="7" topLeftCell="CD8" activePane="bottomRight" state="frozen"/>
      <selection activeCell="AR7" sqref="AR7"/>
      <selection pane="topRight" activeCell="AR7" sqref="AR7"/>
      <selection pane="bottomLeft" activeCell="AR7" sqref="AR7"/>
      <selection pane="bottomRight" activeCell="CE8" sqref="CE8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customWidth="1"/>
    <col min="11" max="11" width="10.54296875" style="25" customWidth="1"/>
    <col min="12" max="25" width="12.453125" style="25" customWidth="1"/>
    <col min="26" max="26" width="12.453125" style="25" customWidth="1" outlineLevel="1" collapsed="1"/>
    <col min="27" max="30" width="12.453125" style="25" customWidth="1" outlineLevel="1"/>
    <col min="31" max="36" width="14" style="25" customWidth="1" outlineLevel="1"/>
    <col min="37" max="45" width="14" style="25" customWidth="1"/>
    <col min="46" max="46" width="13.26953125" bestFit="1" customWidth="1"/>
    <col min="47" max="47" width="71" style="25" customWidth="1"/>
    <col min="48" max="48" width="14.7265625" style="25" customWidth="1"/>
    <col min="49" max="53" width="13" style="25" customWidth="1"/>
    <col min="54" max="54" width="13" style="26" customWidth="1"/>
    <col min="55" max="71" width="13" style="25" customWidth="1"/>
    <col min="72" max="72" width="13" style="25" customWidth="1" outlineLevel="1" collapsed="1"/>
    <col min="73" max="74" width="13" style="25" customWidth="1" outlineLevel="1"/>
    <col min="75" max="75" width="12.1796875" style="25" customWidth="1" outlineLevel="1"/>
    <col min="76" max="76" width="11.7265625" style="25" customWidth="1" outlineLevel="1"/>
    <col min="77" max="81" width="13.453125" style="25" customWidth="1" outlineLevel="1"/>
    <col min="82" max="82" width="12.54296875" style="25" customWidth="1" outlineLevel="1"/>
    <col min="83" max="86" width="12.54296875" style="25" customWidth="1"/>
    <col min="87" max="142" width="12.54296875" style="25"/>
    <col min="143" max="143" width="2.7265625" style="25" customWidth="1"/>
    <col min="144" max="144" width="53.54296875" style="25" customWidth="1"/>
    <col min="145" max="145" width="12.54296875" style="25" customWidth="1"/>
    <col min="146" max="146" width="3.54296875" style="25" customWidth="1"/>
    <col min="147" max="147" width="12.54296875" style="25" customWidth="1"/>
    <col min="148" max="148" width="1.81640625" style="25" customWidth="1"/>
    <col min="149" max="149" width="12.54296875" style="25" customWidth="1"/>
    <col min="150" max="150" width="1.81640625" style="25" customWidth="1"/>
    <col min="151" max="151" width="12.54296875" style="25" customWidth="1"/>
    <col min="152" max="152" width="1.81640625" style="25" customWidth="1"/>
    <col min="153" max="153" width="12.54296875" style="25" customWidth="1"/>
    <col min="154" max="154" width="1.81640625" style="25" customWidth="1"/>
    <col min="155" max="155" width="19.54296875" style="25" customWidth="1"/>
    <col min="156" max="156" width="3.54296875" style="25" customWidth="1"/>
    <col min="157" max="157" width="12.54296875" style="25" customWidth="1"/>
    <col min="158" max="158" width="3.54296875" style="25" customWidth="1"/>
    <col min="159" max="159" width="12.54296875" style="25" customWidth="1"/>
    <col min="160" max="160" width="1.81640625" style="25" customWidth="1"/>
    <col min="161" max="161" width="12.54296875" style="25" customWidth="1"/>
    <col min="162" max="162" width="1.81640625" style="25" customWidth="1"/>
    <col min="163" max="163" width="12.54296875" style="25" customWidth="1"/>
    <col min="164" max="164" width="1.81640625" style="25" customWidth="1"/>
    <col min="165" max="165" width="12.54296875" style="25" customWidth="1"/>
    <col min="166" max="166" width="1.81640625" style="25" customWidth="1"/>
    <col min="167" max="167" width="19.54296875" style="25" customWidth="1"/>
    <col min="168" max="169" width="12.54296875" style="25"/>
    <col min="170" max="170" width="1.81640625" style="25" customWidth="1"/>
    <col min="171" max="171" width="12.54296875" style="25"/>
    <col min="172" max="172" width="1.81640625" style="25" customWidth="1"/>
    <col min="173" max="173" width="12.54296875" style="25"/>
    <col min="174" max="174" width="1.81640625" style="25" customWidth="1"/>
    <col min="175" max="177" width="12.54296875" style="25"/>
    <col min="178" max="178" width="1.81640625" style="25" customWidth="1"/>
    <col min="179" max="179" width="12.54296875" style="25"/>
    <col min="180" max="180" width="1.81640625" style="25" customWidth="1"/>
    <col min="181" max="181" width="12.54296875" style="25"/>
    <col min="182" max="182" width="1.81640625" style="25" customWidth="1"/>
    <col min="183" max="398" width="12.54296875" style="25"/>
    <col min="399" max="399" width="2.7265625" style="25" customWidth="1"/>
    <col min="400" max="400" width="53.54296875" style="25" customWidth="1"/>
    <col min="401" max="401" width="12.54296875" style="25" customWidth="1"/>
    <col min="402" max="402" width="3.54296875" style="25" customWidth="1"/>
    <col min="403" max="403" width="12.54296875" style="25" customWidth="1"/>
    <col min="404" max="404" width="1.81640625" style="25" customWidth="1"/>
    <col min="405" max="405" width="12.54296875" style="25" customWidth="1"/>
    <col min="406" max="406" width="1.81640625" style="25" customWidth="1"/>
    <col min="407" max="407" width="12.54296875" style="25" customWidth="1"/>
    <col min="408" max="408" width="1.81640625" style="25" customWidth="1"/>
    <col min="409" max="409" width="12.54296875" style="25" customWidth="1"/>
    <col min="410" max="410" width="1.81640625" style="25" customWidth="1"/>
    <col min="411" max="411" width="19.54296875" style="25" customWidth="1"/>
    <col min="412" max="412" width="3.54296875" style="25" customWidth="1"/>
    <col min="413" max="413" width="12.54296875" style="25" customWidth="1"/>
    <col min="414" max="414" width="3.54296875" style="25" customWidth="1"/>
    <col min="415" max="415" width="12.54296875" style="25" customWidth="1"/>
    <col min="416" max="416" width="1.81640625" style="25" customWidth="1"/>
    <col min="417" max="417" width="12.54296875" style="25" customWidth="1"/>
    <col min="418" max="418" width="1.81640625" style="25" customWidth="1"/>
    <col min="419" max="419" width="12.54296875" style="25" customWidth="1"/>
    <col min="420" max="420" width="1.81640625" style="25" customWidth="1"/>
    <col min="421" max="421" width="12.54296875" style="25" customWidth="1"/>
    <col min="422" max="422" width="1.81640625" style="25" customWidth="1"/>
    <col min="423" max="423" width="19.54296875" style="25" customWidth="1"/>
    <col min="424" max="425" width="12.54296875" style="25"/>
    <col min="426" max="426" width="1.81640625" style="25" customWidth="1"/>
    <col min="427" max="427" width="12.54296875" style="25"/>
    <col min="428" max="428" width="1.81640625" style="25" customWidth="1"/>
    <col min="429" max="429" width="12.54296875" style="25"/>
    <col min="430" max="430" width="1.81640625" style="25" customWidth="1"/>
    <col min="431" max="433" width="12.54296875" style="25"/>
    <col min="434" max="434" width="1.81640625" style="25" customWidth="1"/>
    <col min="435" max="435" width="12.54296875" style="25"/>
    <col min="436" max="436" width="1.81640625" style="25" customWidth="1"/>
    <col min="437" max="437" width="12.54296875" style="25"/>
    <col min="438" max="438" width="1.81640625" style="25" customWidth="1"/>
    <col min="439" max="654" width="12.54296875" style="25"/>
    <col min="655" max="655" width="2.7265625" style="25" customWidth="1"/>
    <col min="656" max="656" width="53.54296875" style="25" customWidth="1"/>
    <col min="657" max="657" width="12.54296875" style="25" customWidth="1"/>
    <col min="658" max="658" width="3.54296875" style="25" customWidth="1"/>
    <col min="659" max="659" width="12.54296875" style="25" customWidth="1"/>
    <col min="660" max="660" width="1.81640625" style="25" customWidth="1"/>
    <col min="661" max="661" width="12.54296875" style="25" customWidth="1"/>
    <col min="662" max="662" width="1.81640625" style="25" customWidth="1"/>
    <col min="663" max="663" width="12.54296875" style="25" customWidth="1"/>
    <col min="664" max="664" width="1.81640625" style="25" customWidth="1"/>
    <col min="665" max="665" width="12.54296875" style="25" customWidth="1"/>
    <col min="666" max="666" width="1.81640625" style="25" customWidth="1"/>
    <col min="667" max="667" width="19.54296875" style="25" customWidth="1"/>
    <col min="668" max="668" width="3.54296875" style="25" customWidth="1"/>
    <col min="669" max="669" width="12.54296875" style="25" customWidth="1"/>
    <col min="670" max="670" width="3.54296875" style="25" customWidth="1"/>
    <col min="671" max="671" width="12.54296875" style="25" customWidth="1"/>
    <col min="672" max="672" width="1.81640625" style="25" customWidth="1"/>
    <col min="673" max="673" width="12.54296875" style="25" customWidth="1"/>
    <col min="674" max="674" width="1.81640625" style="25" customWidth="1"/>
    <col min="675" max="675" width="12.54296875" style="25" customWidth="1"/>
    <col min="676" max="676" width="1.81640625" style="25" customWidth="1"/>
    <col min="677" max="677" width="12.54296875" style="25" customWidth="1"/>
    <col min="678" max="678" width="1.81640625" style="25" customWidth="1"/>
    <col min="679" max="679" width="19.54296875" style="25" customWidth="1"/>
    <col min="680" max="681" width="12.54296875" style="25"/>
    <col min="682" max="682" width="1.81640625" style="25" customWidth="1"/>
    <col min="683" max="683" width="12.54296875" style="25"/>
    <col min="684" max="684" width="1.81640625" style="25" customWidth="1"/>
    <col min="685" max="685" width="12.54296875" style="25"/>
    <col min="686" max="686" width="1.81640625" style="25" customWidth="1"/>
    <col min="687" max="689" width="12.54296875" style="25"/>
    <col min="690" max="690" width="1.81640625" style="25" customWidth="1"/>
    <col min="691" max="691" width="12.54296875" style="25"/>
    <col min="692" max="692" width="1.81640625" style="25" customWidth="1"/>
    <col min="693" max="693" width="12.54296875" style="25"/>
    <col min="694" max="694" width="1.81640625" style="25" customWidth="1"/>
    <col min="695" max="910" width="12.54296875" style="25"/>
    <col min="911" max="911" width="2.7265625" style="25" customWidth="1"/>
    <col min="912" max="912" width="53.54296875" style="25" customWidth="1"/>
    <col min="913" max="913" width="12.54296875" style="25" customWidth="1"/>
    <col min="914" max="914" width="3.54296875" style="25" customWidth="1"/>
    <col min="915" max="915" width="12.54296875" style="25" customWidth="1"/>
    <col min="916" max="916" width="1.81640625" style="25" customWidth="1"/>
    <col min="917" max="917" width="12.54296875" style="25" customWidth="1"/>
    <col min="918" max="918" width="1.81640625" style="25" customWidth="1"/>
    <col min="919" max="919" width="12.54296875" style="25" customWidth="1"/>
    <col min="920" max="920" width="1.81640625" style="25" customWidth="1"/>
    <col min="921" max="921" width="12.54296875" style="25" customWidth="1"/>
    <col min="922" max="922" width="1.81640625" style="25" customWidth="1"/>
    <col min="923" max="923" width="19.54296875" style="25" customWidth="1"/>
    <col min="924" max="924" width="3.54296875" style="25" customWidth="1"/>
    <col min="925" max="925" width="12.54296875" style="25" customWidth="1"/>
    <col min="926" max="926" width="3.54296875" style="25" customWidth="1"/>
    <col min="927" max="927" width="12.54296875" style="25" customWidth="1"/>
    <col min="928" max="928" width="1.81640625" style="25" customWidth="1"/>
    <col min="929" max="929" width="12.54296875" style="25" customWidth="1"/>
    <col min="930" max="930" width="1.81640625" style="25" customWidth="1"/>
    <col min="931" max="931" width="12.54296875" style="25" customWidth="1"/>
    <col min="932" max="932" width="1.81640625" style="25" customWidth="1"/>
    <col min="933" max="933" width="12.54296875" style="25" customWidth="1"/>
    <col min="934" max="934" width="1.81640625" style="25" customWidth="1"/>
    <col min="935" max="935" width="19.54296875" style="25" customWidth="1"/>
    <col min="936" max="937" width="12.54296875" style="25"/>
    <col min="938" max="938" width="1.81640625" style="25" customWidth="1"/>
    <col min="939" max="939" width="12.54296875" style="25"/>
    <col min="940" max="940" width="1.81640625" style="25" customWidth="1"/>
    <col min="941" max="941" width="12.54296875" style="25"/>
    <col min="942" max="942" width="1.81640625" style="25" customWidth="1"/>
    <col min="943" max="945" width="12.54296875" style="25"/>
    <col min="946" max="946" width="1.81640625" style="25" customWidth="1"/>
    <col min="947" max="947" width="12.54296875" style="25"/>
    <col min="948" max="948" width="1.81640625" style="25" customWidth="1"/>
    <col min="949" max="949" width="12.54296875" style="25"/>
    <col min="950" max="950" width="1.81640625" style="25" customWidth="1"/>
    <col min="951" max="1166" width="12.54296875" style="25"/>
    <col min="1167" max="1167" width="2.7265625" style="25" customWidth="1"/>
    <col min="1168" max="1168" width="53.54296875" style="25" customWidth="1"/>
    <col min="1169" max="1169" width="12.54296875" style="25" customWidth="1"/>
    <col min="1170" max="1170" width="3.54296875" style="25" customWidth="1"/>
    <col min="1171" max="1171" width="12.54296875" style="25" customWidth="1"/>
    <col min="1172" max="1172" width="1.81640625" style="25" customWidth="1"/>
    <col min="1173" max="1173" width="12.54296875" style="25" customWidth="1"/>
    <col min="1174" max="1174" width="1.81640625" style="25" customWidth="1"/>
    <col min="1175" max="1175" width="12.54296875" style="25" customWidth="1"/>
    <col min="1176" max="1176" width="1.81640625" style="25" customWidth="1"/>
    <col min="1177" max="1177" width="12.54296875" style="25" customWidth="1"/>
    <col min="1178" max="1178" width="1.81640625" style="25" customWidth="1"/>
    <col min="1179" max="1179" width="19.54296875" style="25" customWidth="1"/>
    <col min="1180" max="1180" width="3.54296875" style="25" customWidth="1"/>
    <col min="1181" max="1181" width="12.54296875" style="25" customWidth="1"/>
    <col min="1182" max="1182" width="3.54296875" style="25" customWidth="1"/>
    <col min="1183" max="1183" width="12.54296875" style="25" customWidth="1"/>
    <col min="1184" max="1184" width="1.81640625" style="25" customWidth="1"/>
    <col min="1185" max="1185" width="12.54296875" style="25" customWidth="1"/>
    <col min="1186" max="1186" width="1.81640625" style="25" customWidth="1"/>
    <col min="1187" max="1187" width="12.54296875" style="25" customWidth="1"/>
    <col min="1188" max="1188" width="1.81640625" style="25" customWidth="1"/>
    <col min="1189" max="1189" width="12.54296875" style="25" customWidth="1"/>
    <col min="1190" max="1190" width="1.81640625" style="25" customWidth="1"/>
    <col min="1191" max="1191" width="19.54296875" style="25" customWidth="1"/>
    <col min="1192" max="1193" width="12.54296875" style="25"/>
    <col min="1194" max="1194" width="1.81640625" style="25" customWidth="1"/>
    <col min="1195" max="1195" width="12.54296875" style="25"/>
    <col min="1196" max="1196" width="1.81640625" style="25" customWidth="1"/>
    <col min="1197" max="1197" width="12.54296875" style="25"/>
    <col min="1198" max="1198" width="1.81640625" style="25" customWidth="1"/>
    <col min="1199" max="1201" width="12.54296875" style="25"/>
    <col min="1202" max="1202" width="1.81640625" style="25" customWidth="1"/>
    <col min="1203" max="1203" width="12.54296875" style="25"/>
    <col min="1204" max="1204" width="1.81640625" style="25" customWidth="1"/>
    <col min="1205" max="1205" width="12.54296875" style="25"/>
    <col min="1206" max="1206" width="1.81640625" style="25" customWidth="1"/>
    <col min="1207" max="1422" width="12.54296875" style="25"/>
    <col min="1423" max="1423" width="2.7265625" style="25" customWidth="1"/>
    <col min="1424" max="1424" width="53.54296875" style="25" customWidth="1"/>
    <col min="1425" max="1425" width="12.54296875" style="25" customWidth="1"/>
    <col min="1426" max="1426" width="3.54296875" style="25" customWidth="1"/>
    <col min="1427" max="1427" width="12.54296875" style="25" customWidth="1"/>
    <col min="1428" max="1428" width="1.81640625" style="25" customWidth="1"/>
    <col min="1429" max="1429" width="12.54296875" style="25" customWidth="1"/>
    <col min="1430" max="1430" width="1.81640625" style="25" customWidth="1"/>
    <col min="1431" max="1431" width="12.54296875" style="25" customWidth="1"/>
    <col min="1432" max="1432" width="1.81640625" style="25" customWidth="1"/>
    <col min="1433" max="1433" width="12.54296875" style="25" customWidth="1"/>
    <col min="1434" max="1434" width="1.81640625" style="25" customWidth="1"/>
    <col min="1435" max="1435" width="19.54296875" style="25" customWidth="1"/>
    <col min="1436" max="1436" width="3.54296875" style="25" customWidth="1"/>
    <col min="1437" max="1437" width="12.54296875" style="25" customWidth="1"/>
    <col min="1438" max="1438" width="3.54296875" style="25" customWidth="1"/>
    <col min="1439" max="1439" width="12.54296875" style="25" customWidth="1"/>
    <col min="1440" max="1440" width="1.81640625" style="25" customWidth="1"/>
    <col min="1441" max="1441" width="12.54296875" style="25" customWidth="1"/>
    <col min="1442" max="1442" width="1.81640625" style="25" customWidth="1"/>
    <col min="1443" max="1443" width="12.54296875" style="25" customWidth="1"/>
    <col min="1444" max="1444" width="1.81640625" style="25" customWidth="1"/>
    <col min="1445" max="1445" width="12.54296875" style="25" customWidth="1"/>
    <col min="1446" max="1446" width="1.81640625" style="25" customWidth="1"/>
    <col min="1447" max="1447" width="19.54296875" style="25" customWidth="1"/>
    <col min="1448" max="1449" width="12.54296875" style="25"/>
    <col min="1450" max="1450" width="1.81640625" style="25" customWidth="1"/>
    <col min="1451" max="1451" width="12.54296875" style="25"/>
    <col min="1452" max="1452" width="1.81640625" style="25" customWidth="1"/>
    <col min="1453" max="1453" width="12.54296875" style="25"/>
    <col min="1454" max="1454" width="1.81640625" style="25" customWidth="1"/>
    <col min="1455" max="1457" width="12.54296875" style="25"/>
    <col min="1458" max="1458" width="1.81640625" style="25" customWidth="1"/>
    <col min="1459" max="1459" width="12.54296875" style="25"/>
    <col min="1460" max="1460" width="1.81640625" style="25" customWidth="1"/>
    <col min="1461" max="1461" width="12.54296875" style="25"/>
    <col min="1462" max="1462" width="1.81640625" style="25" customWidth="1"/>
    <col min="1463" max="1678" width="12.54296875" style="25"/>
    <col min="1679" max="1679" width="2.7265625" style="25" customWidth="1"/>
    <col min="1680" max="1680" width="53.54296875" style="25" customWidth="1"/>
    <col min="1681" max="1681" width="12.54296875" style="25" customWidth="1"/>
    <col min="1682" max="1682" width="3.54296875" style="25" customWidth="1"/>
    <col min="1683" max="1683" width="12.54296875" style="25" customWidth="1"/>
    <col min="1684" max="1684" width="1.81640625" style="25" customWidth="1"/>
    <col min="1685" max="1685" width="12.54296875" style="25" customWidth="1"/>
    <col min="1686" max="1686" width="1.81640625" style="25" customWidth="1"/>
    <col min="1687" max="1687" width="12.54296875" style="25" customWidth="1"/>
    <col min="1688" max="1688" width="1.81640625" style="25" customWidth="1"/>
    <col min="1689" max="1689" width="12.54296875" style="25" customWidth="1"/>
    <col min="1690" max="1690" width="1.81640625" style="25" customWidth="1"/>
    <col min="1691" max="1691" width="19.54296875" style="25" customWidth="1"/>
    <col min="1692" max="1692" width="3.54296875" style="25" customWidth="1"/>
    <col min="1693" max="1693" width="12.54296875" style="25" customWidth="1"/>
    <col min="1694" max="1694" width="3.54296875" style="25" customWidth="1"/>
    <col min="1695" max="1695" width="12.54296875" style="25" customWidth="1"/>
    <col min="1696" max="1696" width="1.81640625" style="25" customWidth="1"/>
    <col min="1697" max="1697" width="12.54296875" style="25" customWidth="1"/>
    <col min="1698" max="1698" width="1.81640625" style="25" customWidth="1"/>
    <col min="1699" max="1699" width="12.54296875" style="25" customWidth="1"/>
    <col min="1700" max="1700" width="1.81640625" style="25" customWidth="1"/>
    <col min="1701" max="1701" width="12.54296875" style="25" customWidth="1"/>
    <col min="1702" max="1702" width="1.81640625" style="25" customWidth="1"/>
    <col min="1703" max="1703" width="19.54296875" style="25" customWidth="1"/>
    <col min="1704" max="1705" width="12.54296875" style="25"/>
    <col min="1706" max="1706" width="1.81640625" style="25" customWidth="1"/>
    <col min="1707" max="1707" width="12.54296875" style="25"/>
    <col min="1708" max="1708" width="1.81640625" style="25" customWidth="1"/>
    <col min="1709" max="1709" width="12.54296875" style="25"/>
    <col min="1710" max="1710" width="1.81640625" style="25" customWidth="1"/>
    <col min="1711" max="1713" width="12.54296875" style="25"/>
    <col min="1714" max="1714" width="1.81640625" style="25" customWidth="1"/>
    <col min="1715" max="1715" width="12.54296875" style="25"/>
    <col min="1716" max="1716" width="1.81640625" style="25" customWidth="1"/>
    <col min="1717" max="1717" width="12.54296875" style="25"/>
    <col min="1718" max="1718" width="1.81640625" style="25" customWidth="1"/>
    <col min="1719" max="1934" width="12.54296875" style="25"/>
    <col min="1935" max="1935" width="2.7265625" style="25" customWidth="1"/>
    <col min="1936" max="1936" width="53.54296875" style="25" customWidth="1"/>
    <col min="1937" max="1937" width="12.54296875" style="25" customWidth="1"/>
    <col min="1938" max="1938" width="3.54296875" style="25" customWidth="1"/>
    <col min="1939" max="1939" width="12.54296875" style="25" customWidth="1"/>
    <col min="1940" max="1940" width="1.81640625" style="25" customWidth="1"/>
    <col min="1941" max="1941" width="12.54296875" style="25" customWidth="1"/>
    <col min="1942" max="1942" width="1.81640625" style="25" customWidth="1"/>
    <col min="1943" max="1943" width="12.54296875" style="25" customWidth="1"/>
    <col min="1944" max="1944" width="1.81640625" style="25" customWidth="1"/>
    <col min="1945" max="1945" width="12.54296875" style="25" customWidth="1"/>
    <col min="1946" max="1946" width="1.81640625" style="25" customWidth="1"/>
    <col min="1947" max="1947" width="19.54296875" style="25" customWidth="1"/>
    <col min="1948" max="1948" width="3.54296875" style="25" customWidth="1"/>
    <col min="1949" max="1949" width="12.54296875" style="25" customWidth="1"/>
    <col min="1950" max="1950" width="3.54296875" style="25" customWidth="1"/>
    <col min="1951" max="1951" width="12.54296875" style="25" customWidth="1"/>
    <col min="1952" max="1952" width="1.81640625" style="25" customWidth="1"/>
    <col min="1953" max="1953" width="12.54296875" style="25" customWidth="1"/>
    <col min="1954" max="1954" width="1.81640625" style="25" customWidth="1"/>
    <col min="1955" max="1955" width="12.54296875" style="25" customWidth="1"/>
    <col min="1956" max="1956" width="1.81640625" style="25" customWidth="1"/>
    <col min="1957" max="1957" width="12.54296875" style="25" customWidth="1"/>
    <col min="1958" max="1958" width="1.81640625" style="25" customWidth="1"/>
    <col min="1959" max="1959" width="19.54296875" style="25" customWidth="1"/>
    <col min="1960" max="1961" width="12.54296875" style="25"/>
    <col min="1962" max="1962" width="1.81640625" style="25" customWidth="1"/>
    <col min="1963" max="1963" width="12.54296875" style="25"/>
    <col min="1964" max="1964" width="1.81640625" style="25" customWidth="1"/>
    <col min="1965" max="1965" width="12.54296875" style="25"/>
    <col min="1966" max="1966" width="1.81640625" style="25" customWidth="1"/>
    <col min="1967" max="1969" width="12.54296875" style="25"/>
    <col min="1970" max="1970" width="1.81640625" style="25" customWidth="1"/>
    <col min="1971" max="1971" width="12.54296875" style="25"/>
    <col min="1972" max="1972" width="1.81640625" style="25" customWidth="1"/>
    <col min="1973" max="1973" width="12.54296875" style="25"/>
    <col min="1974" max="1974" width="1.81640625" style="25" customWidth="1"/>
    <col min="1975" max="2190" width="12.54296875" style="25"/>
    <col min="2191" max="2191" width="2.7265625" style="25" customWidth="1"/>
    <col min="2192" max="2192" width="53.54296875" style="25" customWidth="1"/>
    <col min="2193" max="2193" width="12.54296875" style="25" customWidth="1"/>
    <col min="2194" max="2194" width="3.54296875" style="25" customWidth="1"/>
    <col min="2195" max="2195" width="12.54296875" style="25" customWidth="1"/>
    <col min="2196" max="2196" width="1.81640625" style="25" customWidth="1"/>
    <col min="2197" max="2197" width="12.54296875" style="25" customWidth="1"/>
    <col min="2198" max="2198" width="1.81640625" style="25" customWidth="1"/>
    <col min="2199" max="2199" width="12.54296875" style="25" customWidth="1"/>
    <col min="2200" max="2200" width="1.81640625" style="25" customWidth="1"/>
    <col min="2201" max="2201" width="12.54296875" style="25" customWidth="1"/>
    <col min="2202" max="2202" width="1.81640625" style="25" customWidth="1"/>
    <col min="2203" max="2203" width="19.54296875" style="25" customWidth="1"/>
    <col min="2204" max="2204" width="3.54296875" style="25" customWidth="1"/>
    <col min="2205" max="2205" width="12.54296875" style="25" customWidth="1"/>
    <col min="2206" max="2206" width="3.54296875" style="25" customWidth="1"/>
    <col min="2207" max="2207" width="12.54296875" style="25" customWidth="1"/>
    <col min="2208" max="2208" width="1.81640625" style="25" customWidth="1"/>
    <col min="2209" max="2209" width="12.54296875" style="25" customWidth="1"/>
    <col min="2210" max="2210" width="1.81640625" style="25" customWidth="1"/>
    <col min="2211" max="2211" width="12.54296875" style="25" customWidth="1"/>
    <col min="2212" max="2212" width="1.81640625" style="25" customWidth="1"/>
    <col min="2213" max="2213" width="12.54296875" style="25" customWidth="1"/>
    <col min="2214" max="2214" width="1.81640625" style="25" customWidth="1"/>
    <col min="2215" max="2215" width="19.54296875" style="25" customWidth="1"/>
    <col min="2216" max="2217" width="12.54296875" style="25"/>
    <col min="2218" max="2218" width="1.81640625" style="25" customWidth="1"/>
    <col min="2219" max="2219" width="12.54296875" style="25"/>
    <col min="2220" max="2220" width="1.81640625" style="25" customWidth="1"/>
    <col min="2221" max="2221" width="12.54296875" style="25"/>
    <col min="2222" max="2222" width="1.81640625" style="25" customWidth="1"/>
    <col min="2223" max="2225" width="12.54296875" style="25"/>
    <col min="2226" max="2226" width="1.81640625" style="25" customWidth="1"/>
    <col min="2227" max="2227" width="12.54296875" style="25"/>
    <col min="2228" max="2228" width="1.81640625" style="25" customWidth="1"/>
    <col min="2229" max="2229" width="12.54296875" style="25"/>
    <col min="2230" max="2230" width="1.81640625" style="25" customWidth="1"/>
    <col min="2231" max="2446" width="12.54296875" style="25"/>
    <col min="2447" max="2447" width="2.7265625" style="25" customWidth="1"/>
    <col min="2448" max="2448" width="53.54296875" style="25" customWidth="1"/>
    <col min="2449" max="2449" width="12.54296875" style="25" customWidth="1"/>
    <col min="2450" max="2450" width="3.54296875" style="25" customWidth="1"/>
    <col min="2451" max="2451" width="12.54296875" style="25" customWidth="1"/>
    <col min="2452" max="2452" width="1.81640625" style="25" customWidth="1"/>
    <col min="2453" max="2453" width="12.54296875" style="25" customWidth="1"/>
    <col min="2454" max="2454" width="1.81640625" style="25" customWidth="1"/>
    <col min="2455" max="2455" width="12.54296875" style="25" customWidth="1"/>
    <col min="2456" max="2456" width="1.81640625" style="25" customWidth="1"/>
    <col min="2457" max="2457" width="12.54296875" style="25" customWidth="1"/>
    <col min="2458" max="2458" width="1.81640625" style="25" customWidth="1"/>
    <col min="2459" max="2459" width="19.54296875" style="25" customWidth="1"/>
    <col min="2460" max="2460" width="3.54296875" style="25" customWidth="1"/>
    <col min="2461" max="2461" width="12.54296875" style="25" customWidth="1"/>
    <col min="2462" max="2462" width="3.54296875" style="25" customWidth="1"/>
    <col min="2463" max="2463" width="12.54296875" style="25" customWidth="1"/>
    <col min="2464" max="2464" width="1.81640625" style="25" customWidth="1"/>
    <col min="2465" max="2465" width="12.54296875" style="25" customWidth="1"/>
    <col min="2466" max="2466" width="1.81640625" style="25" customWidth="1"/>
    <col min="2467" max="2467" width="12.54296875" style="25" customWidth="1"/>
    <col min="2468" max="2468" width="1.81640625" style="25" customWidth="1"/>
    <col min="2469" max="2469" width="12.54296875" style="25" customWidth="1"/>
    <col min="2470" max="2470" width="1.81640625" style="25" customWidth="1"/>
    <col min="2471" max="2471" width="19.54296875" style="25" customWidth="1"/>
    <col min="2472" max="2473" width="12.54296875" style="25"/>
    <col min="2474" max="2474" width="1.81640625" style="25" customWidth="1"/>
    <col min="2475" max="2475" width="12.54296875" style="25"/>
    <col min="2476" max="2476" width="1.81640625" style="25" customWidth="1"/>
    <col min="2477" max="2477" width="12.54296875" style="25"/>
    <col min="2478" max="2478" width="1.81640625" style="25" customWidth="1"/>
    <col min="2479" max="2481" width="12.54296875" style="25"/>
    <col min="2482" max="2482" width="1.81640625" style="25" customWidth="1"/>
    <col min="2483" max="2483" width="12.54296875" style="25"/>
    <col min="2484" max="2484" width="1.81640625" style="25" customWidth="1"/>
    <col min="2485" max="2485" width="12.54296875" style="25"/>
    <col min="2486" max="2486" width="1.81640625" style="25" customWidth="1"/>
    <col min="2487" max="2702" width="12.54296875" style="25"/>
    <col min="2703" max="2703" width="2.7265625" style="25" customWidth="1"/>
    <col min="2704" max="2704" width="53.54296875" style="25" customWidth="1"/>
    <col min="2705" max="2705" width="12.54296875" style="25" customWidth="1"/>
    <col min="2706" max="2706" width="3.54296875" style="25" customWidth="1"/>
    <col min="2707" max="2707" width="12.54296875" style="25" customWidth="1"/>
    <col min="2708" max="2708" width="1.81640625" style="25" customWidth="1"/>
    <col min="2709" max="2709" width="12.54296875" style="25" customWidth="1"/>
    <col min="2710" max="2710" width="1.81640625" style="25" customWidth="1"/>
    <col min="2711" max="2711" width="12.54296875" style="25" customWidth="1"/>
    <col min="2712" max="2712" width="1.81640625" style="25" customWidth="1"/>
    <col min="2713" max="2713" width="12.54296875" style="25" customWidth="1"/>
    <col min="2714" max="2714" width="1.81640625" style="25" customWidth="1"/>
    <col min="2715" max="2715" width="19.54296875" style="25" customWidth="1"/>
    <col min="2716" max="2716" width="3.54296875" style="25" customWidth="1"/>
    <col min="2717" max="2717" width="12.54296875" style="25" customWidth="1"/>
    <col min="2718" max="2718" width="3.54296875" style="25" customWidth="1"/>
    <col min="2719" max="2719" width="12.54296875" style="25" customWidth="1"/>
    <col min="2720" max="2720" width="1.81640625" style="25" customWidth="1"/>
    <col min="2721" max="2721" width="12.54296875" style="25" customWidth="1"/>
    <col min="2722" max="2722" width="1.81640625" style="25" customWidth="1"/>
    <col min="2723" max="2723" width="12.54296875" style="25" customWidth="1"/>
    <col min="2724" max="2724" width="1.81640625" style="25" customWidth="1"/>
    <col min="2725" max="2725" width="12.54296875" style="25" customWidth="1"/>
    <col min="2726" max="2726" width="1.81640625" style="25" customWidth="1"/>
    <col min="2727" max="2727" width="19.54296875" style="25" customWidth="1"/>
    <col min="2728" max="2729" width="12.54296875" style="25"/>
    <col min="2730" max="2730" width="1.81640625" style="25" customWidth="1"/>
    <col min="2731" max="2731" width="12.54296875" style="25"/>
    <col min="2732" max="2732" width="1.81640625" style="25" customWidth="1"/>
    <col min="2733" max="2733" width="12.54296875" style="25"/>
    <col min="2734" max="2734" width="1.81640625" style="25" customWidth="1"/>
    <col min="2735" max="2737" width="12.54296875" style="25"/>
    <col min="2738" max="2738" width="1.81640625" style="25" customWidth="1"/>
    <col min="2739" max="2739" width="12.54296875" style="25"/>
    <col min="2740" max="2740" width="1.81640625" style="25" customWidth="1"/>
    <col min="2741" max="2741" width="12.54296875" style="25"/>
    <col min="2742" max="2742" width="1.81640625" style="25" customWidth="1"/>
    <col min="2743" max="2958" width="12.54296875" style="25"/>
    <col min="2959" max="2959" width="2.7265625" style="25" customWidth="1"/>
    <col min="2960" max="2960" width="53.54296875" style="25" customWidth="1"/>
    <col min="2961" max="2961" width="12.54296875" style="25" customWidth="1"/>
    <col min="2962" max="2962" width="3.54296875" style="25" customWidth="1"/>
    <col min="2963" max="2963" width="12.54296875" style="25" customWidth="1"/>
    <col min="2964" max="2964" width="1.81640625" style="25" customWidth="1"/>
    <col min="2965" max="2965" width="12.54296875" style="25" customWidth="1"/>
    <col min="2966" max="2966" width="1.81640625" style="25" customWidth="1"/>
    <col min="2967" max="2967" width="12.54296875" style="25" customWidth="1"/>
    <col min="2968" max="2968" width="1.81640625" style="25" customWidth="1"/>
    <col min="2969" max="2969" width="12.54296875" style="25" customWidth="1"/>
    <col min="2970" max="2970" width="1.81640625" style="25" customWidth="1"/>
    <col min="2971" max="2971" width="19.54296875" style="25" customWidth="1"/>
    <col min="2972" max="2972" width="3.54296875" style="25" customWidth="1"/>
    <col min="2973" max="2973" width="12.54296875" style="25" customWidth="1"/>
    <col min="2974" max="2974" width="3.54296875" style="25" customWidth="1"/>
    <col min="2975" max="2975" width="12.54296875" style="25" customWidth="1"/>
    <col min="2976" max="2976" width="1.81640625" style="25" customWidth="1"/>
    <col min="2977" max="2977" width="12.54296875" style="25" customWidth="1"/>
    <col min="2978" max="2978" width="1.81640625" style="25" customWidth="1"/>
    <col min="2979" max="2979" width="12.54296875" style="25" customWidth="1"/>
    <col min="2980" max="2980" width="1.81640625" style="25" customWidth="1"/>
    <col min="2981" max="2981" width="12.54296875" style="25" customWidth="1"/>
    <col min="2982" max="2982" width="1.81640625" style="25" customWidth="1"/>
    <col min="2983" max="2983" width="19.54296875" style="25" customWidth="1"/>
    <col min="2984" max="2985" width="12.54296875" style="25"/>
    <col min="2986" max="2986" width="1.81640625" style="25" customWidth="1"/>
    <col min="2987" max="2987" width="12.54296875" style="25"/>
    <col min="2988" max="2988" width="1.81640625" style="25" customWidth="1"/>
    <col min="2989" max="2989" width="12.54296875" style="25"/>
    <col min="2990" max="2990" width="1.81640625" style="25" customWidth="1"/>
    <col min="2991" max="2993" width="12.54296875" style="25"/>
    <col min="2994" max="2994" width="1.81640625" style="25" customWidth="1"/>
    <col min="2995" max="2995" width="12.54296875" style="25"/>
    <col min="2996" max="2996" width="1.81640625" style="25" customWidth="1"/>
    <col min="2997" max="2997" width="12.54296875" style="25"/>
    <col min="2998" max="2998" width="1.81640625" style="25" customWidth="1"/>
    <col min="2999" max="3214" width="12.54296875" style="25"/>
    <col min="3215" max="3215" width="2.7265625" style="25" customWidth="1"/>
    <col min="3216" max="3216" width="53.54296875" style="25" customWidth="1"/>
    <col min="3217" max="3217" width="12.54296875" style="25" customWidth="1"/>
    <col min="3218" max="3218" width="3.54296875" style="25" customWidth="1"/>
    <col min="3219" max="3219" width="12.54296875" style="25" customWidth="1"/>
    <col min="3220" max="3220" width="1.81640625" style="25" customWidth="1"/>
    <col min="3221" max="3221" width="12.54296875" style="25" customWidth="1"/>
    <col min="3222" max="3222" width="1.81640625" style="25" customWidth="1"/>
    <col min="3223" max="3223" width="12.54296875" style="25" customWidth="1"/>
    <col min="3224" max="3224" width="1.81640625" style="25" customWidth="1"/>
    <col min="3225" max="3225" width="12.54296875" style="25" customWidth="1"/>
    <col min="3226" max="3226" width="1.81640625" style="25" customWidth="1"/>
    <col min="3227" max="3227" width="19.54296875" style="25" customWidth="1"/>
    <col min="3228" max="3228" width="3.54296875" style="25" customWidth="1"/>
    <col min="3229" max="3229" width="12.54296875" style="25" customWidth="1"/>
    <col min="3230" max="3230" width="3.54296875" style="25" customWidth="1"/>
    <col min="3231" max="3231" width="12.54296875" style="25" customWidth="1"/>
    <col min="3232" max="3232" width="1.81640625" style="25" customWidth="1"/>
    <col min="3233" max="3233" width="12.54296875" style="25" customWidth="1"/>
    <col min="3234" max="3234" width="1.81640625" style="25" customWidth="1"/>
    <col min="3235" max="3235" width="12.54296875" style="25" customWidth="1"/>
    <col min="3236" max="3236" width="1.81640625" style="25" customWidth="1"/>
    <col min="3237" max="3237" width="12.54296875" style="25" customWidth="1"/>
    <col min="3238" max="3238" width="1.81640625" style="25" customWidth="1"/>
    <col min="3239" max="3239" width="19.54296875" style="25" customWidth="1"/>
    <col min="3240" max="3241" width="12.54296875" style="25"/>
    <col min="3242" max="3242" width="1.81640625" style="25" customWidth="1"/>
    <col min="3243" max="3243" width="12.54296875" style="25"/>
    <col min="3244" max="3244" width="1.81640625" style="25" customWidth="1"/>
    <col min="3245" max="3245" width="12.54296875" style="25"/>
    <col min="3246" max="3246" width="1.81640625" style="25" customWidth="1"/>
    <col min="3247" max="3249" width="12.54296875" style="25"/>
    <col min="3250" max="3250" width="1.81640625" style="25" customWidth="1"/>
    <col min="3251" max="3251" width="12.54296875" style="25"/>
    <col min="3252" max="3252" width="1.81640625" style="25" customWidth="1"/>
    <col min="3253" max="3253" width="12.54296875" style="25"/>
    <col min="3254" max="3254" width="1.81640625" style="25" customWidth="1"/>
    <col min="3255" max="3470" width="12.54296875" style="25"/>
    <col min="3471" max="3471" width="2.7265625" style="25" customWidth="1"/>
    <col min="3472" max="3472" width="53.54296875" style="25" customWidth="1"/>
    <col min="3473" max="3473" width="12.54296875" style="25" customWidth="1"/>
    <col min="3474" max="3474" width="3.54296875" style="25" customWidth="1"/>
    <col min="3475" max="3475" width="12.54296875" style="25" customWidth="1"/>
    <col min="3476" max="3476" width="1.81640625" style="25" customWidth="1"/>
    <col min="3477" max="3477" width="12.54296875" style="25" customWidth="1"/>
    <col min="3478" max="3478" width="1.81640625" style="25" customWidth="1"/>
    <col min="3479" max="3479" width="12.54296875" style="25" customWidth="1"/>
    <col min="3480" max="3480" width="1.81640625" style="25" customWidth="1"/>
    <col min="3481" max="3481" width="12.54296875" style="25" customWidth="1"/>
    <col min="3482" max="3482" width="1.81640625" style="25" customWidth="1"/>
    <col min="3483" max="3483" width="19.54296875" style="25" customWidth="1"/>
    <col min="3484" max="3484" width="3.54296875" style="25" customWidth="1"/>
    <col min="3485" max="3485" width="12.54296875" style="25" customWidth="1"/>
    <col min="3486" max="3486" width="3.54296875" style="25" customWidth="1"/>
    <col min="3487" max="3487" width="12.54296875" style="25" customWidth="1"/>
    <col min="3488" max="3488" width="1.81640625" style="25" customWidth="1"/>
    <col min="3489" max="3489" width="12.54296875" style="25" customWidth="1"/>
    <col min="3490" max="3490" width="1.81640625" style="25" customWidth="1"/>
    <col min="3491" max="3491" width="12.54296875" style="25" customWidth="1"/>
    <col min="3492" max="3492" width="1.81640625" style="25" customWidth="1"/>
    <col min="3493" max="3493" width="12.54296875" style="25" customWidth="1"/>
    <col min="3494" max="3494" width="1.81640625" style="25" customWidth="1"/>
    <col min="3495" max="3495" width="19.54296875" style="25" customWidth="1"/>
    <col min="3496" max="3497" width="12.54296875" style="25"/>
    <col min="3498" max="3498" width="1.81640625" style="25" customWidth="1"/>
    <col min="3499" max="3499" width="12.54296875" style="25"/>
    <col min="3500" max="3500" width="1.81640625" style="25" customWidth="1"/>
    <col min="3501" max="3501" width="12.54296875" style="25"/>
    <col min="3502" max="3502" width="1.81640625" style="25" customWidth="1"/>
    <col min="3503" max="3505" width="12.54296875" style="25"/>
    <col min="3506" max="3506" width="1.81640625" style="25" customWidth="1"/>
    <col min="3507" max="3507" width="12.54296875" style="25"/>
    <col min="3508" max="3508" width="1.81640625" style="25" customWidth="1"/>
    <col min="3509" max="3509" width="12.54296875" style="25"/>
    <col min="3510" max="3510" width="1.81640625" style="25" customWidth="1"/>
    <col min="3511" max="3726" width="12.54296875" style="25"/>
    <col min="3727" max="3727" width="2.7265625" style="25" customWidth="1"/>
    <col min="3728" max="3728" width="53.54296875" style="25" customWidth="1"/>
    <col min="3729" max="3729" width="12.54296875" style="25" customWidth="1"/>
    <col min="3730" max="3730" width="3.54296875" style="25" customWidth="1"/>
    <col min="3731" max="3731" width="12.54296875" style="25" customWidth="1"/>
    <col min="3732" max="3732" width="1.81640625" style="25" customWidth="1"/>
    <col min="3733" max="3733" width="12.54296875" style="25" customWidth="1"/>
    <col min="3734" max="3734" width="1.81640625" style="25" customWidth="1"/>
    <col min="3735" max="3735" width="12.54296875" style="25" customWidth="1"/>
    <col min="3736" max="3736" width="1.81640625" style="25" customWidth="1"/>
    <col min="3737" max="3737" width="12.54296875" style="25" customWidth="1"/>
    <col min="3738" max="3738" width="1.81640625" style="25" customWidth="1"/>
    <col min="3739" max="3739" width="19.54296875" style="25" customWidth="1"/>
    <col min="3740" max="3740" width="3.54296875" style="25" customWidth="1"/>
    <col min="3741" max="3741" width="12.54296875" style="25" customWidth="1"/>
    <col min="3742" max="3742" width="3.54296875" style="25" customWidth="1"/>
    <col min="3743" max="3743" width="12.54296875" style="25" customWidth="1"/>
    <col min="3744" max="3744" width="1.81640625" style="25" customWidth="1"/>
    <col min="3745" max="3745" width="12.54296875" style="25" customWidth="1"/>
    <col min="3746" max="3746" width="1.81640625" style="25" customWidth="1"/>
    <col min="3747" max="3747" width="12.54296875" style="25" customWidth="1"/>
    <col min="3748" max="3748" width="1.81640625" style="25" customWidth="1"/>
    <col min="3749" max="3749" width="12.54296875" style="25" customWidth="1"/>
    <col min="3750" max="3750" width="1.81640625" style="25" customWidth="1"/>
    <col min="3751" max="3751" width="19.54296875" style="25" customWidth="1"/>
    <col min="3752" max="3753" width="12.54296875" style="25"/>
    <col min="3754" max="3754" width="1.81640625" style="25" customWidth="1"/>
    <col min="3755" max="3755" width="12.54296875" style="25"/>
    <col min="3756" max="3756" width="1.81640625" style="25" customWidth="1"/>
    <col min="3757" max="3757" width="12.54296875" style="25"/>
    <col min="3758" max="3758" width="1.81640625" style="25" customWidth="1"/>
    <col min="3759" max="3761" width="12.54296875" style="25"/>
    <col min="3762" max="3762" width="1.81640625" style="25" customWidth="1"/>
    <col min="3763" max="3763" width="12.54296875" style="25"/>
    <col min="3764" max="3764" width="1.81640625" style="25" customWidth="1"/>
    <col min="3765" max="3765" width="12.54296875" style="25"/>
    <col min="3766" max="3766" width="1.81640625" style="25" customWidth="1"/>
    <col min="3767" max="3982" width="12.54296875" style="25"/>
    <col min="3983" max="3983" width="2.7265625" style="25" customWidth="1"/>
    <col min="3984" max="3984" width="53.54296875" style="25" customWidth="1"/>
    <col min="3985" max="3985" width="12.54296875" style="25" customWidth="1"/>
    <col min="3986" max="3986" width="3.54296875" style="25" customWidth="1"/>
    <col min="3987" max="3987" width="12.54296875" style="25" customWidth="1"/>
    <col min="3988" max="3988" width="1.81640625" style="25" customWidth="1"/>
    <col min="3989" max="3989" width="12.54296875" style="25" customWidth="1"/>
    <col min="3990" max="3990" width="1.81640625" style="25" customWidth="1"/>
    <col min="3991" max="3991" width="12.54296875" style="25" customWidth="1"/>
    <col min="3992" max="3992" width="1.81640625" style="25" customWidth="1"/>
    <col min="3993" max="3993" width="12.54296875" style="25" customWidth="1"/>
    <col min="3994" max="3994" width="1.81640625" style="25" customWidth="1"/>
    <col min="3995" max="3995" width="19.54296875" style="25" customWidth="1"/>
    <col min="3996" max="3996" width="3.54296875" style="25" customWidth="1"/>
    <col min="3997" max="3997" width="12.54296875" style="25" customWidth="1"/>
    <col min="3998" max="3998" width="3.54296875" style="25" customWidth="1"/>
    <col min="3999" max="3999" width="12.54296875" style="25" customWidth="1"/>
    <col min="4000" max="4000" width="1.81640625" style="25" customWidth="1"/>
    <col min="4001" max="4001" width="12.54296875" style="25" customWidth="1"/>
    <col min="4002" max="4002" width="1.81640625" style="25" customWidth="1"/>
    <col min="4003" max="4003" width="12.54296875" style="25" customWidth="1"/>
    <col min="4004" max="4004" width="1.81640625" style="25" customWidth="1"/>
    <col min="4005" max="4005" width="12.54296875" style="25" customWidth="1"/>
    <col min="4006" max="4006" width="1.81640625" style="25" customWidth="1"/>
    <col min="4007" max="4007" width="19.54296875" style="25" customWidth="1"/>
    <col min="4008" max="4009" width="12.54296875" style="25"/>
    <col min="4010" max="4010" width="1.81640625" style="25" customWidth="1"/>
    <col min="4011" max="4011" width="12.54296875" style="25"/>
    <col min="4012" max="4012" width="1.81640625" style="25" customWidth="1"/>
    <col min="4013" max="4013" width="12.54296875" style="25"/>
    <col min="4014" max="4014" width="1.81640625" style="25" customWidth="1"/>
    <col min="4015" max="4017" width="12.54296875" style="25"/>
    <col min="4018" max="4018" width="1.81640625" style="25" customWidth="1"/>
    <col min="4019" max="4019" width="12.54296875" style="25"/>
    <col min="4020" max="4020" width="1.81640625" style="25" customWidth="1"/>
    <col min="4021" max="4021" width="12.54296875" style="25"/>
    <col min="4022" max="4022" width="1.81640625" style="25" customWidth="1"/>
    <col min="4023" max="4238" width="12.54296875" style="25"/>
    <col min="4239" max="4239" width="2.7265625" style="25" customWidth="1"/>
    <col min="4240" max="4240" width="53.54296875" style="25" customWidth="1"/>
    <col min="4241" max="4241" width="12.54296875" style="25" customWidth="1"/>
    <col min="4242" max="4242" width="3.54296875" style="25" customWidth="1"/>
    <col min="4243" max="4243" width="12.54296875" style="25" customWidth="1"/>
    <col min="4244" max="4244" width="1.81640625" style="25" customWidth="1"/>
    <col min="4245" max="4245" width="12.54296875" style="25" customWidth="1"/>
    <col min="4246" max="4246" width="1.81640625" style="25" customWidth="1"/>
    <col min="4247" max="4247" width="12.54296875" style="25" customWidth="1"/>
    <col min="4248" max="4248" width="1.81640625" style="25" customWidth="1"/>
    <col min="4249" max="4249" width="12.54296875" style="25" customWidth="1"/>
    <col min="4250" max="4250" width="1.81640625" style="25" customWidth="1"/>
    <col min="4251" max="4251" width="19.54296875" style="25" customWidth="1"/>
    <col min="4252" max="4252" width="3.54296875" style="25" customWidth="1"/>
    <col min="4253" max="4253" width="12.54296875" style="25" customWidth="1"/>
    <col min="4254" max="4254" width="3.54296875" style="25" customWidth="1"/>
    <col min="4255" max="4255" width="12.54296875" style="25" customWidth="1"/>
    <col min="4256" max="4256" width="1.81640625" style="25" customWidth="1"/>
    <col min="4257" max="4257" width="12.54296875" style="25" customWidth="1"/>
    <col min="4258" max="4258" width="1.81640625" style="25" customWidth="1"/>
    <col min="4259" max="4259" width="12.54296875" style="25" customWidth="1"/>
    <col min="4260" max="4260" width="1.81640625" style="25" customWidth="1"/>
    <col min="4261" max="4261" width="12.54296875" style="25" customWidth="1"/>
    <col min="4262" max="4262" width="1.81640625" style="25" customWidth="1"/>
    <col min="4263" max="4263" width="19.54296875" style="25" customWidth="1"/>
    <col min="4264" max="4265" width="12.54296875" style="25"/>
    <col min="4266" max="4266" width="1.81640625" style="25" customWidth="1"/>
    <col min="4267" max="4267" width="12.54296875" style="25"/>
    <col min="4268" max="4268" width="1.81640625" style="25" customWidth="1"/>
    <col min="4269" max="4269" width="12.54296875" style="25"/>
    <col min="4270" max="4270" width="1.81640625" style="25" customWidth="1"/>
    <col min="4271" max="4273" width="12.54296875" style="25"/>
    <col min="4274" max="4274" width="1.81640625" style="25" customWidth="1"/>
    <col min="4275" max="4275" width="12.54296875" style="25"/>
    <col min="4276" max="4276" width="1.81640625" style="25" customWidth="1"/>
    <col min="4277" max="4277" width="12.54296875" style="25"/>
    <col min="4278" max="4278" width="1.81640625" style="25" customWidth="1"/>
    <col min="4279" max="4494" width="12.54296875" style="25"/>
    <col min="4495" max="4495" width="2.7265625" style="25" customWidth="1"/>
    <col min="4496" max="4496" width="53.54296875" style="25" customWidth="1"/>
    <col min="4497" max="4497" width="12.54296875" style="25" customWidth="1"/>
    <col min="4498" max="4498" width="3.54296875" style="25" customWidth="1"/>
    <col min="4499" max="4499" width="12.54296875" style="25" customWidth="1"/>
    <col min="4500" max="4500" width="1.81640625" style="25" customWidth="1"/>
    <col min="4501" max="4501" width="12.54296875" style="25" customWidth="1"/>
    <col min="4502" max="4502" width="1.81640625" style="25" customWidth="1"/>
    <col min="4503" max="4503" width="12.54296875" style="25" customWidth="1"/>
    <col min="4504" max="4504" width="1.81640625" style="25" customWidth="1"/>
    <col min="4505" max="4505" width="12.54296875" style="25" customWidth="1"/>
    <col min="4506" max="4506" width="1.81640625" style="25" customWidth="1"/>
    <col min="4507" max="4507" width="19.54296875" style="25" customWidth="1"/>
    <col min="4508" max="4508" width="3.54296875" style="25" customWidth="1"/>
    <col min="4509" max="4509" width="12.54296875" style="25" customWidth="1"/>
    <col min="4510" max="4510" width="3.54296875" style="25" customWidth="1"/>
    <col min="4511" max="4511" width="12.54296875" style="25" customWidth="1"/>
    <col min="4512" max="4512" width="1.81640625" style="25" customWidth="1"/>
    <col min="4513" max="4513" width="12.54296875" style="25" customWidth="1"/>
    <col min="4514" max="4514" width="1.81640625" style="25" customWidth="1"/>
    <col min="4515" max="4515" width="12.54296875" style="25" customWidth="1"/>
    <col min="4516" max="4516" width="1.81640625" style="25" customWidth="1"/>
    <col min="4517" max="4517" width="12.54296875" style="25" customWidth="1"/>
    <col min="4518" max="4518" width="1.81640625" style="25" customWidth="1"/>
    <col min="4519" max="4519" width="19.54296875" style="25" customWidth="1"/>
    <col min="4520" max="4521" width="12.54296875" style="25"/>
    <col min="4522" max="4522" width="1.81640625" style="25" customWidth="1"/>
    <col min="4523" max="4523" width="12.54296875" style="25"/>
    <col min="4524" max="4524" width="1.81640625" style="25" customWidth="1"/>
    <col min="4525" max="4525" width="12.54296875" style="25"/>
    <col min="4526" max="4526" width="1.81640625" style="25" customWidth="1"/>
    <col min="4527" max="4529" width="12.54296875" style="25"/>
    <col min="4530" max="4530" width="1.81640625" style="25" customWidth="1"/>
    <col min="4531" max="4531" width="12.54296875" style="25"/>
    <col min="4532" max="4532" width="1.81640625" style="25" customWidth="1"/>
    <col min="4533" max="4533" width="12.54296875" style="25"/>
    <col min="4534" max="4534" width="1.81640625" style="25" customWidth="1"/>
    <col min="4535" max="4750" width="12.54296875" style="25"/>
    <col min="4751" max="4751" width="2.7265625" style="25" customWidth="1"/>
    <col min="4752" max="4752" width="53.54296875" style="25" customWidth="1"/>
    <col min="4753" max="4753" width="12.54296875" style="25" customWidth="1"/>
    <col min="4754" max="4754" width="3.54296875" style="25" customWidth="1"/>
    <col min="4755" max="4755" width="12.54296875" style="25" customWidth="1"/>
    <col min="4756" max="4756" width="1.81640625" style="25" customWidth="1"/>
    <col min="4757" max="4757" width="12.54296875" style="25" customWidth="1"/>
    <col min="4758" max="4758" width="1.81640625" style="25" customWidth="1"/>
    <col min="4759" max="4759" width="12.54296875" style="25" customWidth="1"/>
    <col min="4760" max="4760" width="1.81640625" style="25" customWidth="1"/>
    <col min="4761" max="4761" width="12.54296875" style="25" customWidth="1"/>
    <col min="4762" max="4762" width="1.81640625" style="25" customWidth="1"/>
    <col min="4763" max="4763" width="19.54296875" style="25" customWidth="1"/>
    <col min="4764" max="4764" width="3.54296875" style="25" customWidth="1"/>
    <col min="4765" max="4765" width="12.54296875" style="25" customWidth="1"/>
    <col min="4766" max="4766" width="3.54296875" style="25" customWidth="1"/>
    <col min="4767" max="4767" width="12.54296875" style="25" customWidth="1"/>
    <col min="4768" max="4768" width="1.81640625" style="25" customWidth="1"/>
    <col min="4769" max="4769" width="12.54296875" style="25" customWidth="1"/>
    <col min="4770" max="4770" width="1.81640625" style="25" customWidth="1"/>
    <col min="4771" max="4771" width="12.54296875" style="25" customWidth="1"/>
    <col min="4772" max="4772" width="1.81640625" style="25" customWidth="1"/>
    <col min="4773" max="4773" width="12.54296875" style="25" customWidth="1"/>
    <col min="4774" max="4774" width="1.81640625" style="25" customWidth="1"/>
    <col min="4775" max="4775" width="19.54296875" style="25" customWidth="1"/>
    <col min="4776" max="4777" width="12.54296875" style="25"/>
    <col min="4778" max="4778" width="1.81640625" style="25" customWidth="1"/>
    <col min="4779" max="4779" width="12.54296875" style="25"/>
    <col min="4780" max="4780" width="1.81640625" style="25" customWidth="1"/>
    <col min="4781" max="4781" width="12.54296875" style="25"/>
    <col min="4782" max="4782" width="1.81640625" style="25" customWidth="1"/>
    <col min="4783" max="4785" width="12.54296875" style="25"/>
    <col min="4786" max="4786" width="1.81640625" style="25" customWidth="1"/>
    <col min="4787" max="4787" width="12.54296875" style="25"/>
    <col min="4788" max="4788" width="1.81640625" style="25" customWidth="1"/>
    <col min="4789" max="4789" width="12.54296875" style="25"/>
    <col min="4790" max="4790" width="1.81640625" style="25" customWidth="1"/>
    <col min="4791" max="5006" width="12.54296875" style="25"/>
    <col min="5007" max="5007" width="2.7265625" style="25" customWidth="1"/>
    <col min="5008" max="5008" width="53.54296875" style="25" customWidth="1"/>
    <col min="5009" max="5009" width="12.54296875" style="25" customWidth="1"/>
    <col min="5010" max="5010" width="3.54296875" style="25" customWidth="1"/>
    <col min="5011" max="5011" width="12.54296875" style="25" customWidth="1"/>
    <col min="5012" max="5012" width="1.81640625" style="25" customWidth="1"/>
    <col min="5013" max="5013" width="12.54296875" style="25" customWidth="1"/>
    <col min="5014" max="5014" width="1.81640625" style="25" customWidth="1"/>
    <col min="5015" max="5015" width="12.54296875" style="25" customWidth="1"/>
    <col min="5016" max="5016" width="1.81640625" style="25" customWidth="1"/>
    <col min="5017" max="5017" width="12.54296875" style="25" customWidth="1"/>
    <col min="5018" max="5018" width="1.81640625" style="25" customWidth="1"/>
    <col min="5019" max="5019" width="19.54296875" style="25" customWidth="1"/>
    <col min="5020" max="5020" width="3.54296875" style="25" customWidth="1"/>
    <col min="5021" max="5021" width="12.54296875" style="25" customWidth="1"/>
    <col min="5022" max="5022" width="3.54296875" style="25" customWidth="1"/>
    <col min="5023" max="5023" width="12.54296875" style="25" customWidth="1"/>
    <col min="5024" max="5024" width="1.81640625" style="25" customWidth="1"/>
    <col min="5025" max="5025" width="12.54296875" style="25" customWidth="1"/>
    <col min="5026" max="5026" width="1.81640625" style="25" customWidth="1"/>
    <col min="5027" max="5027" width="12.54296875" style="25" customWidth="1"/>
    <col min="5028" max="5028" width="1.81640625" style="25" customWidth="1"/>
    <col min="5029" max="5029" width="12.54296875" style="25" customWidth="1"/>
    <col min="5030" max="5030" width="1.81640625" style="25" customWidth="1"/>
    <col min="5031" max="5031" width="19.54296875" style="25" customWidth="1"/>
    <col min="5032" max="5033" width="12.54296875" style="25"/>
    <col min="5034" max="5034" width="1.81640625" style="25" customWidth="1"/>
    <col min="5035" max="5035" width="12.54296875" style="25"/>
    <col min="5036" max="5036" width="1.81640625" style="25" customWidth="1"/>
    <col min="5037" max="5037" width="12.54296875" style="25"/>
    <col min="5038" max="5038" width="1.81640625" style="25" customWidth="1"/>
    <col min="5039" max="5041" width="12.54296875" style="25"/>
    <col min="5042" max="5042" width="1.81640625" style="25" customWidth="1"/>
    <col min="5043" max="5043" width="12.54296875" style="25"/>
    <col min="5044" max="5044" width="1.81640625" style="25" customWidth="1"/>
    <col min="5045" max="5045" width="12.54296875" style="25"/>
    <col min="5046" max="5046" width="1.81640625" style="25" customWidth="1"/>
    <col min="5047" max="5262" width="12.54296875" style="25"/>
    <col min="5263" max="5263" width="2.7265625" style="25" customWidth="1"/>
    <col min="5264" max="5264" width="53.54296875" style="25" customWidth="1"/>
    <col min="5265" max="5265" width="12.54296875" style="25" customWidth="1"/>
    <col min="5266" max="5266" width="3.54296875" style="25" customWidth="1"/>
    <col min="5267" max="5267" width="12.54296875" style="25" customWidth="1"/>
    <col min="5268" max="5268" width="1.81640625" style="25" customWidth="1"/>
    <col min="5269" max="5269" width="12.54296875" style="25" customWidth="1"/>
    <col min="5270" max="5270" width="1.81640625" style="25" customWidth="1"/>
    <col min="5271" max="5271" width="12.54296875" style="25" customWidth="1"/>
    <col min="5272" max="5272" width="1.81640625" style="25" customWidth="1"/>
    <col min="5273" max="5273" width="12.54296875" style="25" customWidth="1"/>
    <col min="5274" max="5274" width="1.81640625" style="25" customWidth="1"/>
    <col min="5275" max="5275" width="19.54296875" style="25" customWidth="1"/>
    <col min="5276" max="5276" width="3.54296875" style="25" customWidth="1"/>
    <col min="5277" max="5277" width="12.54296875" style="25" customWidth="1"/>
    <col min="5278" max="5278" width="3.54296875" style="25" customWidth="1"/>
    <col min="5279" max="5279" width="12.54296875" style="25" customWidth="1"/>
    <col min="5280" max="5280" width="1.81640625" style="25" customWidth="1"/>
    <col min="5281" max="5281" width="12.54296875" style="25" customWidth="1"/>
    <col min="5282" max="5282" width="1.81640625" style="25" customWidth="1"/>
    <col min="5283" max="5283" width="12.54296875" style="25" customWidth="1"/>
    <col min="5284" max="5284" width="1.81640625" style="25" customWidth="1"/>
    <col min="5285" max="5285" width="12.54296875" style="25" customWidth="1"/>
    <col min="5286" max="5286" width="1.81640625" style="25" customWidth="1"/>
    <col min="5287" max="5287" width="19.54296875" style="25" customWidth="1"/>
    <col min="5288" max="5289" width="12.54296875" style="25"/>
    <col min="5290" max="5290" width="1.81640625" style="25" customWidth="1"/>
    <col min="5291" max="5291" width="12.54296875" style="25"/>
    <col min="5292" max="5292" width="1.81640625" style="25" customWidth="1"/>
    <col min="5293" max="5293" width="12.54296875" style="25"/>
    <col min="5294" max="5294" width="1.81640625" style="25" customWidth="1"/>
    <col min="5295" max="5297" width="12.54296875" style="25"/>
    <col min="5298" max="5298" width="1.81640625" style="25" customWidth="1"/>
    <col min="5299" max="5299" width="12.54296875" style="25"/>
    <col min="5300" max="5300" width="1.81640625" style="25" customWidth="1"/>
    <col min="5301" max="5301" width="12.54296875" style="25"/>
    <col min="5302" max="5302" width="1.81640625" style="25" customWidth="1"/>
    <col min="5303" max="5518" width="12.54296875" style="25"/>
    <col min="5519" max="5519" width="2.7265625" style="25" customWidth="1"/>
    <col min="5520" max="5520" width="53.54296875" style="25" customWidth="1"/>
    <col min="5521" max="5521" width="12.54296875" style="25" customWidth="1"/>
    <col min="5522" max="5522" width="3.54296875" style="25" customWidth="1"/>
    <col min="5523" max="5523" width="12.54296875" style="25" customWidth="1"/>
    <col min="5524" max="5524" width="1.81640625" style="25" customWidth="1"/>
    <col min="5525" max="5525" width="12.54296875" style="25" customWidth="1"/>
    <col min="5526" max="5526" width="1.81640625" style="25" customWidth="1"/>
    <col min="5527" max="5527" width="12.54296875" style="25" customWidth="1"/>
    <col min="5528" max="5528" width="1.81640625" style="25" customWidth="1"/>
    <col min="5529" max="5529" width="12.54296875" style="25" customWidth="1"/>
    <col min="5530" max="5530" width="1.81640625" style="25" customWidth="1"/>
    <col min="5531" max="5531" width="19.54296875" style="25" customWidth="1"/>
    <col min="5532" max="5532" width="3.54296875" style="25" customWidth="1"/>
    <col min="5533" max="5533" width="12.54296875" style="25" customWidth="1"/>
    <col min="5534" max="5534" width="3.54296875" style="25" customWidth="1"/>
    <col min="5535" max="5535" width="12.54296875" style="25" customWidth="1"/>
    <col min="5536" max="5536" width="1.81640625" style="25" customWidth="1"/>
    <col min="5537" max="5537" width="12.54296875" style="25" customWidth="1"/>
    <col min="5538" max="5538" width="1.81640625" style="25" customWidth="1"/>
    <col min="5539" max="5539" width="12.54296875" style="25" customWidth="1"/>
    <col min="5540" max="5540" width="1.81640625" style="25" customWidth="1"/>
    <col min="5541" max="5541" width="12.54296875" style="25" customWidth="1"/>
    <col min="5542" max="5542" width="1.81640625" style="25" customWidth="1"/>
    <col min="5543" max="5543" width="19.54296875" style="25" customWidth="1"/>
    <col min="5544" max="5545" width="12.54296875" style="25"/>
    <col min="5546" max="5546" width="1.81640625" style="25" customWidth="1"/>
    <col min="5547" max="5547" width="12.54296875" style="25"/>
    <col min="5548" max="5548" width="1.81640625" style="25" customWidth="1"/>
    <col min="5549" max="5549" width="12.54296875" style="25"/>
    <col min="5550" max="5550" width="1.81640625" style="25" customWidth="1"/>
    <col min="5551" max="5553" width="12.54296875" style="25"/>
    <col min="5554" max="5554" width="1.81640625" style="25" customWidth="1"/>
    <col min="5555" max="5555" width="12.54296875" style="25"/>
    <col min="5556" max="5556" width="1.81640625" style="25" customWidth="1"/>
    <col min="5557" max="5557" width="12.54296875" style="25"/>
    <col min="5558" max="5558" width="1.81640625" style="25" customWidth="1"/>
    <col min="5559" max="5774" width="12.54296875" style="25"/>
    <col min="5775" max="5775" width="2.7265625" style="25" customWidth="1"/>
    <col min="5776" max="5776" width="53.54296875" style="25" customWidth="1"/>
    <col min="5777" max="5777" width="12.54296875" style="25" customWidth="1"/>
    <col min="5778" max="5778" width="3.54296875" style="25" customWidth="1"/>
    <col min="5779" max="5779" width="12.54296875" style="25" customWidth="1"/>
    <col min="5780" max="5780" width="1.81640625" style="25" customWidth="1"/>
    <col min="5781" max="5781" width="12.54296875" style="25" customWidth="1"/>
    <col min="5782" max="5782" width="1.81640625" style="25" customWidth="1"/>
    <col min="5783" max="5783" width="12.54296875" style="25" customWidth="1"/>
    <col min="5784" max="5784" width="1.81640625" style="25" customWidth="1"/>
    <col min="5785" max="5785" width="12.54296875" style="25" customWidth="1"/>
    <col min="5786" max="5786" width="1.81640625" style="25" customWidth="1"/>
    <col min="5787" max="5787" width="19.54296875" style="25" customWidth="1"/>
    <col min="5788" max="5788" width="3.54296875" style="25" customWidth="1"/>
    <col min="5789" max="5789" width="12.54296875" style="25" customWidth="1"/>
    <col min="5790" max="5790" width="3.54296875" style="25" customWidth="1"/>
    <col min="5791" max="5791" width="12.54296875" style="25" customWidth="1"/>
    <col min="5792" max="5792" width="1.81640625" style="25" customWidth="1"/>
    <col min="5793" max="5793" width="12.54296875" style="25" customWidth="1"/>
    <col min="5794" max="5794" width="1.81640625" style="25" customWidth="1"/>
    <col min="5795" max="5795" width="12.54296875" style="25" customWidth="1"/>
    <col min="5796" max="5796" width="1.81640625" style="25" customWidth="1"/>
    <col min="5797" max="5797" width="12.54296875" style="25" customWidth="1"/>
    <col min="5798" max="5798" width="1.81640625" style="25" customWidth="1"/>
    <col min="5799" max="5799" width="19.54296875" style="25" customWidth="1"/>
    <col min="5800" max="5801" width="12.54296875" style="25"/>
    <col min="5802" max="5802" width="1.81640625" style="25" customWidth="1"/>
    <col min="5803" max="5803" width="12.54296875" style="25"/>
    <col min="5804" max="5804" width="1.81640625" style="25" customWidth="1"/>
    <col min="5805" max="5805" width="12.54296875" style="25"/>
    <col min="5806" max="5806" width="1.81640625" style="25" customWidth="1"/>
    <col min="5807" max="5809" width="12.54296875" style="25"/>
    <col min="5810" max="5810" width="1.81640625" style="25" customWidth="1"/>
    <col min="5811" max="5811" width="12.54296875" style="25"/>
    <col min="5812" max="5812" width="1.81640625" style="25" customWidth="1"/>
    <col min="5813" max="5813" width="12.54296875" style="25"/>
    <col min="5814" max="5814" width="1.81640625" style="25" customWidth="1"/>
    <col min="5815" max="6030" width="12.54296875" style="25"/>
    <col min="6031" max="6031" width="2.7265625" style="25" customWidth="1"/>
    <col min="6032" max="6032" width="53.54296875" style="25" customWidth="1"/>
    <col min="6033" max="6033" width="12.54296875" style="25" customWidth="1"/>
    <col min="6034" max="6034" width="3.54296875" style="25" customWidth="1"/>
    <col min="6035" max="6035" width="12.54296875" style="25" customWidth="1"/>
    <col min="6036" max="6036" width="1.81640625" style="25" customWidth="1"/>
    <col min="6037" max="6037" width="12.54296875" style="25" customWidth="1"/>
    <col min="6038" max="6038" width="1.81640625" style="25" customWidth="1"/>
    <col min="6039" max="6039" width="12.54296875" style="25" customWidth="1"/>
    <col min="6040" max="6040" width="1.81640625" style="25" customWidth="1"/>
    <col min="6041" max="6041" width="12.54296875" style="25" customWidth="1"/>
    <col min="6042" max="6042" width="1.81640625" style="25" customWidth="1"/>
    <col min="6043" max="6043" width="19.54296875" style="25" customWidth="1"/>
    <col min="6044" max="6044" width="3.54296875" style="25" customWidth="1"/>
    <col min="6045" max="6045" width="12.54296875" style="25" customWidth="1"/>
    <col min="6046" max="6046" width="3.54296875" style="25" customWidth="1"/>
    <col min="6047" max="6047" width="12.54296875" style="25" customWidth="1"/>
    <col min="6048" max="6048" width="1.81640625" style="25" customWidth="1"/>
    <col min="6049" max="6049" width="12.54296875" style="25" customWidth="1"/>
    <col min="6050" max="6050" width="1.81640625" style="25" customWidth="1"/>
    <col min="6051" max="6051" width="12.54296875" style="25" customWidth="1"/>
    <col min="6052" max="6052" width="1.81640625" style="25" customWidth="1"/>
    <col min="6053" max="6053" width="12.54296875" style="25" customWidth="1"/>
    <col min="6054" max="6054" width="1.81640625" style="25" customWidth="1"/>
    <col min="6055" max="6055" width="19.54296875" style="25" customWidth="1"/>
    <col min="6056" max="6057" width="12.54296875" style="25"/>
    <col min="6058" max="6058" width="1.81640625" style="25" customWidth="1"/>
    <col min="6059" max="6059" width="12.54296875" style="25"/>
    <col min="6060" max="6060" width="1.81640625" style="25" customWidth="1"/>
    <col min="6061" max="6061" width="12.54296875" style="25"/>
    <col min="6062" max="6062" width="1.81640625" style="25" customWidth="1"/>
    <col min="6063" max="6065" width="12.54296875" style="25"/>
    <col min="6066" max="6066" width="1.81640625" style="25" customWidth="1"/>
    <col min="6067" max="6067" width="12.54296875" style="25"/>
    <col min="6068" max="6068" width="1.81640625" style="25" customWidth="1"/>
    <col min="6069" max="6069" width="12.54296875" style="25"/>
    <col min="6070" max="6070" width="1.81640625" style="25" customWidth="1"/>
    <col min="6071" max="6286" width="12.54296875" style="25"/>
    <col min="6287" max="6287" width="2.7265625" style="25" customWidth="1"/>
    <col min="6288" max="6288" width="53.54296875" style="25" customWidth="1"/>
    <col min="6289" max="6289" width="12.54296875" style="25" customWidth="1"/>
    <col min="6290" max="6290" width="3.54296875" style="25" customWidth="1"/>
    <col min="6291" max="6291" width="12.54296875" style="25" customWidth="1"/>
    <col min="6292" max="6292" width="1.81640625" style="25" customWidth="1"/>
    <col min="6293" max="6293" width="12.54296875" style="25" customWidth="1"/>
    <col min="6294" max="6294" width="1.81640625" style="25" customWidth="1"/>
    <col min="6295" max="6295" width="12.54296875" style="25" customWidth="1"/>
    <col min="6296" max="6296" width="1.81640625" style="25" customWidth="1"/>
    <col min="6297" max="6297" width="12.54296875" style="25" customWidth="1"/>
    <col min="6298" max="6298" width="1.81640625" style="25" customWidth="1"/>
    <col min="6299" max="6299" width="19.54296875" style="25" customWidth="1"/>
    <col min="6300" max="6300" width="3.54296875" style="25" customWidth="1"/>
    <col min="6301" max="6301" width="12.54296875" style="25" customWidth="1"/>
    <col min="6302" max="6302" width="3.54296875" style="25" customWidth="1"/>
    <col min="6303" max="6303" width="12.54296875" style="25" customWidth="1"/>
    <col min="6304" max="6304" width="1.81640625" style="25" customWidth="1"/>
    <col min="6305" max="6305" width="12.54296875" style="25" customWidth="1"/>
    <col min="6306" max="6306" width="1.81640625" style="25" customWidth="1"/>
    <col min="6307" max="6307" width="12.54296875" style="25" customWidth="1"/>
    <col min="6308" max="6308" width="1.81640625" style="25" customWidth="1"/>
    <col min="6309" max="6309" width="12.54296875" style="25" customWidth="1"/>
    <col min="6310" max="6310" width="1.81640625" style="25" customWidth="1"/>
    <col min="6311" max="6311" width="19.54296875" style="25" customWidth="1"/>
    <col min="6312" max="6313" width="12.54296875" style="25"/>
    <col min="6314" max="6314" width="1.81640625" style="25" customWidth="1"/>
    <col min="6315" max="6315" width="12.54296875" style="25"/>
    <col min="6316" max="6316" width="1.81640625" style="25" customWidth="1"/>
    <col min="6317" max="6317" width="12.54296875" style="25"/>
    <col min="6318" max="6318" width="1.81640625" style="25" customWidth="1"/>
    <col min="6319" max="6321" width="12.54296875" style="25"/>
    <col min="6322" max="6322" width="1.81640625" style="25" customWidth="1"/>
    <col min="6323" max="6323" width="12.54296875" style="25"/>
    <col min="6324" max="6324" width="1.81640625" style="25" customWidth="1"/>
    <col min="6325" max="6325" width="12.54296875" style="25"/>
    <col min="6326" max="6326" width="1.81640625" style="25" customWidth="1"/>
    <col min="6327" max="6542" width="12.54296875" style="25"/>
    <col min="6543" max="6543" width="2.7265625" style="25" customWidth="1"/>
    <col min="6544" max="6544" width="53.54296875" style="25" customWidth="1"/>
    <col min="6545" max="6545" width="12.54296875" style="25" customWidth="1"/>
    <col min="6546" max="6546" width="3.54296875" style="25" customWidth="1"/>
    <col min="6547" max="6547" width="12.54296875" style="25" customWidth="1"/>
    <col min="6548" max="6548" width="1.81640625" style="25" customWidth="1"/>
    <col min="6549" max="6549" width="12.54296875" style="25" customWidth="1"/>
    <col min="6550" max="6550" width="1.81640625" style="25" customWidth="1"/>
    <col min="6551" max="6551" width="12.54296875" style="25" customWidth="1"/>
    <col min="6552" max="6552" width="1.81640625" style="25" customWidth="1"/>
    <col min="6553" max="6553" width="12.54296875" style="25" customWidth="1"/>
    <col min="6554" max="6554" width="1.81640625" style="25" customWidth="1"/>
    <col min="6555" max="6555" width="19.54296875" style="25" customWidth="1"/>
    <col min="6556" max="6556" width="3.54296875" style="25" customWidth="1"/>
    <col min="6557" max="6557" width="12.54296875" style="25" customWidth="1"/>
    <col min="6558" max="6558" width="3.54296875" style="25" customWidth="1"/>
    <col min="6559" max="6559" width="12.54296875" style="25" customWidth="1"/>
    <col min="6560" max="6560" width="1.81640625" style="25" customWidth="1"/>
    <col min="6561" max="6561" width="12.54296875" style="25" customWidth="1"/>
    <col min="6562" max="6562" width="1.81640625" style="25" customWidth="1"/>
    <col min="6563" max="6563" width="12.54296875" style="25" customWidth="1"/>
    <col min="6564" max="6564" width="1.81640625" style="25" customWidth="1"/>
    <col min="6565" max="6565" width="12.54296875" style="25" customWidth="1"/>
    <col min="6566" max="6566" width="1.81640625" style="25" customWidth="1"/>
    <col min="6567" max="6567" width="19.54296875" style="25" customWidth="1"/>
    <col min="6568" max="6569" width="12.54296875" style="25"/>
    <col min="6570" max="6570" width="1.81640625" style="25" customWidth="1"/>
    <col min="6571" max="6571" width="12.54296875" style="25"/>
    <col min="6572" max="6572" width="1.81640625" style="25" customWidth="1"/>
    <col min="6573" max="6573" width="12.54296875" style="25"/>
    <col min="6574" max="6574" width="1.81640625" style="25" customWidth="1"/>
    <col min="6575" max="6577" width="12.54296875" style="25"/>
    <col min="6578" max="6578" width="1.81640625" style="25" customWidth="1"/>
    <col min="6579" max="6579" width="12.54296875" style="25"/>
    <col min="6580" max="6580" width="1.81640625" style="25" customWidth="1"/>
    <col min="6581" max="6581" width="12.54296875" style="25"/>
    <col min="6582" max="6582" width="1.81640625" style="25" customWidth="1"/>
    <col min="6583" max="6798" width="12.54296875" style="25"/>
    <col min="6799" max="6799" width="2.7265625" style="25" customWidth="1"/>
    <col min="6800" max="6800" width="53.54296875" style="25" customWidth="1"/>
    <col min="6801" max="6801" width="12.54296875" style="25" customWidth="1"/>
    <col min="6802" max="6802" width="3.54296875" style="25" customWidth="1"/>
    <col min="6803" max="6803" width="12.54296875" style="25" customWidth="1"/>
    <col min="6804" max="6804" width="1.81640625" style="25" customWidth="1"/>
    <col min="6805" max="6805" width="12.54296875" style="25" customWidth="1"/>
    <col min="6806" max="6806" width="1.81640625" style="25" customWidth="1"/>
    <col min="6807" max="6807" width="12.54296875" style="25" customWidth="1"/>
    <col min="6808" max="6808" width="1.81640625" style="25" customWidth="1"/>
    <col min="6809" max="6809" width="12.54296875" style="25" customWidth="1"/>
    <col min="6810" max="6810" width="1.81640625" style="25" customWidth="1"/>
    <col min="6811" max="6811" width="19.54296875" style="25" customWidth="1"/>
    <col min="6812" max="6812" width="3.54296875" style="25" customWidth="1"/>
    <col min="6813" max="6813" width="12.54296875" style="25" customWidth="1"/>
    <col min="6814" max="6814" width="3.54296875" style="25" customWidth="1"/>
    <col min="6815" max="6815" width="12.54296875" style="25" customWidth="1"/>
    <col min="6816" max="6816" width="1.81640625" style="25" customWidth="1"/>
    <col min="6817" max="6817" width="12.54296875" style="25" customWidth="1"/>
    <col min="6818" max="6818" width="1.81640625" style="25" customWidth="1"/>
    <col min="6819" max="6819" width="12.54296875" style="25" customWidth="1"/>
    <col min="6820" max="6820" width="1.81640625" style="25" customWidth="1"/>
    <col min="6821" max="6821" width="12.54296875" style="25" customWidth="1"/>
    <col min="6822" max="6822" width="1.81640625" style="25" customWidth="1"/>
    <col min="6823" max="6823" width="19.54296875" style="25" customWidth="1"/>
    <col min="6824" max="6825" width="12.54296875" style="25"/>
    <col min="6826" max="6826" width="1.81640625" style="25" customWidth="1"/>
    <col min="6827" max="6827" width="12.54296875" style="25"/>
    <col min="6828" max="6828" width="1.81640625" style="25" customWidth="1"/>
    <col min="6829" max="6829" width="12.54296875" style="25"/>
    <col min="6830" max="6830" width="1.81640625" style="25" customWidth="1"/>
    <col min="6831" max="6833" width="12.54296875" style="25"/>
    <col min="6834" max="6834" width="1.81640625" style="25" customWidth="1"/>
    <col min="6835" max="6835" width="12.54296875" style="25"/>
    <col min="6836" max="6836" width="1.81640625" style="25" customWidth="1"/>
    <col min="6837" max="6837" width="12.54296875" style="25"/>
    <col min="6838" max="6838" width="1.81640625" style="25" customWidth="1"/>
    <col min="6839" max="7054" width="12.54296875" style="25"/>
    <col min="7055" max="7055" width="2.7265625" style="25" customWidth="1"/>
    <col min="7056" max="7056" width="53.54296875" style="25" customWidth="1"/>
    <col min="7057" max="7057" width="12.54296875" style="25" customWidth="1"/>
    <col min="7058" max="7058" width="3.54296875" style="25" customWidth="1"/>
    <col min="7059" max="7059" width="12.54296875" style="25" customWidth="1"/>
    <col min="7060" max="7060" width="1.81640625" style="25" customWidth="1"/>
    <col min="7061" max="7061" width="12.54296875" style="25" customWidth="1"/>
    <col min="7062" max="7062" width="1.81640625" style="25" customWidth="1"/>
    <col min="7063" max="7063" width="12.54296875" style="25" customWidth="1"/>
    <col min="7064" max="7064" width="1.81640625" style="25" customWidth="1"/>
    <col min="7065" max="7065" width="12.54296875" style="25" customWidth="1"/>
    <col min="7066" max="7066" width="1.81640625" style="25" customWidth="1"/>
    <col min="7067" max="7067" width="19.54296875" style="25" customWidth="1"/>
    <col min="7068" max="7068" width="3.54296875" style="25" customWidth="1"/>
    <col min="7069" max="7069" width="12.54296875" style="25" customWidth="1"/>
    <col min="7070" max="7070" width="3.54296875" style="25" customWidth="1"/>
    <col min="7071" max="7071" width="12.54296875" style="25" customWidth="1"/>
    <col min="7072" max="7072" width="1.81640625" style="25" customWidth="1"/>
    <col min="7073" max="7073" width="12.54296875" style="25" customWidth="1"/>
    <col min="7074" max="7074" width="1.81640625" style="25" customWidth="1"/>
    <col min="7075" max="7075" width="12.54296875" style="25" customWidth="1"/>
    <col min="7076" max="7076" width="1.81640625" style="25" customWidth="1"/>
    <col min="7077" max="7077" width="12.54296875" style="25" customWidth="1"/>
    <col min="7078" max="7078" width="1.81640625" style="25" customWidth="1"/>
    <col min="7079" max="7079" width="19.54296875" style="25" customWidth="1"/>
    <col min="7080" max="7081" width="12.54296875" style="25"/>
    <col min="7082" max="7082" width="1.81640625" style="25" customWidth="1"/>
    <col min="7083" max="7083" width="12.54296875" style="25"/>
    <col min="7084" max="7084" width="1.81640625" style="25" customWidth="1"/>
    <col min="7085" max="7085" width="12.54296875" style="25"/>
    <col min="7086" max="7086" width="1.81640625" style="25" customWidth="1"/>
    <col min="7087" max="7089" width="12.54296875" style="25"/>
    <col min="7090" max="7090" width="1.81640625" style="25" customWidth="1"/>
    <col min="7091" max="7091" width="12.54296875" style="25"/>
    <col min="7092" max="7092" width="1.81640625" style="25" customWidth="1"/>
    <col min="7093" max="7093" width="12.54296875" style="25"/>
    <col min="7094" max="7094" width="1.81640625" style="25" customWidth="1"/>
    <col min="7095" max="7310" width="12.54296875" style="25"/>
    <col min="7311" max="7311" width="2.7265625" style="25" customWidth="1"/>
    <col min="7312" max="7312" width="53.54296875" style="25" customWidth="1"/>
    <col min="7313" max="7313" width="12.54296875" style="25" customWidth="1"/>
    <col min="7314" max="7314" width="3.54296875" style="25" customWidth="1"/>
    <col min="7315" max="7315" width="12.54296875" style="25" customWidth="1"/>
    <col min="7316" max="7316" width="1.81640625" style="25" customWidth="1"/>
    <col min="7317" max="7317" width="12.54296875" style="25" customWidth="1"/>
    <col min="7318" max="7318" width="1.81640625" style="25" customWidth="1"/>
    <col min="7319" max="7319" width="12.54296875" style="25" customWidth="1"/>
    <col min="7320" max="7320" width="1.81640625" style="25" customWidth="1"/>
    <col min="7321" max="7321" width="12.54296875" style="25" customWidth="1"/>
    <col min="7322" max="7322" width="1.81640625" style="25" customWidth="1"/>
    <col min="7323" max="7323" width="19.54296875" style="25" customWidth="1"/>
    <col min="7324" max="7324" width="3.54296875" style="25" customWidth="1"/>
    <col min="7325" max="7325" width="12.54296875" style="25" customWidth="1"/>
    <col min="7326" max="7326" width="3.54296875" style="25" customWidth="1"/>
    <col min="7327" max="7327" width="12.54296875" style="25" customWidth="1"/>
    <col min="7328" max="7328" width="1.81640625" style="25" customWidth="1"/>
    <col min="7329" max="7329" width="12.54296875" style="25" customWidth="1"/>
    <col min="7330" max="7330" width="1.81640625" style="25" customWidth="1"/>
    <col min="7331" max="7331" width="12.54296875" style="25" customWidth="1"/>
    <col min="7332" max="7332" width="1.81640625" style="25" customWidth="1"/>
    <col min="7333" max="7333" width="12.54296875" style="25" customWidth="1"/>
    <col min="7334" max="7334" width="1.81640625" style="25" customWidth="1"/>
    <col min="7335" max="7335" width="19.54296875" style="25" customWidth="1"/>
    <col min="7336" max="7337" width="12.54296875" style="25"/>
    <col min="7338" max="7338" width="1.81640625" style="25" customWidth="1"/>
    <col min="7339" max="7339" width="12.54296875" style="25"/>
    <col min="7340" max="7340" width="1.81640625" style="25" customWidth="1"/>
    <col min="7341" max="7341" width="12.54296875" style="25"/>
    <col min="7342" max="7342" width="1.81640625" style="25" customWidth="1"/>
    <col min="7343" max="7345" width="12.54296875" style="25"/>
    <col min="7346" max="7346" width="1.81640625" style="25" customWidth="1"/>
    <col min="7347" max="7347" width="12.54296875" style="25"/>
    <col min="7348" max="7348" width="1.81640625" style="25" customWidth="1"/>
    <col min="7349" max="7349" width="12.54296875" style="25"/>
    <col min="7350" max="7350" width="1.81640625" style="25" customWidth="1"/>
    <col min="7351" max="7566" width="12.54296875" style="25"/>
    <col min="7567" max="7567" width="2.7265625" style="25" customWidth="1"/>
    <col min="7568" max="7568" width="53.54296875" style="25" customWidth="1"/>
    <col min="7569" max="7569" width="12.54296875" style="25" customWidth="1"/>
    <col min="7570" max="7570" width="3.54296875" style="25" customWidth="1"/>
    <col min="7571" max="7571" width="12.54296875" style="25" customWidth="1"/>
    <col min="7572" max="7572" width="1.81640625" style="25" customWidth="1"/>
    <col min="7573" max="7573" width="12.54296875" style="25" customWidth="1"/>
    <col min="7574" max="7574" width="1.81640625" style="25" customWidth="1"/>
    <col min="7575" max="7575" width="12.54296875" style="25" customWidth="1"/>
    <col min="7576" max="7576" width="1.81640625" style="25" customWidth="1"/>
    <col min="7577" max="7577" width="12.54296875" style="25" customWidth="1"/>
    <col min="7578" max="7578" width="1.81640625" style="25" customWidth="1"/>
    <col min="7579" max="7579" width="19.54296875" style="25" customWidth="1"/>
    <col min="7580" max="7580" width="3.54296875" style="25" customWidth="1"/>
    <col min="7581" max="7581" width="12.54296875" style="25" customWidth="1"/>
    <col min="7582" max="7582" width="3.54296875" style="25" customWidth="1"/>
    <col min="7583" max="7583" width="12.54296875" style="25" customWidth="1"/>
    <col min="7584" max="7584" width="1.81640625" style="25" customWidth="1"/>
    <col min="7585" max="7585" width="12.54296875" style="25" customWidth="1"/>
    <col min="7586" max="7586" width="1.81640625" style="25" customWidth="1"/>
    <col min="7587" max="7587" width="12.54296875" style="25" customWidth="1"/>
    <col min="7588" max="7588" width="1.81640625" style="25" customWidth="1"/>
    <col min="7589" max="7589" width="12.54296875" style="25" customWidth="1"/>
    <col min="7590" max="7590" width="1.81640625" style="25" customWidth="1"/>
    <col min="7591" max="7591" width="19.54296875" style="25" customWidth="1"/>
    <col min="7592" max="7593" width="12.54296875" style="25"/>
    <col min="7594" max="7594" width="1.81640625" style="25" customWidth="1"/>
    <col min="7595" max="7595" width="12.54296875" style="25"/>
    <col min="7596" max="7596" width="1.81640625" style="25" customWidth="1"/>
    <col min="7597" max="7597" width="12.54296875" style="25"/>
    <col min="7598" max="7598" width="1.81640625" style="25" customWidth="1"/>
    <col min="7599" max="7601" width="12.54296875" style="25"/>
    <col min="7602" max="7602" width="1.81640625" style="25" customWidth="1"/>
    <col min="7603" max="7603" width="12.54296875" style="25"/>
    <col min="7604" max="7604" width="1.81640625" style="25" customWidth="1"/>
    <col min="7605" max="7605" width="12.54296875" style="25"/>
    <col min="7606" max="7606" width="1.81640625" style="25" customWidth="1"/>
    <col min="7607" max="7822" width="12.54296875" style="25"/>
    <col min="7823" max="7823" width="2.7265625" style="25" customWidth="1"/>
    <col min="7824" max="7824" width="53.54296875" style="25" customWidth="1"/>
    <col min="7825" max="7825" width="12.54296875" style="25" customWidth="1"/>
    <col min="7826" max="7826" width="3.54296875" style="25" customWidth="1"/>
    <col min="7827" max="7827" width="12.54296875" style="25" customWidth="1"/>
    <col min="7828" max="7828" width="1.81640625" style="25" customWidth="1"/>
    <col min="7829" max="7829" width="12.54296875" style="25" customWidth="1"/>
    <col min="7830" max="7830" width="1.81640625" style="25" customWidth="1"/>
    <col min="7831" max="7831" width="12.54296875" style="25" customWidth="1"/>
    <col min="7832" max="7832" width="1.81640625" style="25" customWidth="1"/>
    <col min="7833" max="7833" width="12.54296875" style="25" customWidth="1"/>
    <col min="7834" max="7834" width="1.81640625" style="25" customWidth="1"/>
    <col min="7835" max="7835" width="19.54296875" style="25" customWidth="1"/>
    <col min="7836" max="7836" width="3.54296875" style="25" customWidth="1"/>
    <col min="7837" max="7837" width="12.54296875" style="25" customWidth="1"/>
    <col min="7838" max="7838" width="3.54296875" style="25" customWidth="1"/>
    <col min="7839" max="7839" width="12.54296875" style="25" customWidth="1"/>
    <col min="7840" max="7840" width="1.81640625" style="25" customWidth="1"/>
    <col min="7841" max="7841" width="12.54296875" style="25" customWidth="1"/>
    <col min="7842" max="7842" width="1.81640625" style="25" customWidth="1"/>
    <col min="7843" max="7843" width="12.54296875" style="25" customWidth="1"/>
    <col min="7844" max="7844" width="1.81640625" style="25" customWidth="1"/>
    <col min="7845" max="7845" width="12.54296875" style="25" customWidth="1"/>
    <col min="7846" max="7846" width="1.81640625" style="25" customWidth="1"/>
    <col min="7847" max="7847" width="19.54296875" style="25" customWidth="1"/>
    <col min="7848" max="7849" width="12.54296875" style="25"/>
    <col min="7850" max="7850" width="1.81640625" style="25" customWidth="1"/>
    <col min="7851" max="7851" width="12.54296875" style="25"/>
    <col min="7852" max="7852" width="1.81640625" style="25" customWidth="1"/>
    <col min="7853" max="7853" width="12.54296875" style="25"/>
    <col min="7854" max="7854" width="1.81640625" style="25" customWidth="1"/>
    <col min="7855" max="7857" width="12.54296875" style="25"/>
    <col min="7858" max="7858" width="1.81640625" style="25" customWidth="1"/>
    <col min="7859" max="7859" width="12.54296875" style="25"/>
    <col min="7860" max="7860" width="1.81640625" style="25" customWidth="1"/>
    <col min="7861" max="7861" width="12.54296875" style="25"/>
    <col min="7862" max="7862" width="1.81640625" style="25" customWidth="1"/>
    <col min="7863" max="8078" width="12.54296875" style="25"/>
    <col min="8079" max="8079" width="2.7265625" style="25" customWidth="1"/>
    <col min="8080" max="8080" width="53.54296875" style="25" customWidth="1"/>
    <col min="8081" max="8081" width="12.54296875" style="25" customWidth="1"/>
    <col min="8082" max="8082" width="3.54296875" style="25" customWidth="1"/>
    <col min="8083" max="8083" width="12.54296875" style="25" customWidth="1"/>
    <col min="8084" max="8084" width="1.81640625" style="25" customWidth="1"/>
    <col min="8085" max="8085" width="12.54296875" style="25" customWidth="1"/>
    <col min="8086" max="8086" width="1.81640625" style="25" customWidth="1"/>
    <col min="8087" max="8087" width="12.54296875" style="25" customWidth="1"/>
    <col min="8088" max="8088" width="1.81640625" style="25" customWidth="1"/>
    <col min="8089" max="8089" width="12.54296875" style="25" customWidth="1"/>
    <col min="8090" max="8090" width="1.81640625" style="25" customWidth="1"/>
    <col min="8091" max="8091" width="19.54296875" style="25" customWidth="1"/>
    <col min="8092" max="8092" width="3.54296875" style="25" customWidth="1"/>
    <col min="8093" max="8093" width="12.54296875" style="25" customWidth="1"/>
    <col min="8094" max="8094" width="3.54296875" style="25" customWidth="1"/>
    <col min="8095" max="8095" width="12.54296875" style="25" customWidth="1"/>
    <col min="8096" max="8096" width="1.81640625" style="25" customWidth="1"/>
    <col min="8097" max="8097" width="12.54296875" style="25" customWidth="1"/>
    <col min="8098" max="8098" width="1.81640625" style="25" customWidth="1"/>
    <col min="8099" max="8099" width="12.54296875" style="25" customWidth="1"/>
    <col min="8100" max="8100" width="1.81640625" style="25" customWidth="1"/>
    <col min="8101" max="8101" width="12.54296875" style="25" customWidth="1"/>
    <col min="8102" max="8102" width="1.81640625" style="25" customWidth="1"/>
    <col min="8103" max="8103" width="19.54296875" style="25" customWidth="1"/>
    <col min="8104" max="8105" width="12.54296875" style="25"/>
    <col min="8106" max="8106" width="1.81640625" style="25" customWidth="1"/>
    <col min="8107" max="8107" width="12.54296875" style="25"/>
    <col min="8108" max="8108" width="1.81640625" style="25" customWidth="1"/>
    <col min="8109" max="8109" width="12.54296875" style="25"/>
    <col min="8110" max="8110" width="1.81640625" style="25" customWidth="1"/>
    <col min="8111" max="8113" width="12.54296875" style="25"/>
    <col min="8114" max="8114" width="1.81640625" style="25" customWidth="1"/>
    <col min="8115" max="8115" width="12.54296875" style="25"/>
    <col min="8116" max="8116" width="1.81640625" style="25" customWidth="1"/>
    <col min="8117" max="8117" width="12.54296875" style="25"/>
    <col min="8118" max="8118" width="1.81640625" style="25" customWidth="1"/>
    <col min="8119" max="8334" width="12.54296875" style="25"/>
    <col min="8335" max="8335" width="2.7265625" style="25" customWidth="1"/>
    <col min="8336" max="8336" width="53.54296875" style="25" customWidth="1"/>
    <col min="8337" max="8337" width="12.54296875" style="25" customWidth="1"/>
    <col min="8338" max="8338" width="3.54296875" style="25" customWidth="1"/>
    <col min="8339" max="8339" width="12.54296875" style="25" customWidth="1"/>
    <col min="8340" max="8340" width="1.81640625" style="25" customWidth="1"/>
    <col min="8341" max="8341" width="12.54296875" style="25" customWidth="1"/>
    <col min="8342" max="8342" width="1.81640625" style="25" customWidth="1"/>
    <col min="8343" max="8343" width="12.54296875" style="25" customWidth="1"/>
    <col min="8344" max="8344" width="1.81640625" style="25" customWidth="1"/>
    <col min="8345" max="8345" width="12.54296875" style="25" customWidth="1"/>
    <col min="8346" max="8346" width="1.81640625" style="25" customWidth="1"/>
    <col min="8347" max="8347" width="19.54296875" style="25" customWidth="1"/>
    <col min="8348" max="8348" width="3.54296875" style="25" customWidth="1"/>
    <col min="8349" max="8349" width="12.54296875" style="25" customWidth="1"/>
    <col min="8350" max="8350" width="3.54296875" style="25" customWidth="1"/>
    <col min="8351" max="8351" width="12.54296875" style="25" customWidth="1"/>
    <col min="8352" max="8352" width="1.81640625" style="25" customWidth="1"/>
    <col min="8353" max="8353" width="12.54296875" style="25" customWidth="1"/>
    <col min="8354" max="8354" width="1.81640625" style="25" customWidth="1"/>
    <col min="8355" max="8355" width="12.54296875" style="25" customWidth="1"/>
    <col min="8356" max="8356" width="1.81640625" style="25" customWidth="1"/>
    <col min="8357" max="8357" width="12.54296875" style="25" customWidth="1"/>
    <col min="8358" max="8358" width="1.81640625" style="25" customWidth="1"/>
    <col min="8359" max="8359" width="19.54296875" style="25" customWidth="1"/>
    <col min="8360" max="8361" width="12.54296875" style="25"/>
    <col min="8362" max="8362" width="1.81640625" style="25" customWidth="1"/>
    <col min="8363" max="8363" width="12.54296875" style="25"/>
    <col min="8364" max="8364" width="1.81640625" style="25" customWidth="1"/>
    <col min="8365" max="8365" width="12.54296875" style="25"/>
    <col min="8366" max="8366" width="1.81640625" style="25" customWidth="1"/>
    <col min="8367" max="8369" width="12.54296875" style="25"/>
    <col min="8370" max="8370" width="1.81640625" style="25" customWidth="1"/>
    <col min="8371" max="8371" width="12.54296875" style="25"/>
    <col min="8372" max="8372" width="1.81640625" style="25" customWidth="1"/>
    <col min="8373" max="8373" width="12.54296875" style="25"/>
    <col min="8374" max="8374" width="1.81640625" style="25" customWidth="1"/>
    <col min="8375" max="8590" width="12.54296875" style="25"/>
    <col min="8591" max="8591" width="2.7265625" style="25" customWidth="1"/>
    <col min="8592" max="8592" width="53.54296875" style="25" customWidth="1"/>
    <col min="8593" max="8593" width="12.54296875" style="25" customWidth="1"/>
    <col min="8594" max="8594" width="3.54296875" style="25" customWidth="1"/>
    <col min="8595" max="8595" width="12.54296875" style="25" customWidth="1"/>
    <col min="8596" max="8596" width="1.81640625" style="25" customWidth="1"/>
    <col min="8597" max="8597" width="12.54296875" style="25" customWidth="1"/>
    <col min="8598" max="8598" width="1.81640625" style="25" customWidth="1"/>
    <col min="8599" max="8599" width="12.54296875" style="25" customWidth="1"/>
    <col min="8600" max="8600" width="1.81640625" style="25" customWidth="1"/>
    <col min="8601" max="8601" width="12.54296875" style="25" customWidth="1"/>
    <col min="8602" max="8602" width="1.81640625" style="25" customWidth="1"/>
    <col min="8603" max="8603" width="19.54296875" style="25" customWidth="1"/>
    <col min="8604" max="8604" width="3.54296875" style="25" customWidth="1"/>
    <col min="8605" max="8605" width="12.54296875" style="25" customWidth="1"/>
    <col min="8606" max="8606" width="3.54296875" style="25" customWidth="1"/>
    <col min="8607" max="8607" width="12.54296875" style="25" customWidth="1"/>
    <col min="8608" max="8608" width="1.81640625" style="25" customWidth="1"/>
    <col min="8609" max="8609" width="12.54296875" style="25" customWidth="1"/>
    <col min="8610" max="8610" width="1.81640625" style="25" customWidth="1"/>
    <col min="8611" max="8611" width="12.54296875" style="25" customWidth="1"/>
    <col min="8612" max="8612" width="1.81640625" style="25" customWidth="1"/>
    <col min="8613" max="8613" width="12.54296875" style="25" customWidth="1"/>
    <col min="8614" max="8614" width="1.81640625" style="25" customWidth="1"/>
    <col min="8615" max="8615" width="19.54296875" style="25" customWidth="1"/>
    <col min="8616" max="8617" width="12.54296875" style="25"/>
    <col min="8618" max="8618" width="1.81640625" style="25" customWidth="1"/>
    <col min="8619" max="8619" width="12.54296875" style="25"/>
    <col min="8620" max="8620" width="1.81640625" style="25" customWidth="1"/>
    <col min="8621" max="8621" width="12.54296875" style="25"/>
    <col min="8622" max="8622" width="1.81640625" style="25" customWidth="1"/>
    <col min="8623" max="8625" width="12.54296875" style="25"/>
    <col min="8626" max="8626" width="1.81640625" style="25" customWidth="1"/>
    <col min="8627" max="8627" width="12.54296875" style="25"/>
    <col min="8628" max="8628" width="1.81640625" style="25" customWidth="1"/>
    <col min="8629" max="8629" width="12.54296875" style="25"/>
    <col min="8630" max="8630" width="1.81640625" style="25" customWidth="1"/>
    <col min="8631" max="8846" width="12.54296875" style="25"/>
    <col min="8847" max="8847" width="2.7265625" style="25" customWidth="1"/>
    <col min="8848" max="8848" width="53.54296875" style="25" customWidth="1"/>
    <col min="8849" max="8849" width="12.54296875" style="25" customWidth="1"/>
    <col min="8850" max="8850" width="3.54296875" style="25" customWidth="1"/>
    <col min="8851" max="8851" width="12.54296875" style="25" customWidth="1"/>
    <col min="8852" max="8852" width="1.81640625" style="25" customWidth="1"/>
    <col min="8853" max="8853" width="12.54296875" style="25" customWidth="1"/>
    <col min="8854" max="8854" width="1.81640625" style="25" customWidth="1"/>
    <col min="8855" max="8855" width="12.54296875" style="25" customWidth="1"/>
    <col min="8856" max="8856" width="1.81640625" style="25" customWidth="1"/>
    <col min="8857" max="8857" width="12.54296875" style="25" customWidth="1"/>
    <col min="8858" max="8858" width="1.81640625" style="25" customWidth="1"/>
    <col min="8859" max="8859" width="19.54296875" style="25" customWidth="1"/>
    <col min="8860" max="8860" width="3.54296875" style="25" customWidth="1"/>
    <col min="8861" max="8861" width="12.54296875" style="25" customWidth="1"/>
    <col min="8862" max="8862" width="3.54296875" style="25" customWidth="1"/>
    <col min="8863" max="8863" width="12.54296875" style="25" customWidth="1"/>
    <col min="8864" max="8864" width="1.81640625" style="25" customWidth="1"/>
    <col min="8865" max="8865" width="12.54296875" style="25" customWidth="1"/>
    <col min="8866" max="8866" width="1.81640625" style="25" customWidth="1"/>
    <col min="8867" max="8867" width="12.54296875" style="25" customWidth="1"/>
    <col min="8868" max="8868" width="1.81640625" style="25" customWidth="1"/>
    <col min="8869" max="8869" width="12.54296875" style="25" customWidth="1"/>
    <col min="8870" max="8870" width="1.81640625" style="25" customWidth="1"/>
    <col min="8871" max="8871" width="19.54296875" style="25" customWidth="1"/>
    <col min="8872" max="8873" width="12.54296875" style="25"/>
    <col min="8874" max="8874" width="1.81640625" style="25" customWidth="1"/>
    <col min="8875" max="8875" width="12.54296875" style="25"/>
    <col min="8876" max="8876" width="1.81640625" style="25" customWidth="1"/>
    <col min="8877" max="8877" width="12.54296875" style="25"/>
    <col min="8878" max="8878" width="1.81640625" style="25" customWidth="1"/>
    <col min="8879" max="8881" width="12.54296875" style="25"/>
    <col min="8882" max="8882" width="1.81640625" style="25" customWidth="1"/>
    <col min="8883" max="8883" width="12.54296875" style="25"/>
    <col min="8884" max="8884" width="1.81640625" style="25" customWidth="1"/>
    <col min="8885" max="8885" width="12.54296875" style="25"/>
    <col min="8886" max="8886" width="1.81640625" style="25" customWidth="1"/>
    <col min="8887" max="9102" width="12.54296875" style="25"/>
    <col min="9103" max="9103" width="2.7265625" style="25" customWidth="1"/>
    <col min="9104" max="9104" width="53.54296875" style="25" customWidth="1"/>
    <col min="9105" max="9105" width="12.54296875" style="25" customWidth="1"/>
    <col min="9106" max="9106" width="3.54296875" style="25" customWidth="1"/>
    <col min="9107" max="9107" width="12.54296875" style="25" customWidth="1"/>
    <col min="9108" max="9108" width="1.81640625" style="25" customWidth="1"/>
    <col min="9109" max="9109" width="12.54296875" style="25" customWidth="1"/>
    <col min="9110" max="9110" width="1.81640625" style="25" customWidth="1"/>
    <col min="9111" max="9111" width="12.54296875" style="25" customWidth="1"/>
    <col min="9112" max="9112" width="1.81640625" style="25" customWidth="1"/>
    <col min="9113" max="9113" width="12.54296875" style="25" customWidth="1"/>
    <col min="9114" max="9114" width="1.81640625" style="25" customWidth="1"/>
    <col min="9115" max="9115" width="19.54296875" style="25" customWidth="1"/>
    <col min="9116" max="9116" width="3.54296875" style="25" customWidth="1"/>
    <col min="9117" max="9117" width="12.54296875" style="25" customWidth="1"/>
    <col min="9118" max="9118" width="3.54296875" style="25" customWidth="1"/>
    <col min="9119" max="9119" width="12.54296875" style="25" customWidth="1"/>
    <col min="9120" max="9120" width="1.81640625" style="25" customWidth="1"/>
    <col min="9121" max="9121" width="12.54296875" style="25" customWidth="1"/>
    <col min="9122" max="9122" width="1.81640625" style="25" customWidth="1"/>
    <col min="9123" max="9123" width="12.54296875" style="25" customWidth="1"/>
    <col min="9124" max="9124" width="1.81640625" style="25" customWidth="1"/>
    <col min="9125" max="9125" width="12.54296875" style="25" customWidth="1"/>
    <col min="9126" max="9126" width="1.81640625" style="25" customWidth="1"/>
    <col min="9127" max="9127" width="19.54296875" style="25" customWidth="1"/>
    <col min="9128" max="9129" width="12.54296875" style="25"/>
    <col min="9130" max="9130" width="1.81640625" style="25" customWidth="1"/>
    <col min="9131" max="9131" width="12.54296875" style="25"/>
    <col min="9132" max="9132" width="1.81640625" style="25" customWidth="1"/>
    <col min="9133" max="9133" width="12.54296875" style="25"/>
    <col min="9134" max="9134" width="1.81640625" style="25" customWidth="1"/>
    <col min="9135" max="9137" width="12.54296875" style="25"/>
    <col min="9138" max="9138" width="1.81640625" style="25" customWidth="1"/>
    <col min="9139" max="9139" width="12.54296875" style="25"/>
    <col min="9140" max="9140" width="1.81640625" style="25" customWidth="1"/>
    <col min="9141" max="9141" width="12.54296875" style="25"/>
    <col min="9142" max="9142" width="1.81640625" style="25" customWidth="1"/>
    <col min="9143" max="9358" width="12.54296875" style="25"/>
    <col min="9359" max="9359" width="2.7265625" style="25" customWidth="1"/>
    <col min="9360" max="9360" width="53.54296875" style="25" customWidth="1"/>
    <col min="9361" max="9361" width="12.54296875" style="25" customWidth="1"/>
    <col min="9362" max="9362" width="3.54296875" style="25" customWidth="1"/>
    <col min="9363" max="9363" width="12.54296875" style="25" customWidth="1"/>
    <col min="9364" max="9364" width="1.81640625" style="25" customWidth="1"/>
    <col min="9365" max="9365" width="12.54296875" style="25" customWidth="1"/>
    <col min="9366" max="9366" width="1.81640625" style="25" customWidth="1"/>
    <col min="9367" max="9367" width="12.54296875" style="25" customWidth="1"/>
    <col min="9368" max="9368" width="1.81640625" style="25" customWidth="1"/>
    <col min="9369" max="9369" width="12.54296875" style="25" customWidth="1"/>
    <col min="9370" max="9370" width="1.81640625" style="25" customWidth="1"/>
    <col min="9371" max="9371" width="19.54296875" style="25" customWidth="1"/>
    <col min="9372" max="9372" width="3.54296875" style="25" customWidth="1"/>
    <col min="9373" max="9373" width="12.54296875" style="25" customWidth="1"/>
    <col min="9374" max="9374" width="3.54296875" style="25" customWidth="1"/>
    <col min="9375" max="9375" width="12.54296875" style="25" customWidth="1"/>
    <col min="9376" max="9376" width="1.81640625" style="25" customWidth="1"/>
    <col min="9377" max="9377" width="12.54296875" style="25" customWidth="1"/>
    <col min="9378" max="9378" width="1.81640625" style="25" customWidth="1"/>
    <col min="9379" max="9379" width="12.54296875" style="25" customWidth="1"/>
    <col min="9380" max="9380" width="1.81640625" style="25" customWidth="1"/>
    <col min="9381" max="9381" width="12.54296875" style="25" customWidth="1"/>
    <col min="9382" max="9382" width="1.81640625" style="25" customWidth="1"/>
    <col min="9383" max="9383" width="19.54296875" style="25" customWidth="1"/>
    <col min="9384" max="9385" width="12.54296875" style="25"/>
    <col min="9386" max="9386" width="1.81640625" style="25" customWidth="1"/>
    <col min="9387" max="9387" width="12.54296875" style="25"/>
    <col min="9388" max="9388" width="1.81640625" style="25" customWidth="1"/>
    <col min="9389" max="9389" width="12.54296875" style="25"/>
    <col min="9390" max="9390" width="1.81640625" style="25" customWidth="1"/>
    <col min="9391" max="9393" width="12.54296875" style="25"/>
    <col min="9394" max="9394" width="1.81640625" style="25" customWidth="1"/>
    <col min="9395" max="9395" width="12.54296875" style="25"/>
    <col min="9396" max="9396" width="1.81640625" style="25" customWidth="1"/>
    <col min="9397" max="9397" width="12.54296875" style="25"/>
    <col min="9398" max="9398" width="1.81640625" style="25" customWidth="1"/>
    <col min="9399" max="9614" width="12.54296875" style="25"/>
    <col min="9615" max="9615" width="2.7265625" style="25" customWidth="1"/>
    <col min="9616" max="9616" width="53.54296875" style="25" customWidth="1"/>
    <col min="9617" max="9617" width="12.54296875" style="25" customWidth="1"/>
    <col min="9618" max="9618" width="3.54296875" style="25" customWidth="1"/>
    <col min="9619" max="9619" width="12.54296875" style="25" customWidth="1"/>
    <col min="9620" max="9620" width="1.81640625" style="25" customWidth="1"/>
    <col min="9621" max="9621" width="12.54296875" style="25" customWidth="1"/>
    <col min="9622" max="9622" width="1.81640625" style="25" customWidth="1"/>
    <col min="9623" max="9623" width="12.54296875" style="25" customWidth="1"/>
    <col min="9624" max="9624" width="1.81640625" style="25" customWidth="1"/>
    <col min="9625" max="9625" width="12.54296875" style="25" customWidth="1"/>
    <col min="9626" max="9626" width="1.81640625" style="25" customWidth="1"/>
    <col min="9627" max="9627" width="19.54296875" style="25" customWidth="1"/>
    <col min="9628" max="9628" width="3.54296875" style="25" customWidth="1"/>
    <col min="9629" max="9629" width="12.54296875" style="25" customWidth="1"/>
    <col min="9630" max="9630" width="3.54296875" style="25" customWidth="1"/>
    <col min="9631" max="9631" width="12.54296875" style="25" customWidth="1"/>
    <col min="9632" max="9632" width="1.81640625" style="25" customWidth="1"/>
    <col min="9633" max="9633" width="12.54296875" style="25" customWidth="1"/>
    <col min="9634" max="9634" width="1.81640625" style="25" customWidth="1"/>
    <col min="9635" max="9635" width="12.54296875" style="25" customWidth="1"/>
    <col min="9636" max="9636" width="1.81640625" style="25" customWidth="1"/>
    <col min="9637" max="9637" width="12.54296875" style="25" customWidth="1"/>
    <col min="9638" max="9638" width="1.81640625" style="25" customWidth="1"/>
    <col min="9639" max="9639" width="19.54296875" style="25" customWidth="1"/>
    <col min="9640" max="9641" width="12.54296875" style="25"/>
    <col min="9642" max="9642" width="1.81640625" style="25" customWidth="1"/>
    <col min="9643" max="9643" width="12.54296875" style="25"/>
    <col min="9644" max="9644" width="1.81640625" style="25" customWidth="1"/>
    <col min="9645" max="9645" width="12.54296875" style="25"/>
    <col min="9646" max="9646" width="1.81640625" style="25" customWidth="1"/>
    <col min="9647" max="9649" width="12.54296875" style="25"/>
    <col min="9650" max="9650" width="1.81640625" style="25" customWidth="1"/>
    <col min="9651" max="9651" width="12.54296875" style="25"/>
    <col min="9652" max="9652" width="1.81640625" style="25" customWidth="1"/>
    <col min="9653" max="9653" width="12.54296875" style="25"/>
    <col min="9654" max="9654" width="1.81640625" style="25" customWidth="1"/>
    <col min="9655" max="9870" width="12.54296875" style="25"/>
    <col min="9871" max="9871" width="2.7265625" style="25" customWidth="1"/>
    <col min="9872" max="9872" width="53.54296875" style="25" customWidth="1"/>
    <col min="9873" max="9873" width="12.54296875" style="25" customWidth="1"/>
    <col min="9874" max="9874" width="3.54296875" style="25" customWidth="1"/>
    <col min="9875" max="9875" width="12.54296875" style="25" customWidth="1"/>
    <col min="9876" max="9876" width="1.81640625" style="25" customWidth="1"/>
    <col min="9877" max="9877" width="12.54296875" style="25" customWidth="1"/>
    <col min="9878" max="9878" width="1.81640625" style="25" customWidth="1"/>
    <col min="9879" max="9879" width="12.54296875" style="25" customWidth="1"/>
    <col min="9880" max="9880" width="1.81640625" style="25" customWidth="1"/>
    <col min="9881" max="9881" width="12.54296875" style="25" customWidth="1"/>
    <col min="9882" max="9882" width="1.81640625" style="25" customWidth="1"/>
    <col min="9883" max="9883" width="19.54296875" style="25" customWidth="1"/>
    <col min="9884" max="9884" width="3.54296875" style="25" customWidth="1"/>
    <col min="9885" max="9885" width="12.54296875" style="25" customWidth="1"/>
    <col min="9886" max="9886" width="3.54296875" style="25" customWidth="1"/>
    <col min="9887" max="9887" width="12.54296875" style="25" customWidth="1"/>
    <col min="9888" max="9888" width="1.81640625" style="25" customWidth="1"/>
    <col min="9889" max="9889" width="12.54296875" style="25" customWidth="1"/>
    <col min="9890" max="9890" width="1.81640625" style="25" customWidth="1"/>
    <col min="9891" max="9891" width="12.54296875" style="25" customWidth="1"/>
    <col min="9892" max="9892" width="1.81640625" style="25" customWidth="1"/>
    <col min="9893" max="9893" width="12.54296875" style="25" customWidth="1"/>
    <col min="9894" max="9894" width="1.81640625" style="25" customWidth="1"/>
    <col min="9895" max="9895" width="19.54296875" style="25" customWidth="1"/>
    <col min="9896" max="9897" width="12.54296875" style="25"/>
    <col min="9898" max="9898" width="1.81640625" style="25" customWidth="1"/>
    <col min="9899" max="9899" width="12.54296875" style="25"/>
    <col min="9900" max="9900" width="1.81640625" style="25" customWidth="1"/>
    <col min="9901" max="9901" width="12.54296875" style="25"/>
    <col min="9902" max="9902" width="1.81640625" style="25" customWidth="1"/>
    <col min="9903" max="9905" width="12.54296875" style="25"/>
    <col min="9906" max="9906" width="1.81640625" style="25" customWidth="1"/>
    <col min="9907" max="9907" width="12.54296875" style="25"/>
    <col min="9908" max="9908" width="1.81640625" style="25" customWidth="1"/>
    <col min="9909" max="9909" width="12.54296875" style="25"/>
    <col min="9910" max="9910" width="1.81640625" style="25" customWidth="1"/>
    <col min="9911" max="10126" width="12.54296875" style="25"/>
    <col min="10127" max="10127" width="2.7265625" style="25" customWidth="1"/>
    <col min="10128" max="10128" width="53.54296875" style="25" customWidth="1"/>
    <col min="10129" max="10129" width="12.54296875" style="25" customWidth="1"/>
    <col min="10130" max="10130" width="3.54296875" style="25" customWidth="1"/>
    <col min="10131" max="10131" width="12.54296875" style="25" customWidth="1"/>
    <col min="10132" max="10132" width="1.81640625" style="25" customWidth="1"/>
    <col min="10133" max="10133" width="12.54296875" style="25" customWidth="1"/>
    <col min="10134" max="10134" width="1.81640625" style="25" customWidth="1"/>
    <col min="10135" max="10135" width="12.54296875" style="25" customWidth="1"/>
    <col min="10136" max="10136" width="1.81640625" style="25" customWidth="1"/>
    <col min="10137" max="10137" width="12.54296875" style="25" customWidth="1"/>
    <col min="10138" max="10138" width="1.81640625" style="25" customWidth="1"/>
    <col min="10139" max="10139" width="19.54296875" style="25" customWidth="1"/>
    <col min="10140" max="10140" width="3.54296875" style="25" customWidth="1"/>
    <col min="10141" max="10141" width="12.54296875" style="25" customWidth="1"/>
    <col min="10142" max="10142" width="3.54296875" style="25" customWidth="1"/>
    <col min="10143" max="10143" width="12.54296875" style="25" customWidth="1"/>
    <col min="10144" max="10144" width="1.81640625" style="25" customWidth="1"/>
    <col min="10145" max="10145" width="12.54296875" style="25" customWidth="1"/>
    <col min="10146" max="10146" width="1.81640625" style="25" customWidth="1"/>
    <col min="10147" max="10147" width="12.54296875" style="25" customWidth="1"/>
    <col min="10148" max="10148" width="1.81640625" style="25" customWidth="1"/>
    <col min="10149" max="10149" width="12.54296875" style="25" customWidth="1"/>
    <col min="10150" max="10150" width="1.81640625" style="25" customWidth="1"/>
    <col min="10151" max="10151" width="19.54296875" style="25" customWidth="1"/>
    <col min="10152" max="10153" width="12.54296875" style="25"/>
    <col min="10154" max="10154" width="1.81640625" style="25" customWidth="1"/>
    <col min="10155" max="10155" width="12.54296875" style="25"/>
    <col min="10156" max="10156" width="1.81640625" style="25" customWidth="1"/>
    <col min="10157" max="10157" width="12.54296875" style="25"/>
    <col min="10158" max="10158" width="1.81640625" style="25" customWidth="1"/>
    <col min="10159" max="10161" width="12.54296875" style="25"/>
    <col min="10162" max="10162" width="1.81640625" style="25" customWidth="1"/>
    <col min="10163" max="10163" width="12.54296875" style="25"/>
    <col min="10164" max="10164" width="1.81640625" style="25" customWidth="1"/>
    <col min="10165" max="10165" width="12.54296875" style="25"/>
    <col min="10166" max="10166" width="1.81640625" style="25" customWidth="1"/>
    <col min="10167" max="10382" width="12.54296875" style="25"/>
    <col min="10383" max="10383" width="2.7265625" style="25" customWidth="1"/>
    <col min="10384" max="10384" width="53.54296875" style="25" customWidth="1"/>
    <col min="10385" max="10385" width="12.54296875" style="25" customWidth="1"/>
    <col min="10386" max="10386" width="3.54296875" style="25" customWidth="1"/>
    <col min="10387" max="10387" width="12.54296875" style="25" customWidth="1"/>
    <col min="10388" max="10388" width="1.81640625" style="25" customWidth="1"/>
    <col min="10389" max="10389" width="12.54296875" style="25" customWidth="1"/>
    <col min="10390" max="10390" width="1.81640625" style="25" customWidth="1"/>
    <col min="10391" max="10391" width="12.54296875" style="25" customWidth="1"/>
    <col min="10392" max="10392" width="1.81640625" style="25" customWidth="1"/>
    <col min="10393" max="10393" width="12.54296875" style="25" customWidth="1"/>
    <col min="10394" max="10394" width="1.81640625" style="25" customWidth="1"/>
    <col min="10395" max="10395" width="19.54296875" style="25" customWidth="1"/>
    <col min="10396" max="10396" width="3.54296875" style="25" customWidth="1"/>
    <col min="10397" max="10397" width="12.54296875" style="25" customWidth="1"/>
    <col min="10398" max="10398" width="3.54296875" style="25" customWidth="1"/>
    <col min="10399" max="10399" width="12.54296875" style="25" customWidth="1"/>
    <col min="10400" max="10400" width="1.81640625" style="25" customWidth="1"/>
    <col min="10401" max="10401" width="12.54296875" style="25" customWidth="1"/>
    <col min="10402" max="10402" width="1.81640625" style="25" customWidth="1"/>
    <col min="10403" max="10403" width="12.54296875" style="25" customWidth="1"/>
    <col min="10404" max="10404" width="1.81640625" style="25" customWidth="1"/>
    <col min="10405" max="10405" width="12.54296875" style="25" customWidth="1"/>
    <col min="10406" max="10406" width="1.81640625" style="25" customWidth="1"/>
    <col min="10407" max="10407" width="19.54296875" style="25" customWidth="1"/>
    <col min="10408" max="10409" width="12.54296875" style="25"/>
    <col min="10410" max="10410" width="1.81640625" style="25" customWidth="1"/>
    <col min="10411" max="10411" width="12.54296875" style="25"/>
    <col min="10412" max="10412" width="1.81640625" style="25" customWidth="1"/>
    <col min="10413" max="10413" width="12.54296875" style="25"/>
    <col min="10414" max="10414" width="1.81640625" style="25" customWidth="1"/>
    <col min="10415" max="10417" width="12.54296875" style="25"/>
    <col min="10418" max="10418" width="1.81640625" style="25" customWidth="1"/>
    <col min="10419" max="10419" width="12.54296875" style="25"/>
    <col min="10420" max="10420" width="1.81640625" style="25" customWidth="1"/>
    <col min="10421" max="10421" width="12.54296875" style="25"/>
    <col min="10422" max="10422" width="1.81640625" style="25" customWidth="1"/>
    <col min="10423" max="10638" width="12.54296875" style="25"/>
    <col min="10639" max="10639" width="2.7265625" style="25" customWidth="1"/>
    <col min="10640" max="10640" width="53.54296875" style="25" customWidth="1"/>
    <col min="10641" max="10641" width="12.54296875" style="25" customWidth="1"/>
    <col min="10642" max="10642" width="3.54296875" style="25" customWidth="1"/>
    <col min="10643" max="10643" width="12.54296875" style="25" customWidth="1"/>
    <col min="10644" max="10644" width="1.81640625" style="25" customWidth="1"/>
    <col min="10645" max="10645" width="12.54296875" style="25" customWidth="1"/>
    <col min="10646" max="10646" width="1.81640625" style="25" customWidth="1"/>
    <col min="10647" max="10647" width="12.54296875" style="25" customWidth="1"/>
    <col min="10648" max="10648" width="1.81640625" style="25" customWidth="1"/>
    <col min="10649" max="10649" width="12.54296875" style="25" customWidth="1"/>
    <col min="10650" max="10650" width="1.81640625" style="25" customWidth="1"/>
    <col min="10651" max="10651" width="19.54296875" style="25" customWidth="1"/>
    <col min="10652" max="10652" width="3.54296875" style="25" customWidth="1"/>
    <col min="10653" max="10653" width="12.54296875" style="25" customWidth="1"/>
    <col min="10654" max="10654" width="3.54296875" style="25" customWidth="1"/>
    <col min="10655" max="10655" width="12.54296875" style="25" customWidth="1"/>
    <col min="10656" max="10656" width="1.81640625" style="25" customWidth="1"/>
    <col min="10657" max="10657" width="12.54296875" style="25" customWidth="1"/>
    <col min="10658" max="10658" width="1.81640625" style="25" customWidth="1"/>
    <col min="10659" max="10659" width="12.54296875" style="25" customWidth="1"/>
    <col min="10660" max="10660" width="1.81640625" style="25" customWidth="1"/>
    <col min="10661" max="10661" width="12.54296875" style="25" customWidth="1"/>
    <col min="10662" max="10662" width="1.81640625" style="25" customWidth="1"/>
    <col min="10663" max="10663" width="19.54296875" style="25" customWidth="1"/>
    <col min="10664" max="10665" width="12.54296875" style="25"/>
    <col min="10666" max="10666" width="1.81640625" style="25" customWidth="1"/>
    <col min="10667" max="10667" width="12.54296875" style="25"/>
    <col min="10668" max="10668" width="1.81640625" style="25" customWidth="1"/>
    <col min="10669" max="10669" width="12.54296875" style="25"/>
    <col min="10670" max="10670" width="1.81640625" style="25" customWidth="1"/>
    <col min="10671" max="10673" width="12.54296875" style="25"/>
    <col min="10674" max="10674" width="1.81640625" style="25" customWidth="1"/>
    <col min="10675" max="10675" width="12.54296875" style="25"/>
    <col min="10676" max="10676" width="1.81640625" style="25" customWidth="1"/>
    <col min="10677" max="10677" width="12.54296875" style="25"/>
    <col min="10678" max="10678" width="1.81640625" style="25" customWidth="1"/>
    <col min="10679" max="10894" width="12.54296875" style="25"/>
    <col min="10895" max="10895" width="2.7265625" style="25" customWidth="1"/>
    <col min="10896" max="10896" width="53.54296875" style="25" customWidth="1"/>
    <col min="10897" max="10897" width="12.54296875" style="25" customWidth="1"/>
    <col min="10898" max="10898" width="3.54296875" style="25" customWidth="1"/>
    <col min="10899" max="10899" width="12.54296875" style="25" customWidth="1"/>
    <col min="10900" max="10900" width="1.81640625" style="25" customWidth="1"/>
    <col min="10901" max="10901" width="12.54296875" style="25" customWidth="1"/>
    <col min="10902" max="10902" width="1.81640625" style="25" customWidth="1"/>
    <col min="10903" max="10903" width="12.54296875" style="25" customWidth="1"/>
    <col min="10904" max="10904" width="1.81640625" style="25" customWidth="1"/>
    <col min="10905" max="10905" width="12.54296875" style="25" customWidth="1"/>
    <col min="10906" max="10906" width="1.81640625" style="25" customWidth="1"/>
    <col min="10907" max="10907" width="19.54296875" style="25" customWidth="1"/>
    <col min="10908" max="10908" width="3.54296875" style="25" customWidth="1"/>
    <col min="10909" max="10909" width="12.54296875" style="25" customWidth="1"/>
    <col min="10910" max="10910" width="3.54296875" style="25" customWidth="1"/>
    <col min="10911" max="10911" width="12.54296875" style="25" customWidth="1"/>
    <col min="10912" max="10912" width="1.81640625" style="25" customWidth="1"/>
    <col min="10913" max="10913" width="12.54296875" style="25" customWidth="1"/>
    <col min="10914" max="10914" width="1.81640625" style="25" customWidth="1"/>
    <col min="10915" max="10915" width="12.54296875" style="25" customWidth="1"/>
    <col min="10916" max="10916" width="1.81640625" style="25" customWidth="1"/>
    <col min="10917" max="10917" width="12.54296875" style="25" customWidth="1"/>
    <col min="10918" max="10918" width="1.81640625" style="25" customWidth="1"/>
    <col min="10919" max="10919" width="19.54296875" style="25" customWidth="1"/>
    <col min="10920" max="10921" width="12.54296875" style="25"/>
    <col min="10922" max="10922" width="1.81640625" style="25" customWidth="1"/>
    <col min="10923" max="10923" width="12.54296875" style="25"/>
    <col min="10924" max="10924" width="1.81640625" style="25" customWidth="1"/>
    <col min="10925" max="10925" width="12.54296875" style="25"/>
    <col min="10926" max="10926" width="1.81640625" style="25" customWidth="1"/>
    <col min="10927" max="10929" width="12.54296875" style="25"/>
    <col min="10930" max="10930" width="1.81640625" style="25" customWidth="1"/>
    <col min="10931" max="10931" width="12.54296875" style="25"/>
    <col min="10932" max="10932" width="1.81640625" style="25" customWidth="1"/>
    <col min="10933" max="10933" width="12.54296875" style="25"/>
    <col min="10934" max="10934" width="1.81640625" style="25" customWidth="1"/>
    <col min="10935" max="11150" width="12.54296875" style="25"/>
    <col min="11151" max="11151" width="2.7265625" style="25" customWidth="1"/>
    <col min="11152" max="11152" width="53.54296875" style="25" customWidth="1"/>
    <col min="11153" max="11153" width="12.54296875" style="25" customWidth="1"/>
    <col min="11154" max="11154" width="3.54296875" style="25" customWidth="1"/>
    <col min="11155" max="11155" width="12.54296875" style="25" customWidth="1"/>
    <col min="11156" max="11156" width="1.81640625" style="25" customWidth="1"/>
    <col min="11157" max="11157" width="12.54296875" style="25" customWidth="1"/>
    <col min="11158" max="11158" width="1.81640625" style="25" customWidth="1"/>
    <col min="11159" max="11159" width="12.54296875" style="25" customWidth="1"/>
    <col min="11160" max="11160" width="1.81640625" style="25" customWidth="1"/>
    <col min="11161" max="11161" width="12.54296875" style="25" customWidth="1"/>
    <col min="11162" max="11162" width="1.81640625" style="25" customWidth="1"/>
    <col min="11163" max="11163" width="19.54296875" style="25" customWidth="1"/>
    <col min="11164" max="11164" width="3.54296875" style="25" customWidth="1"/>
    <col min="11165" max="11165" width="12.54296875" style="25" customWidth="1"/>
    <col min="11166" max="11166" width="3.54296875" style="25" customWidth="1"/>
    <col min="11167" max="11167" width="12.54296875" style="25" customWidth="1"/>
    <col min="11168" max="11168" width="1.81640625" style="25" customWidth="1"/>
    <col min="11169" max="11169" width="12.54296875" style="25" customWidth="1"/>
    <col min="11170" max="11170" width="1.81640625" style="25" customWidth="1"/>
    <col min="11171" max="11171" width="12.54296875" style="25" customWidth="1"/>
    <col min="11172" max="11172" width="1.81640625" style="25" customWidth="1"/>
    <col min="11173" max="11173" width="12.54296875" style="25" customWidth="1"/>
    <col min="11174" max="11174" width="1.81640625" style="25" customWidth="1"/>
    <col min="11175" max="11175" width="19.54296875" style="25" customWidth="1"/>
    <col min="11176" max="11177" width="12.54296875" style="25"/>
    <col min="11178" max="11178" width="1.81640625" style="25" customWidth="1"/>
    <col min="11179" max="11179" width="12.54296875" style="25"/>
    <col min="11180" max="11180" width="1.81640625" style="25" customWidth="1"/>
    <col min="11181" max="11181" width="12.54296875" style="25"/>
    <col min="11182" max="11182" width="1.81640625" style="25" customWidth="1"/>
    <col min="11183" max="11185" width="12.54296875" style="25"/>
    <col min="11186" max="11186" width="1.81640625" style="25" customWidth="1"/>
    <col min="11187" max="11187" width="12.54296875" style="25"/>
    <col min="11188" max="11188" width="1.81640625" style="25" customWidth="1"/>
    <col min="11189" max="11189" width="12.54296875" style="25"/>
    <col min="11190" max="11190" width="1.81640625" style="25" customWidth="1"/>
    <col min="11191" max="11406" width="12.54296875" style="25"/>
    <col min="11407" max="11407" width="2.7265625" style="25" customWidth="1"/>
    <col min="11408" max="11408" width="53.54296875" style="25" customWidth="1"/>
    <col min="11409" max="11409" width="12.54296875" style="25" customWidth="1"/>
    <col min="11410" max="11410" width="3.54296875" style="25" customWidth="1"/>
    <col min="11411" max="11411" width="12.54296875" style="25" customWidth="1"/>
    <col min="11412" max="11412" width="1.81640625" style="25" customWidth="1"/>
    <col min="11413" max="11413" width="12.54296875" style="25" customWidth="1"/>
    <col min="11414" max="11414" width="1.81640625" style="25" customWidth="1"/>
    <col min="11415" max="11415" width="12.54296875" style="25" customWidth="1"/>
    <col min="11416" max="11416" width="1.81640625" style="25" customWidth="1"/>
    <col min="11417" max="11417" width="12.54296875" style="25" customWidth="1"/>
    <col min="11418" max="11418" width="1.81640625" style="25" customWidth="1"/>
    <col min="11419" max="11419" width="19.54296875" style="25" customWidth="1"/>
    <col min="11420" max="11420" width="3.54296875" style="25" customWidth="1"/>
    <col min="11421" max="11421" width="12.54296875" style="25" customWidth="1"/>
    <col min="11422" max="11422" width="3.54296875" style="25" customWidth="1"/>
    <col min="11423" max="11423" width="12.54296875" style="25" customWidth="1"/>
    <col min="11424" max="11424" width="1.81640625" style="25" customWidth="1"/>
    <col min="11425" max="11425" width="12.54296875" style="25" customWidth="1"/>
    <col min="11426" max="11426" width="1.81640625" style="25" customWidth="1"/>
    <col min="11427" max="11427" width="12.54296875" style="25" customWidth="1"/>
    <col min="11428" max="11428" width="1.81640625" style="25" customWidth="1"/>
    <col min="11429" max="11429" width="12.54296875" style="25" customWidth="1"/>
    <col min="11430" max="11430" width="1.81640625" style="25" customWidth="1"/>
    <col min="11431" max="11431" width="19.54296875" style="25" customWidth="1"/>
    <col min="11432" max="11433" width="12.54296875" style="25"/>
    <col min="11434" max="11434" width="1.81640625" style="25" customWidth="1"/>
    <col min="11435" max="11435" width="12.54296875" style="25"/>
    <col min="11436" max="11436" width="1.81640625" style="25" customWidth="1"/>
    <col min="11437" max="11437" width="12.54296875" style="25"/>
    <col min="11438" max="11438" width="1.81640625" style="25" customWidth="1"/>
    <col min="11439" max="11441" width="12.54296875" style="25"/>
    <col min="11442" max="11442" width="1.81640625" style="25" customWidth="1"/>
    <col min="11443" max="11443" width="12.54296875" style="25"/>
    <col min="11444" max="11444" width="1.81640625" style="25" customWidth="1"/>
    <col min="11445" max="11445" width="12.54296875" style="25"/>
    <col min="11446" max="11446" width="1.81640625" style="25" customWidth="1"/>
    <col min="11447" max="11662" width="12.54296875" style="25"/>
    <col min="11663" max="11663" width="2.7265625" style="25" customWidth="1"/>
    <col min="11664" max="11664" width="53.54296875" style="25" customWidth="1"/>
    <col min="11665" max="11665" width="12.54296875" style="25" customWidth="1"/>
    <col min="11666" max="11666" width="3.54296875" style="25" customWidth="1"/>
    <col min="11667" max="11667" width="12.54296875" style="25" customWidth="1"/>
    <col min="11668" max="11668" width="1.81640625" style="25" customWidth="1"/>
    <col min="11669" max="11669" width="12.54296875" style="25" customWidth="1"/>
    <col min="11670" max="11670" width="1.81640625" style="25" customWidth="1"/>
    <col min="11671" max="11671" width="12.54296875" style="25" customWidth="1"/>
    <col min="11672" max="11672" width="1.81640625" style="25" customWidth="1"/>
    <col min="11673" max="11673" width="12.54296875" style="25" customWidth="1"/>
    <col min="11674" max="11674" width="1.81640625" style="25" customWidth="1"/>
    <col min="11675" max="11675" width="19.54296875" style="25" customWidth="1"/>
    <col min="11676" max="11676" width="3.54296875" style="25" customWidth="1"/>
    <col min="11677" max="11677" width="12.54296875" style="25" customWidth="1"/>
    <col min="11678" max="11678" width="3.54296875" style="25" customWidth="1"/>
    <col min="11679" max="11679" width="12.54296875" style="25" customWidth="1"/>
    <col min="11680" max="11680" width="1.81640625" style="25" customWidth="1"/>
    <col min="11681" max="11681" width="12.54296875" style="25" customWidth="1"/>
    <col min="11682" max="11682" width="1.81640625" style="25" customWidth="1"/>
    <col min="11683" max="11683" width="12.54296875" style="25" customWidth="1"/>
    <col min="11684" max="11684" width="1.81640625" style="25" customWidth="1"/>
    <col min="11685" max="11685" width="12.54296875" style="25" customWidth="1"/>
    <col min="11686" max="11686" width="1.81640625" style="25" customWidth="1"/>
    <col min="11687" max="11687" width="19.54296875" style="25" customWidth="1"/>
    <col min="11688" max="11689" width="12.54296875" style="25"/>
    <col min="11690" max="11690" width="1.81640625" style="25" customWidth="1"/>
    <col min="11691" max="11691" width="12.54296875" style="25"/>
    <col min="11692" max="11692" width="1.81640625" style="25" customWidth="1"/>
    <col min="11693" max="11693" width="12.54296875" style="25"/>
    <col min="11694" max="11694" width="1.81640625" style="25" customWidth="1"/>
    <col min="11695" max="11697" width="12.54296875" style="25"/>
    <col min="11698" max="11698" width="1.81640625" style="25" customWidth="1"/>
    <col min="11699" max="11699" width="12.54296875" style="25"/>
    <col min="11700" max="11700" width="1.81640625" style="25" customWidth="1"/>
    <col min="11701" max="11701" width="12.54296875" style="25"/>
    <col min="11702" max="11702" width="1.81640625" style="25" customWidth="1"/>
    <col min="11703" max="11918" width="12.54296875" style="25"/>
    <col min="11919" max="11919" width="2.7265625" style="25" customWidth="1"/>
    <col min="11920" max="11920" width="53.54296875" style="25" customWidth="1"/>
    <col min="11921" max="11921" width="12.54296875" style="25" customWidth="1"/>
    <col min="11922" max="11922" width="3.54296875" style="25" customWidth="1"/>
    <col min="11923" max="11923" width="12.54296875" style="25" customWidth="1"/>
    <col min="11924" max="11924" width="1.81640625" style="25" customWidth="1"/>
    <col min="11925" max="11925" width="12.54296875" style="25" customWidth="1"/>
    <col min="11926" max="11926" width="1.81640625" style="25" customWidth="1"/>
    <col min="11927" max="11927" width="12.54296875" style="25" customWidth="1"/>
    <col min="11928" max="11928" width="1.81640625" style="25" customWidth="1"/>
    <col min="11929" max="11929" width="12.54296875" style="25" customWidth="1"/>
    <col min="11930" max="11930" width="1.81640625" style="25" customWidth="1"/>
    <col min="11931" max="11931" width="19.54296875" style="25" customWidth="1"/>
    <col min="11932" max="11932" width="3.54296875" style="25" customWidth="1"/>
    <col min="11933" max="11933" width="12.54296875" style="25" customWidth="1"/>
    <col min="11934" max="11934" width="3.54296875" style="25" customWidth="1"/>
    <col min="11935" max="11935" width="12.54296875" style="25" customWidth="1"/>
    <col min="11936" max="11936" width="1.81640625" style="25" customWidth="1"/>
    <col min="11937" max="11937" width="12.54296875" style="25" customWidth="1"/>
    <col min="11938" max="11938" width="1.81640625" style="25" customWidth="1"/>
    <col min="11939" max="11939" width="12.54296875" style="25" customWidth="1"/>
    <col min="11940" max="11940" width="1.81640625" style="25" customWidth="1"/>
    <col min="11941" max="11941" width="12.54296875" style="25" customWidth="1"/>
    <col min="11942" max="11942" width="1.81640625" style="25" customWidth="1"/>
    <col min="11943" max="11943" width="19.54296875" style="25" customWidth="1"/>
    <col min="11944" max="11945" width="12.54296875" style="25"/>
    <col min="11946" max="11946" width="1.81640625" style="25" customWidth="1"/>
    <col min="11947" max="11947" width="12.54296875" style="25"/>
    <col min="11948" max="11948" width="1.81640625" style="25" customWidth="1"/>
    <col min="11949" max="11949" width="12.54296875" style="25"/>
    <col min="11950" max="11950" width="1.81640625" style="25" customWidth="1"/>
    <col min="11951" max="11953" width="12.54296875" style="25"/>
    <col min="11954" max="11954" width="1.81640625" style="25" customWidth="1"/>
    <col min="11955" max="11955" width="12.54296875" style="25"/>
    <col min="11956" max="11956" width="1.81640625" style="25" customWidth="1"/>
    <col min="11957" max="11957" width="12.54296875" style="25"/>
    <col min="11958" max="11958" width="1.81640625" style="25" customWidth="1"/>
    <col min="11959" max="12174" width="12.54296875" style="25"/>
    <col min="12175" max="12175" width="2.7265625" style="25" customWidth="1"/>
    <col min="12176" max="12176" width="53.54296875" style="25" customWidth="1"/>
    <col min="12177" max="12177" width="12.54296875" style="25" customWidth="1"/>
    <col min="12178" max="12178" width="3.54296875" style="25" customWidth="1"/>
    <col min="12179" max="12179" width="12.54296875" style="25" customWidth="1"/>
    <col min="12180" max="12180" width="1.81640625" style="25" customWidth="1"/>
    <col min="12181" max="12181" width="12.54296875" style="25" customWidth="1"/>
    <col min="12182" max="12182" width="1.81640625" style="25" customWidth="1"/>
    <col min="12183" max="12183" width="12.54296875" style="25" customWidth="1"/>
    <col min="12184" max="12184" width="1.81640625" style="25" customWidth="1"/>
    <col min="12185" max="12185" width="12.54296875" style="25" customWidth="1"/>
    <col min="12186" max="12186" width="1.81640625" style="25" customWidth="1"/>
    <col min="12187" max="12187" width="19.54296875" style="25" customWidth="1"/>
    <col min="12188" max="12188" width="3.54296875" style="25" customWidth="1"/>
    <col min="12189" max="12189" width="12.54296875" style="25" customWidth="1"/>
    <col min="12190" max="12190" width="3.54296875" style="25" customWidth="1"/>
    <col min="12191" max="12191" width="12.54296875" style="25" customWidth="1"/>
    <col min="12192" max="12192" width="1.81640625" style="25" customWidth="1"/>
    <col min="12193" max="12193" width="12.54296875" style="25" customWidth="1"/>
    <col min="12194" max="12194" width="1.81640625" style="25" customWidth="1"/>
    <col min="12195" max="12195" width="12.54296875" style="25" customWidth="1"/>
    <col min="12196" max="12196" width="1.81640625" style="25" customWidth="1"/>
    <col min="12197" max="12197" width="12.54296875" style="25" customWidth="1"/>
    <col min="12198" max="12198" width="1.81640625" style="25" customWidth="1"/>
    <col min="12199" max="12199" width="19.54296875" style="25" customWidth="1"/>
    <col min="12200" max="12201" width="12.54296875" style="25"/>
    <col min="12202" max="12202" width="1.81640625" style="25" customWidth="1"/>
    <col min="12203" max="12203" width="12.54296875" style="25"/>
    <col min="12204" max="12204" width="1.81640625" style="25" customWidth="1"/>
    <col min="12205" max="12205" width="12.54296875" style="25"/>
    <col min="12206" max="12206" width="1.81640625" style="25" customWidth="1"/>
    <col min="12207" max="12209" width="12.54296875" style="25"/>
    <col min="12210" max="12210" width="1.81640625" style="25" customWidth="1"/>
    <col min="12211" max="12211" width="12.54296875" style="25"/>
    <col min="12212" max="12212" width="1.81640625" style="25" customWidth="1"/>
    <col min="12213" max="12213" width="12.54296875" style="25"/>
    <col min="12214" max="12214" width="1.81640625" style="25" customWidth="1"/>
    <col min="12215" max="12430" width="12.54296875" style="25"/>
    <col min="12431" max="12431" width="2.7265625" style="25" customWidth="1"/>
    <col min="12432" max="12432" width="53.54296875" style="25" customWidth="1"/>
    <col min="12433" max="12433" width="12.54296875" style="25" customWidth="1"/>
    <col min="12434" max="12434" width="3.54296875" style="25" customWidth="1"/>
    <col min="12435" max="12435" width="12.54296875" style="25" customWidth="1"/>
    <col min="12436" max="12436" width="1.81640625" style="25" customWidth="1"/>
    <col min="12437" max="12437" width="12.54296875" style="25" customWidth="1"/>
    <col min="12438" max="12438" width="1.81640625" style="25" customWidth="1"/>
    <col min="12439" max="12439" width="12.54296875" style="25" customWidth="1"/>
    <col min="12440" max="12440" width="1.81640625" style="25" customWidth="1"/>
    <col min="12441" max="12441" width="12.54296875" style="25" customWidth="1"/>
    <col min="12442" max="12442" width="1.81640625" style="25" customWidth="1"/>
    <col min="12443" max="12443" width="19.54296875" style="25" customWidth="1"/>
    <col min="12444" max="12444" width="3.54296875" style="25" customWidth="1"/>
    <col min="12445" max="12445" width="12.54296875" style="25" customWidth="1"/>
    <col min="12446" max="12446" width="3.54296875" style="25" customWidth="1"/>
    <col min="12447" max="12447" width="12.54296875" style="25" customWidth="1"/>
    <col min="12448" max="12448" width="1.81640625" style="25" customWidth="1"/>
    <col min="12449" max="12449" width="12.54296875" style="25" customWidth="1"/>
    <col min="12450" max="12450" width="1.81640625" style="25" customWidth="1"/>
    <col min="12451" max="12451" width="12.54296875" style="25" customWidth="1"/>
    <col min="12452" max="12452" width="1.81640625" style="25" customWidth="1"/>
    <col min="12453" max="12453" width="12.54296875" style="25" customWidth="1"/>
    <col min="12454" max="12454" width="1.81640625" style="25" customWidth="1"/>
    <col min="12455" max="12455" width="19.54296875" style="25" customWidth="1"/>
    <col min="12456" max="12457" width="12.54296875" style="25"/>
    <col min="12458" max="12458" width="1.81640625" style="25" customWidth="1"/>
    <col min="12459" max="12459" width="12.54296875" style="25"/>
    <col min="12460" max="12460" width="1.81640625" style="25" customWidth="1"/>
    <col min="12461" max="12461" width="12.54296875" style="25"/>
    <col min="12462" max="12462" width="1.81640625" style="25" customWidth="1"/>
    <col min="12463" max="12465" width="12.54296875" style="25"/>
    <col min="12466" max="12466" width="1.81640625" style="25" customWidth="1"/>
    <col min="12467" max="12467" width="12.54296875" style="25"/>
    <col min="12468" max="12468" width="1.81640625" style="25" customWidth="1"/>
    <col min="12469" max="12469" width="12.54296875" style="25"/>
    <col min="12470" max="12470" width="1.81640625" style="25" customWidth="1"/>
    <col min="12471" max="12686" width="12.54296875" style="25"/>
    <col min="12687" max="12687" width="2.7265625" style="25" customWidth="1"/>
    <col min="12688" max="12688" width="53.54296875" style="25" customWidth="1"/>
    <col min="12689" max="12689" width="12.54296875" style="25" customWidth="1"/>
    <col min="12690" max="12690" width="3.54296875" style="25" customWidth="1"/>
    <col min="12691" max="12691" width="12.54296875" style="25" customWidth="1"/>
    <col min="12692" max="12692" width="1.81640625" style="25" customWidth="1"/>
    <col min="12693" max="12693" width="12.54296875" style="25" customWidth="1"/>
    <col min="12694" max="12694" width="1.81640625" style="25" customWidth="1"/>
    <col min="12695" max="12695" width="12.54296875" style="25" customWidth="1"/>
    <col min="12696" max="12696" width="1.81640625" style="25" customWidth="1"/>
    <col min="12697" max="12697" width="12.54296875" style="25" customWidth="1"/>
    <col min="12698" max="12698" width="1.81640625" style="25" customWidth="1"/>
    <col min="12699" max="12699" width="19.54296875" style="25" customWidth="1"/>
    <col min="12700" max="12700" width="3.54296875" style="25" customWidth="1"/>
    <col min="12701" max="12701" width="12.54296875" style="25" customWidth="1"/>
    <col min="12702" max="12702" width="3.54296875" style="25" customWidth="1"/>
    <col min="12703" max="12703" width="12.54296875" style="25" customWidth="1"/>
    <col min="12704" max="12704" width="1.81640625" style="25" customWidth="1"/>
    <col min="12705" max="12705" width="12.54296875" style="25" customWidth="1"/>
    <col min="12706" max="12706" width="1.81640625" style="25" customWidth="1"/>
    <col min="12707" max="12707" width="12.54296875" style="25" customWidth="1"/>
    <col min="12708" max="12708" width="1.81640625" style="25" customWidth="1"/>
    <col min="12709" max="12709" width="12.54296875" style="25" customWidth="1"/>
    <col min="12710" max="12710" width="1.81640625" style="25" customWidth="1"/>
    <col min="12711" max="12711" width="19.54296875" style="25" customWidth="1"/>
    <col min="12712" max="12713" width="12.54296875" style="25"/>
    <col min="12714" max="12714" width="1.81640625" style="25" customWidth="1"/>
    <col min="12715" max="12715" width="12.54296875" style="25"/>
    <col min="12716" max="12716" width="1.81640625" style="25" customWidth="1"/>
    <col min="12717" max="12717" width="12.54296875" style="25"/>
    <col min="12718" max="12718" width="1.81640625" style="25" customWidth="1"/>
    <col min="12719" max="12721" width="12.54296875" style="25"/>
    <col min="12722" max="12722" width="1.81640625" style="25" customWidth="1"/>
    <col min="12723" max="12723" width="12.54296875" style="25"/>
    <col min="12724" max="12724" width="1.81640625" style="25" customWidth="1"/>
    <col min="12725" max="12725" width="12.54296875" style="25"/>
    <col min="12726" max="12726" width="1.81640625" style="25" customWidth="1"/>
    <col min="12727" max="12942" width="12.54296875" style="25"/>
    <col min="12943" max="12943" width="2.7265625" style="25" customWidth="1"/>
    <col min="12944" max="12944" width="53.54296875" style="25" customWidth="1"/>
    <col min="12945" max="12945" width="12.54296875" style="25" customWidth="1"/>
    <col min="12946" max="12946" width="3.54296875" style="25" customWidth="1"/>
    <col min="12947" max="12947" width="12.54296875" style="25" customWidth="1"/>
    <col min="12948" max="12948" width="1.81640625" style="25" customWidth="1"/>
    <col min="12949" max="12949" width="12.54296875" style="25" customWidth="1"/>
    <col min="12950" max="12950" width="1.81640625" style="25" customWidth="1"/>
    <col min="12951" max="12951" width="12.54296875" style="25" customWidth="1"/>
    <col min="12952" max="12952" width="1.81640625" style="25" customWidth="1"/>
    <col min="12953" max="12953" width="12.54296875" style="25" customWidth="1"/>
    <col min="12954" max="12954" width="1.81640625" style="25" customWidth="1"/>
    <col min="12955" max="12955" width="19.54296875" style="25" customWidth="1"/>
    <col min="12956" max="12956" width="3.54296875" style="25" customWidth="1"/>
    <col min="12957" max="12957" width="12.54296875" style="25" customWidth="1"/>
    <col min="12958" max="12958" width="3.54296875" style="25" customWidth="1"/>
    <col min="12959" max="12959" width="12.54296875" style="25" customWidth="1"/>
    <col min="12960" max="12960" width="1.81640625" style="25" customWidth="1"/>
    <col min="12961" max="12961" width="12.54296875" style="25" customWidth="1"/>
    <col min="12962" max="12962" width="1.81640625" style="25" customWidth="1"/>
    <col min="12963" max="12963" width="12.54296875" style="25" customWidth="1"/>
    <col min="12964" max="12964" width="1.81640625" style="25" customWidth="1"/>
    <col min="12965" max="12965" width="12.54296875" style="25" customWidth="1"/>
    <col min="12966" max="12966" width="1.81640625" style="25" customWidth="1"/>
    <col min="12967" max="12967" width="19.54296875" style="25" customWidth="1"/>
    <col min="12968" max="12969" width="12.54296875" style="25"/>
    <col min="12970" max="12970" width="1.81640625" style="25" customWidth="1"/>
    <col min="12971" max="12971" width="12.54296875" style="25"/>
    <col min="12972" max="12972" width="1.81640625" style="25" customWidth="1"/>
    <col min="12973" max="12973" width="12.54296875" style="25"/>
    <col min="12974" max="12974" width="1.81640625" style="25" customWidth="1"/>
    <col min="12975" max="12977" width="12.54296875" style="25"/>
    <col min="12978" max="12978" width="1.81640625" style="25" customWidth="1"/>
    <col min="12979" max="12979" width="12.54296875" style="25"/>
    <col min="12980" max="12980" width="1.81640625" style="25" customWidth="1"/>
    <col min="12981" max="12981" width="12.54296875" style="25"/>
    <col min="12982" max="12982" width="1.81640625" style="25" customWidth="1"/>
    <col min="12983" max="13198" width="12.54296875" style="25"/>
    <col min="13199" max="13199" width="2.7265625" style="25" customWidth="1"/>
    <col min="13200" max="13200" width="53.54296875" style="25" customWidth="1"/>
    <col min="13201" max="13201" width="12.54296875" style="25" customWidth="1"/>
    <col min="13202" max="13202" width="3.54296875" style="25" customWidth="1"/>
    <col min="13203" max="13203" width="12.54296875" style="25" customWidth="1"/>
    <col min="13204" max="13204" width="1.81640625" style="25" customWidth="1"/>
    <col min="13205" max="13205" width="12.54296875" style="25" customWidth="1"/>
    <col min="13206" max="13206" width="1.81640625" style="25" customWidth="1"/>
    <col min="13207" max="13207" width="12.54296875" style="25" customWidth="1"/>
    <col min="13208" max="13208" width="1.81640625" style="25" customWidth="1"/>
    <col min="13209" max="13209" width="12.54296875" style="25" customWidth="1"/>
    <col min="13210" max="13210" width="1.81640625" style="25" customWidth="1"/>
    <col min="13211" max="13211" width="19.54296875" style="25" customWidth="1"/>
    <col min="13212" max="13212" width="3.54296875" style="25" customWidth="1"/>
    <col min="13213" max="13213" width="12.54296875" style="25" customWidth="1"/>
    <col min="13214" max="13214" width="3.54296875" style="25" customWidth="1"/>
    <col min="13215" max="13215" width="12.54296875" style="25" customWidth="1"/>
    <col min="13216" max="13216" width="1.81640625" style="25" customWidth="1"/>
    <col min="13217" max="13217" width="12.54296875" style="25" customWidth="1"/>
    <col min="13218" max="13218" width="1.81640625" style="25" customWidth="1"/>
    <col min="13219" max="13219" width="12.54296875" style="25" customWidth="1"/>
    <col min="13220" max="13220" width="1.81640625" style="25" customWidth="1"/>
    <col min="13221" max="13221" width="12.54296875" style="25" customWidth="1"/>
    <col min="13222" max="13222" width="1.81640625" style="25" customWidth="1"/>
    <col min="13223" max="13223" width="19.54296875" style="25" customWidth="1"/>
    <col min="13224" max="13225" width="12.54296875" style="25"/>
    <col min="13226" max="13226" width="1.81640625" style="25" customWidth="1"/>
    <col min="13227" max="13227" width="12.54296875" style="25"/>
    <col min="13228" max="13228" width="1.81640625" style="25" customWidth="1"/>
    <col min="13229" max="13229" width="12.54296875" style="25"/>
    <col min="13230" max="13230" width="1.81640625" style="25" customWidth="1"/>
    <col min="13231" max="13233" width="12.54296875" style="25"/>
    <col min="13234" max="13234" width="1.81640625" style="25" customWidth="1"/>
    <col min="13235" max="13235" width="12.54296875" style="25"/>
    <col min="13236" max="13236" width="1.81640625" style="25" customWidth="1"/>
    <col min="13237" max="13237" width="12.54296875" style="25"/>
    <col min="13238" max="13238" width="1.81640625" style="25" customWidth="1"/>
    <col min="13239" max="13454" width="12.54296875" style="25"/>
    <col min="13455" max="13455" width="2.7265625" style="25" customWidth="1"/>
    <col min="13456" max="13456" width="53.54296875" style="25" customWidth="1"/>
    <col min="13457" max="13457" width="12.54296875" style="25" customWidth="1"/>
    <col min="13458" max="13458" width="3.54296875" style="25" customWidth="1"/>
    <col min="13459" max="13459" width="12.54296875" style="25" customWidth="1"/>
    <col min="13460" max="13460" width="1.81640625" style="25" customWidth="1"/>
    <col min="13461" max="13461" width="12.54296875" style="25" customWidth="1"/>
    <col min="13462" max="13462" width="1.81640625" style="25" customWidth="1"/>
    <col min="13463" max="13463" width="12.54296875" style="25" customWidth="1"/>
    <col min="13464" max="13464" width="1.81640625" style="25" customWidth="1"/>
    <col min="13465" max="13465" width="12.54296875" style="25" customWidth="1"/>
    <col min="13466" max="13466" width="1.81640625" style="25" customWidth="1"/>
    <col min="13467" max="13467" width="19.54296875" style="25" customWidth="1"/>
    <col min="13468" max="13468" width="3.54296875" style="25" customWidth="1"/>
    <col min="13469" max="13469" width="12.54296875" style="25" customWidth="1"/>
    <col min="13470" max="13470" width="3.54296875" style="25" customWidth="1"/>
    <col min="13471" max="13471" width="12.54296875" style="25" customWidth="1"/>
    <col min="13472" max="13472" width="1.81640625" style="25" customWidth="1"/>
    <col min="13473" max="13473" width="12.54296875" style="25" customWidth="1"/>
    <col min="13474" max="13474" width="1.81640625" style="25" customWidth="1"/>
    <col min="13475" max="13475" width="12.54296875" style="25" customWidth="1"/>
    <col min="13476" max="13476" width="1.81640625" style="25" customWidth="1"/>
    <col min="13477" max="13477" width="12.54296875" style="25" customWidth="1"/>
    <col min="13478" max="13478" width="1.81640625" style="25" customWidth="1"/>
    <col min="13479" max="13479" width="19.54296875" style="25" customWidth="1"/>
    <col min="13480" max="13481" width="12.54296875" style="25"/>
    <col min="13482" max="13482" width="1.81640625" style="25" customWidth="1"/>
    <col min="13483" max="13483" width="12.54296875" style="25"/>
    <col min="13484" max="13484" width="1.81640625" style="25" customWidth="1"/>
    <col min="13485" max="13485" width="12.54296875" style="25"/>
    <col min="13486" max="13486" width="1.81640625" style="25" customWidth="1"/>
    <col min="13487" max="13489" width="12.54296875" style="25"/>
    <col min="13490" max="13490" width="1.81640625" style="25" customWidth="1"/>
    <col min="13491" max="13491" width="12.54296875" style="25"/>
    <col min="13492" max="13492" width="1.81640625" style="25" customWidth="1"/>
    <col min="13493" max="13493" width="12.54296875" style="25"/>
    <col min="13494" max="13494" width="1.81640625" style="25" customWidth="1"/>
    <col min="13495" max="13710" width="12.54296875" style="25"/>
    <col min="13711" max="13711" width="2.7265625" style="25" customWidth="1"/>
    <col min="13712" max="13712" width="53.54296875" style="25" customWidth="1"/>
    <col min="13713" max="13713" width="12.54296875" style="25" customWidth="1"/>
    <col min="13714" max="13714" width="3.54296875" style="25" customWidth="1"/>
    <col min="13715" max="13715" width="12.54296875" style="25" customWidth="1"/>
    <col min="13716" max="13716" width="1.81640625" style="25" customWidth="1"/>
    <col min="13717" max="13717" width="12.54296875" style="25" customWidth="1"/>
    <col min="13718" max="13718" width="1.81640625" style="25" customWidth="1"/>
    <col min="13719" max="13719" width="12.54296875" style="25" customWidth="1"/>
    <col min="13720" max="13720" width="1.81640625" style="25" customWidth="1"/>
    <col min="13721" max="13721" width="12.54296875" style="25" customWidth="1"/>
    <col min="13722" max="13722" width="1.81640625" style="25" customWidth="1"/>
    <col min="13723" max="13723" width="19.54296875" style="25" customWidth="1"/>
    <col min="13724" max="13724" width="3.54296875" style="25" customWidth="1"/>
    <col min="13725" max="13725" width="12.54296875" style="25" customWidth="1"/>
    <col min="13726" max="13726" width="3.54296875" style="25" customWidth="1"/>
    <col min="13727" max="13727" width="12.54296875" style="25" customWidth="1"/>
    <col min="13728" max="13728" width="1.81640625" style="25" customWidth="1"/>
    <col min="13729" max="13729" width="12.54296875" style="25" customWidth="1"/>
    <col min="13730" max="13730" width="1.81640625" style="25" customWidth="1"/>
    <col min="13731" max="13731" width="12.54296875" style="25" customWidth="1"/>
    <col min="13732" max="13732" width="1.81640625" style="25" customWidth="1"/>
    <col min="13733" max="13733" width="12.54296875" style="25" customWidth="1"/>
    <col min="13734" max="13734" width="1.81640625" style="25" customWidth="1"/>
    <col min="13735" max="13735" width="19.54296875" style="25" customWidth="1"/>
    <col min="13736" max="13737" width="12.54296875" style="25"/>
    <col min="13738" max="13738" width="1.81640625" style="25" customWidth="1"/>
    <col min="13739" max="13739" width="12.54296875" style="25"/>
    <col min="13740" max="13740" width="1.81640625" style="25" customWidth="1"/>
    <col min="13741" max="13741" width="12.54296875" style="25"/>
    <col min="13742" max="13742" width="1.81640625" style="25" customWidth="1"/>
    <col min="13743" max="13745" width="12.54296875" style="25"/>
    <col min="13746" max="13746" width="1.81640625" style="25" customWidth="1"/>
    <col min="13747" max="13747" width="12.54296875" style="25"/>
    <col min="13748" max="13748" width="1.81640625" style="25" customWidth="1"/>
    <col min="13749" max="13749" width="12.54296875" style="25"/>
    <col min="13750" max="13750" width="1.81640625" style="25" customWidth="1"/>
    <col min="13751" max="13966" width="12.54296875" style="25"/>
    <col min="13967" max="13967" width="2.7265625" style="25" customWidth="1"/>
    <col min="13968" max="13968" width="53.54296875" style="25" customWidth="1"/>
    <col min="13969" max="13969" width="12.54296875" style="25" customWidth="1"/>
    <col min="13970" max="13970" width="3.54296875" style="25" customWidth="1"/>
    <col min="13971" max="13971" width="12.54296875" style="25" customWidth="1"/>
    <col min="13972" max="13972" width="1.81640625" style="25" customWidth="1"/>
    <col min="13973" max="13973" width="12.54296875" style="25" customWidth="1"/>
    <col min="13974" max="13974" width="1.81640625" style="25" customWidth="1"/>
    <col min="13975" max="13975" width="12.54296875" style="25" customWidth="1"/>
    <col min="13976" max="13976" width="1.81640625" style="25" customWidth="1"/>
    <col min="13977" max="13977" width="12.54296875" style="25" customWidth="1"/>
    <col min="13978" max="13978" width="1.81640625" style="25" customWidth="1"/>
    <col min="13979" max="13979" width="19.54296875" style="25" customWidth="1"/>
    <col min="13980" max="13980" width="3.54296875" style="25" customWidth="1"/>
    <col min="13981" max="13981" width="12.54296875" style="25" customWidth="1"/>
    <col min="13982" max="13982" width="3.54296875" style="25" customWidth="1"/>
    <col min="13983" max="13983" width="12.54296875" style="25" customWidth="1"/>
    <col min="13984" max="13984" width="1.81640625" style="25" customWidth="1"/>
    <col min="13985" max="13985" width="12.54296875" style="25" customWidth="1"/>
    <col min="13986" max="13986" width="1.81640625" style="25" customWidth="1"/>
    <col min="13987" max="13987" width="12.54296875" style="25" customWidth="1"/>
    <col min="13988" max="13988" width="1.81640625" style="25" customWidth="1"/>
    <col min="13989" max="13989" width="12.54296875" style="25" customWidth="1"/>
    <col min="13990" max="13990" width="1.81640625" style="25" customWidth="1"/>
    <col min="13991" max="13991" width="19.54296875" style="25" customWidth="1"/>
    <col min="13992" max="13993" width="12.54296875" style="25"/>
    <col min="13994" max="13994" width="1.81640625" style="25" customWidth="1"/>
    <col min="13995" max="13995" width="12.54296875" style="25"/>
    <col min="13996" max="13996" width="1.81640625" style="25" customWidth="1"/>
    <col min="13997" max="13997" width="12.54296875" style="25"/>
    <col min="13998" max="13998" width="1.81640625" style="25" customWidth="1"/>
    <col min="13999" max="14001" width="12.54296875" style="25"/>
    <col min="14002" max="14002" width="1.81640625" style="25" customWidth="1"/>
    <col min="14003" max="14003" width="12.54296875" style="25"/>
    <col min="14004" max="14004" width="1.81640625" style="25" customWidth="1"/>
    <col min="14005" max="14005" width="12.54296875" style="25"/>
    <col min="14006" max="14006" width="1.81640625" style="25" customWidth="1"/>
    <col min="14007" max="14222" width="12.54296875" style="25"/>
    <col min="14223" max="14223" width="2.7265625" style="25" customWidth="1"/>
    <col min="14224" max="14224" width="53.54296875" style="25" customWidth="1"/>
    <col min="14225" max="14225" width="12.54296875" style="25" customWidth="1"/>
    <col min="14226" max="14226" width="3.54296875" style="25" customWidth="1"/>
    <col min="14227" max="14227" width="12.54296875" style="25" customWidth="1"/>
    <col min="14228" max="14228" width="1.81640625" style="25" customWidth="1"/>
    <col min="14229" max="14229" width="12.54296875" style="25" customWidth="1"/>
    <col min="14230" max="14230" width="1.81640625" style="25" customWidth="1"/>
    <col min="14231" max="14231" width="12.54296875" style="25" customWidth="1"/>
    <col min="14232" max="14232" width="1.81640625" style="25" customWidth="1"/>
    <col min="14233" max="14233" width="12.54296875" style="25" customWidth="1"/>
    <col min="14234" max="14234" width="1.81640625" style="25" customWidth="1"/>
    <col min="14235" max="14235" width="19.54296875" style="25" customWidth="1"/>
    <col min="14236" max="14236" width="3.54296875" style="25" customWidth="1"/>
    <col min="14237" max="14237" width="12.54296875" style="25" customWidth="1"/>
    <col min="14238" max="14238" width="3.54296875" style="25" customWidth="1"/>
    <col min="14239" max="14239" width="12.54296875" style="25" customWidth="1"/>
    <col min="14240" max="14240" width="1.81640625" style="25" customWidth="1"/>
    <col min="14241" max="14241" width="12.54296875" style="25" customWidth="1"/>
    <col min="14242" max="14242" width="1.81640625" style="25" customWidth="1"/>
    <col min="14243" max="14243" width="12.54296875" style="25" customWidth="1"/>
    <col min="14244" max="14244" width="1.81640625" style="25" customWidth="1"/>
    <col min="14245" max="14245" width="12.54296875" style="25" customWidth="1"/>
    <col min="14246" max="14246" width="1.81640625" style="25" customWidth="1"/>
    <col min="14247" max="14247" width="19.54296875" style="25" customWidth="1"/>
    <col min="14248" max="14249" width="12.54296875" style="25"/>
    <col min="14250" max="14250" width="1.81640625" style="25" customWidth="1"/>
    <col min="14251" max="14251" width="12.54296875" style="25"/>
    <col min="14252" max="14252" width="1.81640625" style="25" customWidth="1"/>
    <col min="14253" max="14253" width="12.54296875" style="25"/>
    <col min="14254" max="14254" width="1.81640625" style="25" customWidth="1"/>
    <col min="14255" max="14257" width="12.54296875" style="25"/>
    <col min="14258" max="14258" width="1.81640625" style="25" customWidth="1"/>
    <col min="14259" max="14259" width="12.54296875" style="25"/>
    <col min="14260" max="14260" width="1.81640625" style="25" customWidth="1"/>
    <col min="14261" max="14261" width="12.54296875" style="25"/>
    <col min="14262" max="14262" width="1.81640625" style="25" customWidth="1"/>
    <col min="14263" max="14478" width="12.54296875" style="25"/>
    <col min="14479" max="14479" width="2.7265625" style="25" customWidth="1"/>
    <col min="14480" max="14480" width="53.54296875" style="25" customWidth="1"/>
    <col min="14481" max="14481" width="12.54296875" style="25" customWidth="1"/>
    <col min="14482" max="14482" width="3.54296875" style="25" customWidth="1"/>
    <col min="14483" max="14483" width="12.54296875" style="25" customWidth="1"/>
    <col min="14484" max="14484" width="1.81640625" style="25" customWidth="1"/>
    <col min="14485" max="14485" width="12.54296875" style="25" customWidth="1"/>
    <col min="14486" max="14486" width="1.81640625" style="25" customWidth="1"/>
    <col min="14487" max="14487" width="12.54296875" style="25" customWidth="1"/>
    <col min="14488" max="14488" width="1.81640625" style="25" customWidth="1"/>
    <col min="14489" max="14489" width="12.54296875" style="25" customWidth="1"/>
    <col min="14490" max="14490" width="1.81640625" style="25" customWidth="1"/>
    <col min="14491" max="14491" width="19.54296875" style="25" customWidth="1"/>
    <col min="14492" max="14492" width="3.54296875" style="25" customWidth="1"/>
    <col min="14493" max="14493" width="12.54296875" style="25" customWidth="1"/>
    <col min="14494" max="14494" width="3.54296875" style="25" customWidth="1"/>
    <col min="14495" max="14495" width="12.54296875" style="25" customWidth="1"/>
    <col min="14496" max="14496" width="1.81640625" style="25" customWidth="1"/>
    <col min="14497" max="14497" width="12.54296875" style="25" customWidth="1"/>
    <col min="14498" max="14498" width="1.81640625" style="25" customWidth="1"/>
    <col min="14499" max="14499" width="12.54296875" style="25" customWidth="1"/>
    <col min="14500" max="14500" width="1.81640625" style="25" customWidth="1"/>
    <col min="14501" max="14501" width="12.54296875" style="25" customWidth="1"/>
    <col min="14502" max="14502" width="1.81640625" style="25" customWidth="1"/>
    <col min="14503" max="14503" width="19.54296875" style="25" customWidth="1"/>
    <col min="14504" max="14505" width="12.54296875" style="25"/>
    <col min="14506" max="14506" width="1.81640625" style="25" customWidth="1"/>
    <col min="14507" max="14507" width="12.54296875" style="25"/>
    <col min="14508" max="14508" width="1.81640625" style="25" customWidth="1"/>
    <col min="14509" max="14509" width="12.54296875" style="25"/>
    <col min="14510" max="14510" width="1.81640625" style="25" customWidth="1"/>
    <col min="14511" max="14513" width="12.54296875" style="25"/>
    <col min="14514" max="14514" width="1.81640625" style="25" customWidth="1"/>
    <col min="14515" max="14515" width="12.54296875" style="25"/>
    <col min="14516" max="14516" width="1.81640625" style="25" customWidth="1"/>
    <col min="14517" max="14517" width="12.54296875" style="25"/>
    <col min="14518" max="14518" width="1.81640625" style="25" customWidth="1"/>
    <col min="14519" max="14734" width="12.54296875" style="25"/>
    <col min="14735" max="14735" width="2.7265625" style="25" customWidth="1"/>
    <col min="14736" max="14736" width="53.54296875" style="25" customWidth="1"/>
    <col min="14737" max="14737" width="12.54296875" style="25" customWidth="1"/>
    <col min="14738" max="14738" width="3.54296875" style="25" customWidth="1"/>
    <col min="14739" max="14739" width="12.54296875" style="25" customWidth="1"/>
    <col min="14740" max="14740" width="1.81640625" style="25" customWidth="1"/>
    <col min="14741" max="14741" width="12.54296875" style="25" customWidth="1"/>
    <col min="14742" max="14742" width="1.81640625" style="25" customWidth="1"/>
    <col min="14743" max="14743" width="12.54296875" style="25" customWidth="1"/>
    <col min="14744" max="14744" width="1.81640625" style="25" customWidth="1"/>
    <col min="14745" max="14745" width="12.54296875" style="25" customWidth="1"/>
    <col min="14746" max="14746" width="1.81640625" style="25" customWidth="1"/>
    <col min="14747" max="14747" width="19.54296875" style="25" customWidth="1"/>
    <col min="14748" max="14748" width="3.54296875" style="25" customWidth="1"/>
    <col min="14749" max="14749" width="12.54296875" style="25" customWidth="1"/>
    <col min="14750" max="14750" width="3.54296875" style="25" customWidth="1"/>
    <col min="14751" max="14751" width="12.54296875" style="25" customWidth="1"/>
    <col min="14752" max="14752" width="1.81640625" style="25" customWidth="1"/>
    <col min="14753" max="14753" width="12.54296875" style="25" customWidth="1"/>
    <col min="14754" max="14754" width="1.81640625" style="25" customWidth="1"/>
    <col min="14755" max="14755" width="12.54296875" style="25" customWidth="1"/>
    <col min="14756" max="14756" width="1.81640625" style="25" customWidth="1"/>
    <col min="14757" max="14757" width="12.54296875" style="25" customWidth="1"/>
    <col min="14758" max="14758" width="1.81640625" style="25" customWidth="1"/>
    <col min="14759" max="14759" width="19.54296875" style="25" customWidth="1"/>
    <col min="14760" max="14761" width="12.54296875" style="25"/>
    <col min="14762" max="14762" width="1.81640625" style="25" customWidth="1"/>
    <col min="14763" max="14763" width="12.54296875" style="25"/>
    <col min="14764" max="14764" width="1.81640625" style="25" customWidth="1"/>
    <col min="14765" max="14765" width="12.54296875" style="25"/>
    <col min="14766" max="14766" width="1.81640625" style="25" customWidth="1"/>
    <col min="14767" max="14769" width="12.54296875" style="25"/>
    <col min="14770" max="14770" width="1.81640625" style="25" customWidth="1"/>
    <col min="14771" max="14771" width="12.54296875" style="25"/>
    <col min="14772" max="14772" width="1.81640625" style="25" customWidth="1"/>
    <col min="14773" max="14773" width="12.54296875" style="25"/>
    <col min="14774" max="14774" width="1.81640625" style="25" customWidth="1"/>
    <col min="14775" max="14990" width="12.54296875" style="25"/>
    <col min="14991" max="14991" width="2.7265625" style="25" customWidth="1"/>
    <col min="14992" max="14992" width="53.54296875" style="25" customWidth="1"/>
    <col min="14993" max="14993" width="12.54296875" style="25" customWidth="1"/>
    <col min="14994" max="14994" width="3.54296875" style="25" customWidth="1"/>
    <col min="14995" max="14995" width="12.54296875" style="25" customWidth="1"/>
    <col min="14996" max="14996" width="1.81640625" style="25" customWidth="1"/>
    <col min="14997" max="14997" width="12.54296875" style="25" customWidth="1"/>
    <col min="14998" max="14998" width="1.81640625" style="25" customWidth="1"/>
    <col min="14999" max="14999" width="12.54296875" style="25" customWidth="1"/>
    <col min="15000" max="15000" width="1.81640625" style="25" customWidth="1"/>
    <col min="15001" max="15001" width="12.54296875" style="25" customWidth="1"/>
    <col min="15002" max="15002" width="1.81640625" style="25" customWidth="1"/>
    <col min="15003" max="15003" width="19.54296875" style="25" customWidth="1"/>
    <col min="15004" max="15004" width="3.54296875" style="25" customWidth="1"/>
    <col min="15005" max="15005" width="12.54296875" style="25" customWidth="1"/>
    <col min="15006" max="15006" width="3.54296875" style="25" customWidth="1"/>
    <col min="15007" max="15007" width="12.54296875" style="25" customWidth="1"/>
    <col min="15008" max="15008" width="1.81640625" style="25" customWidth="1"/>
    <col min="15009" max="15009" width="12.54296875" style="25" customWidth="1"/>
    <col min="15010" max="15010" width="1.81640625" style="25" customWidth="1"/>
    <col min="15011" max="15011" width="12.54296875" style="25" customWidth="1"/>
    <col min="15012" max="15012" width="1.81640625" style="25" customWidth="1"/>
    <col min="15013" max="15013" width="12.54296875" style="25" customWidth="1"/>
    <col min="15014" max="15014" width="1.81640625" style="25" customWidth="1"/>
    <col min="15015" max="15015" width="19.54296875" style="25" customWidth="1"/>
    <col min="15016" max="15017" width="12.54296875" style="25"/>
    <col min="15018" max="15018" width="1.81640625" style="25" customWidth="1"/>
    <col min="15019" max="15019" width="12.54296875" style="25"/>
    <col min="15020" max="15020" width="1.81640625" style="25" customWidth="1"/>
    <col min="15021" max="15021" width="12.54296875" style="25"/>
    <col min="15022" max="15022" width="1.81640625" style="25" customWidth="1"/>
    <col min="15023" max="15025" width="12.54296875" style="25"/>
    <col min="15026" max="15026" width="1.81640625" style="25" customWidth="1"/>
    <col min="15027" max="15027" width="12.54296875" style="25"/>
    <col min="15028" max="15028" width="1.81640625" style="25" customWidth="1"/>
    <col min="15029" max="15029" width="12.54296875" style="25"/>
    <col min="15030" max="15030" width="1.81640625" style="25" customWidth="1"/>
    <col min="15031" max="15246" width="12.54296875" style="25"/>
    <col min="15247" max="15247" width="2.7265625" style="25" customWidth="1"/>
    <col min="15248" max="15248" width="53.54296875" style="25" customWidth="1"/>
    <col min="15249" max="15249" width="12.54296875" style="25" customWidth="1"/>
    <col min="15250" max="15250" width="3.54296875" style="25" customWidth="1"/>
    <col min="15251" max="15251" width="12.54296875" style="25" customWidth="1"/>
    <col min="15252" max="15252" width="1.81640625" style="25" customWidth="1"/>
    <col min="15253" max="15253" width="12.54296875" style="25" customWidth="1"/>
    <col min="15254" max="15254" width="1.81640625" style="25" customWidth="1"/>
    <col min="15255" max="15255" width="12.54296875" style="25" customWidth="1"/>
    <col min="15256" max="15256" width="1.81640625" style="25" customWidth="1"/>
    <col min="15257" max="15257" width="12.54296875" style="25" customWidth="1"/>
    <col min="15258" max="15258" width="1.81640625" style="25" customWidth="1"/>
    <col min="15259" max="15259" width="19.54296875" style="25" customWidth="1"/>
    <col min="15260" max="15260" width="3.54296875" style="25" customWidth="1"/>
    <col min="15261" max="15261" width="12.54296875" style="25" customWidth="1"/>
    <col min="15262" max="15262" width="3.54296875" style="25" customWidth="1"/>
    <col min="15263" max="15263" width="12.54296875" style="25" customWidth="1"/>
    <col min="15264" max="15264" width="1.81640625" style="25" customWidth="1"/>
    <col min="15265" max="15265" width="12.54296875" style="25" customWidth="1"/>
    <col min="15266" max="15266" width="1.81640625" style="25" customWidth="1"/>
    <col min="15267" max="15267" width="12.54296875" style="25" customWidth="1"/>
    <col min="15268" max="15268" width="1.81640625" style="25" customWidth="1"/>
    <col min="15269" max="15269" width="12.54296875" style="25" customWidth="1"/>
    <col min="15270" max="15270" width="1.81640625" style="25" customWidth="1"/>
    <col min="15271" max="15271" width="19.54296875" style="25" customWidth="1"/>
    <col min="15272" max="15273" width="12.54296875" style="25"/>
    <col min="15274" max="15274" width="1.81640625" style="25" customWidth="1"/>
    <col min="15275" max="15275" width="12.54296875" style="25"/>
    <col min="15276" max="15276" width="1.81640625" style="25" customWidth="1"/>
    <col min="15277" max="15277" width="12.54296875" style="25"/>
    <col min="15278" max="15278" width="1.81640625" style="25" customWidth="1"/>
    <col min="15279" max="15281" width="12.54296875" style="25"/>
    <col min="15282" max="15282" width="1.81640625" style="25" customWidth="1"/>
    <col min="15283" max="15283" width="12.54296875" style="25"/>
    <col min="15284" max="15284" width="1.81640625" style="25" customWidth="1"/>
    <col min="15285" max="15285" width="12.54296875" style="25"/>
    <col min="15286" max="15286" width="1.81640625" style="25" customWidth="1"/>
    <col min="15287" max="15502" width="12.54296875" style="25"/>
    <col min="15503" max="15503" width="2.7265625" style="25" customWidth="1"/>
    <col min="15504" max="15504" width="53.54296875" style="25" customWidth="1"/>
    <col min="15505" max="15505" width="12.54296875" style="25" customWidth="1"/>
    <col min="15506" max="15506" width="3.54296875" style="25" customWidth="1"/>
    <col min="15507" max="15507" width="12.54296875" style="25" customWidth="1"/>
    <col min="15508" max="15508" width="1.81640625" style="25" customWidth="1"/>
    <col min="15509" max="15509" width="12.54296875" style="25" customWidth="1"/>
    <col min="15510" max="15510" width="1.81640625" style="25" customWidth="1"/>
    <col min="15511" max="15511" width="12.54296875" style="25" customWidth="1"/>
    <col min="15512" max="15512" width="1.81640625" style="25" customWidth="1"/>
    <col min="15513" max="15513" width="12.54296875" style="25" customWidth="1"/>
    <col min="15514" max="15514" width="1.81640625" style="25" customWidth="1"/>
    <col min="15515" max="15515" width="19.54296875" style="25" customWidth="1"/>
    <col min="15516" max="15516" width="3.54296875" style="25" customWidth="1"/>
    <col min="15517" max="15517" width="12.54296875" style="25" customWidth="1"/>
    <col min="15518" max="15518" width="3.54296875" style="25" customWidth="1"/>
    <col min="15519" max="15519" width="12.54296875" style="25" customWidth="1"/>
    <col min="15520" max="15520" width="1.81640625" style="25" customWidth="1"/>
    <col min="15521" max="15521" width="12.54296875" style="25" customWidth="1"/>
    <col min="15522" max="15522" width="1.81640625" style="25" customWidth="1"/>
    <col min="15523" max="15523" width="12.54296875" style="25" customWidth="1"/>
    <col min="15524" max="15524" width="1.81640625" style="25" customWidth="1"/>
    <col min="15525" max="15525" width="12.54296875" style="25" customWidth="1"/>
    <col min="15526" max="15526" width="1.81640625" style="25" customWidth="1"/>
    <col min="15527" max="15527" width="19.54296875" style="25" customWidth="1"/>
    <col min="15528" max="15529" width="12.54296875" style="25"/>
    <col min="15530" max="15530" width="1.81640625" style="25" customWidth="1"/>
    <col min="15531" max="15531" width="12.54296875" style="25"/>
    <col min="15532" max="15532" width="1.81640625" style="25" customWidth="1"/>
    <col min="15533" max="15533" width="12.54296875" style="25"/>
    <col min="15534" max="15534" width="1.81640625" style="25" customWidth="1"/>
    <col min="15535" max="15537" width="12.54296875" style="25"/>
    <col min="15538" max="15538" width="1.81640625" style="25" customWidth="1"/>
    <col min="15539" max="15539" width="12.54296875" style="25"/>
    <col min="15540" max="15540" width="1.81640625" style="25" customWidth="1"/>
    <col min="15541" max="15541" width="12.54296875" style="25"/>
    <col min="15542" max="15542" width="1.81640625" style="25" customWidth="1"/>
    <col min="15543" max="15758" width="12.54296875" style="25"/>
    <col min="15759" max="15759" width="2.7265625" style="25" customWidth="1"/>
    <col min="15760" max="15760" width="53.54296875" style="25" customWidth="1"/>
    <col min="15761" max="15761" width="12.54296875" style="25" customWidth="1"/>
    <col min="15762" max="15762" width="3.54296875" style="25" customWidth="1"/>
    <col min="15763" max="15763" width="12.54296875" style="25" customWidth="1"/>
    <col min="15764" max="15764" width="1.81640625" style="25" customWidth="1"/>
    <col min="15765" max="15765" width="12.54296875" style="25" customWidth="1"/>
    <col min="15766" max="15766" width="1.81640625" style="25" customWidth="1"/>
    <col min="15767" max="15767" width="12.54296875" style="25" customWidth="1"/>
    <col min="15768" max="15768" width="1.81640625" style="25" customWidth="1"/>
    <col min="15769" max="15769" width="12.54296875" style="25" customWidth="1"/>
    <col min="15770" max="15770" width="1.81640625" style="25" customWidth="1"/>
    <col min="15771" max="15771" width="19.54296875" style="25" customWidth="1"/>
    <col min="15772" max="15772" width="3.54296875" style="25" customWidth="1"/>
    <col min="15773" max="15773" width="12.54296875" style="25" customWidth="1"/>
    <col min="15774" max="15774" width="3.54296875" style="25" customWidth="1"/>
    <col min="15775" max="15775" width="12.54296875" style="25" customWidth="1"/>
    <col min="15776" max="15776" width="1.81640625" style="25" customWidth="1"/>
    <col min="15777" max="15777" width="12.54296875" style="25" customWidth="1"/>
    <col min="15778" max="15778" width="1.81640625" style="25" customWidth="1"/>
    <col min="15779" max="15779" width="12.54296875" style="25" customWidth="1"/>
    <col min="15780" max="15780" width="1.81640625" style="25" customWidth="1"/>
    <col min="15781" max="15781" width="12.54296875" style="25" customWidth="1"/>
    <col min="15782" max="15782" width="1.81640625" style="25" customWidth="1"/>
    <col min="15783" max="15783" width="19.54296875" style="25" customWidth="1"/>
    <col min="15784" max="15785" width="12.54296875" style="25"/>
    <col min="15786" max="15786" width="1.81640625" style="25" customWidth="1"/>
    <col min="15787" max="15787" width="12.54296875" style="25"/>
    <col min="15788" max="15788" width="1.81640625" style="25" customWidth="1"/>
    <col min="15789" max="15789" width="12.54296875" style="25"/>
    <col min="15790" max="15790" width="1.81640625" style="25" customWidth="1"/>
    <col min="15791" max="15793" width="12.54296875" style="25"/>
    <col min="15794" max="15794" width="1.81640625" style="25" customWidth="1"/>
    <col min="15795" max="15795" width="12.54296875" style="25"/>
    <col min="15796" max="15796" width="1.81640625" style="25" customWidth="1"/>
    <col min="15797" max="15797" width="12.54296875" style="25"/>
    <col min="15798" max="15798" width="1.81640625" style="25" customWidth="1"/>
    <col min="15799" max="16014" width="12.54296875" style="25"/>
    <col min="16015" max="16015" width="2.7265625" style="25" customWidth="1"/>
    <col min="16016" max="16016" width="53.54296875" style="25" customWidth="1"/>
    <col min="16017" max="16017" width="12.54296875" style="25" customWidth="1"/>
    <col min="16018" max="16018" width="3.54296875" style="25" customWidth="1"/>
    <col min="16019" max="16019" width="12.54296875" style="25" customWidth="1"/>
    <col min="16020" max="16020" width="1.81640625" style="25" customWidth="1"/>
    <col min="16021" max="16021" width="12.54296875" style="25" customWidth="1"/>
    <col min="16022" max="16022" width="1.81640625" style="25" customWidth="1"/>
    <col min="16023" max="16023" width="12.54296875" style="25" customWidth="1"/>
    <col min="16024" max="16024" width="1.81640625" style="25" customWidth="1"/>
    <col min="16025" max="16025" width="12.54296875" style="25" customWidth="1"/>
    <col min="16026" max="16026" width="1.81640625" style="25" customWidth="1"/>
    <col min="16027" max="16027" width="19.54296875" style="25" customWidth="1"/>
    <col min="16028" max="16028" width="3.54296875" style="25" customWidth="1"/>
    <col min="16029" max="16029" width="12.54296875" style="25" customWidth="1"/>
    <col min="16030" max="16030" width="3.54296875" style="25" customWidth="1"/>
    <col min="16031" max="16031" width="12.54296875" style="25" customWidth="1"/>
    <col min="16032" max="16032" width="1.81640625" style="25" customWidth="1"/>
    <col min="16033" max="16033" width="12.54296875" style="25" customWidth="1"/>
    <col min="16034" max="16034" width="1.81640625" style="25" customWidth="1"/>
    <col min="16035" max="16035" width="12.54296875" style="25" customWidth="1"/>
    <col min="16036" max="16036" width="1.81640625" style="25" customWidth="1"/>
    <col min="16037" max="16037" width="12.54296875" style="25" customWidth="1"/>
    <col min="16038" max="16038" width="1.81640625" style="25" customWidth="1"/>
    <col min="16039" max="16039" width="19.54296875" style="25" customWidth="1"/>
    <col min="16040" max="16041" width="12.54296875" style="25"/>
    <col min="16042" max="16042" width="1.81640625" style="25" customWidth="1"/>
    <col min="16043" max="16043" width="12.54296875" style="25"/>
    <col min="16044" max="16044" width="1.81640625" style="25" customWidth="1"/>
    <col min="16045" max="16045" width="12.54296875" style="25"/>
    <col min="16046" max="16046" width="1.81640625" style="25" customWidth="1"/>
    <col min="16047" max="16049" width="12.54296875" style="25"/>
    <col min="16050" max="16050" width="1.81640625" style="25" customWidth="1"/>
    <col min="16051" max="16051" width="12.54296875" style="25"/>
    <col min="16052" max="16052" width="1.81640625" style="25" customWidth="1"/>
    <col min="16053" max="16053" width="12.54296875" style="25"/>
    <col min="16054" max="16054" width="1.81640625" style="25" customWidth="1"/>
    <col min="16055" max="16384" width="12.54296875" style="25"/>
  </cols>
  <sheetData>
    <row r="1" spans="1:91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U1" s="22"/>
      <c r="AV1" s="20"/>
      <c r="AW1" s="20"/>
      <c r="AX1" s="20"/>
      <c r="AY1" s="23"/>
      <c r="AZ1" s="23"/>
      <c r="BA1" s="23"/>
      <c r="BB1" s="24"/>
      <c r="BC1" s="22"/>
      <c r="BD1" s="23"/>
      <c r="BE1" s="23"/>
      <c r="BF1" s="22"/>
      <c r="BG1" s="22"/>
      <c r="BH1" s="22"/>
      <c r="BK1" s="22"/>
    </row>
    <row r="2" spans="1:91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U2" s="22"/>
      <c r="AV2" s="20"/>
      <c r="AW2" s="20"/>
      <c r="AX2" s="20"/>
      <c r="AY2" s="23"/>
      <c r="AZ2" s="23"/>
      <c r="BA2" s="23"/>
      <c r="BB2" s="24"/>
      <c r="BC2" s="22"/>
      <c r="BD2" s="23"/>
      <c r="BE2" s="23"/>
      <c r="BF2" s="22"/>
      <c r="BG2" s="22"/>
      <c r="BH2" s="22"/>
      <c r="BK2" s="22"/>
    </row>
    <row r="3" spans="1:91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U3" s="22"/>
      <c r="AV3" s="20"/>
      <c r="AW3" s="20"/>
      <c r="AX3" s="20"/>
      <c r="AY3" s="23"/>
      <c r="AZ3" s="23"/>
      <c r="BA3" s="23"/>
      <c r="BB3" s="24"/>
      <c r="BC3" s="22"/>
      <c r="BD3" s="23"/>
      <c r="BE3" s="23"/>
      <c r="BF3" s="22"/>
      <c r="BG3" s="22"/>
      <c r="BH3" s="22"/>
      <c r="BK3" s="22"/>
      <c r="BL3" s="22"/>
    </row>
    <row r="4" spans="1:91" customFormat="1" ht="18.5">
      <c r="A4" s="73" t="s">
        <v>218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91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U5" s="176" t="s">
        <v>45</v>
      </c>
      <c r="AV5" s="52"/>
      <c r="AW5" s="52"/>
      <c r="AX5" s="52"/>
      <c r="AY5" s="54"/>
      <c r="AZ5" s="54"/>
      <c r="BA5" s="54"/>
      <c r="BB5" s="55"/>
      <c r="BC5" s="53"/>
      <c r="BD5" s="54"/>
      <c r="BE5" s="54"/>
      <c r="BF5" s="53"/>
      <c r="BG5" s="53"/>
      <c r="BH5" s="53"/>
      <c r="BI5" s="34"/>
      <c r="BJ5" s="34"/>
      <c r="BK5" s="53"/>
    </row>
    <row r="6" spans="1:91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U6" s="53"/>
      <c r="AV6" s="52"/>
      <c r="AW6" s="52"/>
      <c r="AX6" s="52"/>
      <c r="AY6" s="58"/>
      <c r="AZ6" s="58"/>
      <c r="BA6" s="58"/>
      <c r="BB6" s="55"/>
      <c r="BC6" s="53"/>
      <c r="BD6" s="58"/>
      <c r="BE6" s="58"/>
      <c r="BF6" s="53"/>
      <c r="BG6" s="53"/>
      <c r="BH6" s="53"/>
      <c r="BI6" s="34"/>
      <c r="BJ6" s="34"/>
      <c r="BK6" s="53"/>
    </row>
    <row r="7" spans="1:91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147</v>
      </c>
      <c r="AH7" s="164" t="s">
        <v>203</v>
      </c>
      <c r="AI7" s="164" t="s">
        <v>220</v>
      </c>
      <c r="AJ7" s="164" t="s">
        <v>231</v>
      </c>
      <c r="AK7" s="164" t="s">
        <v>237</v>
      </c>
      <c r="AL7" s="164" t="s">
        <v>243</v>
      </c>
      <c r="AM7" s="164" t="s">
        <v>253</v>
      </c>
      <c r="AN7" s="164" t="s">
        <v>257</v>
      </c>
      <c r="AO7" s="164" t="s">
        <v>259</v>
      </c>
      <c r="AP7" s="164" t="s">
        <v>262</v>
      </c>
      <c r="AQ7" s="164" t="s">
        <v>263</v>
      </c>
      <c r="AR7" s="164" t="s">
        <v>264</v>
      </c>
      <c r="AS7" s="164" t="s">
        <v>275</v>
      </c>
      <c r="AT7" s="231"/>
      <c r="AU7" s="162" t="s">
        <v>47</v>
      </c>
      <c r="AV7" s="163" t="s">
        <v>0</v>
      </c>
      <c r="AW7" s="163" t="s">
        <v>1</v>
      </c>
      <c r="AX7" s="163" t="s">
        <v>2</v>
      </c>
      <c r="AY7" s="163" t="s">
        <v>3</v>
      </c>
      <c r="AZ7" s="163" t="s">
        <v>4</v>
      </c>
      <c r="BA7" s="163" t="s">
        <v>5</v>
      </c>
      <c r="BB7" s="171" t="s">
        <v>6</v>
      </c>
      <c r="BC7" s="163" t="s">
        <v>7</v>
      </c>
      <c r="BD7" s="163" t="s">
        <v>8</v>
      </c>
      <c r="BE7" s="163" t="s">
        <v>9</v>
      </c>
      <c r="BF7" s="163" t="s">
        <v>10</v>
      </c>
      <c r="BG7" s="163" t="s">
        <v>11</v>
      </c>
      <c r="BH7" s="163" t="s">
        <v>12</v>
      </c>
      <c r="BI7" s="163" t="s">
        <v>13</v>
      </c>
      <c r="BJ7" s="163" t="s">
        <v>14</v>
      </c>
      <c r="BK7" s="163" t="s">
        <v>85</v>
      </c>
      <c r="BL7" s="163" t="s">
        <v>84</v>
      </c>
      <c r="BM7" s="163" t="s">
        <v>98</v>
      </c>
      <c r="BN7" s="163" t="s">
        <v>99</v>
      </c>
      <c r="BO7" s="163" t="s">
        <v>101</v>
      </c>
      <c r="BP7" s="163" t="s">
        <v>108</v>
      </c>
      <c r="BQ7" s="163" t="s">
        <v>110</v>
      </c>
      <c r="BR7" s="163" t="s">
        <v>113</v>
      </c>
      <c r="BS7" s="163" t="s">
        <v>114</v>
      </c>
      <c r="BT7" s="163" t="s">
        <v>126</v>
      </c>
      <c r="BU7" s="163" t="s">
        <v>129</v>
      </c>
      <c r="BV7" s="163" t="s">
        <v>131</v>
      </c>
      <c r="BW7" s="163" t="s">
        <v>132</v>
      </c>
      <c r="BX7" s="163" t="s">
        <v>134</v>
      </c>
      <c r="BY7" s="163" t="s">
        <v>143</v>
      </c>
      <c r="BZ7" s="163" t="s">
        <v>145</v>
      </c>
      <c r="CA7" s="163" t="s">
        <v>147</v>
      </c>
      <c r="CB7" s="163" t="s">
        <v>203</v>
      </c>
      <c r="CC7" s="163" t="s">
        <v>220</v>
      </c>
      <c r="CD7" s="163" t="s">
        <v>231</v>
      </c>
      <c r="CE7" s="163" t="s">
        <v>237</v>
      </c>
      <c r="CF7" s="163" t="s">
        <v>243</v>
      </c>
      <c r="CG7" s="163" t="s">
        <v>253</v>
      </c>
      <c r="CH7" s="163" t="s">
        <v>257</v>
      </c>
      <c r="CI7" s="163" t="s">
        <v>259</v>
      </c>
      <c r="CJ7" s="163" t="s">
        <v>262</v>
      </c>
      <c r="CK7" s="163" t="s">
        <v>263</v>
      </c>
      <c r="CL7" s="163" t="s">
        <v>264</v>
      </c>
      <c r="CM7" s="163" t="s">
        <v>275</v>
      </c>
    </row>
    <row r="8" spans="1:91" ht="20.149999999999999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3">
        <v>27907.924528301886</v>
      </c>
      <c r="R8" s="113">
        <v>26220.991800550666</v>
      </c>
      <c r="S8" s="113">
        <v>17882.179979881872</v>
      </c>
      <c r="T8" s="113">
        <v>6954.6318935071986</v>
      </c>
      <c r="U8" s="113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3">
        <v>64328.718609143594</v>
      </c>
      <c r="AB8" s="113">
        <v>75300.249465431218</v>
      </c>
      <c r="AC8" s="113">
        <v>155809.15197211609</v>
      </c>
      <c r="AD8" s="113">
        <v>565393.46386665013</v>
      </c>
      <c r="AE8" s="113">
        <v>680461.00289761752</v>
      </c>
      <c r="AF8" s="113">
        <v>358051.05637194682</v>
      </c>
      <c r="AG8" s="113">
        <v>173942</v>
      </c>
      <c r="AH8" s="113">
        <v>652542</v>
      </c>
      <c r="AI8" s="113">
        <v>609657</v>
      </c>
      <c r="AJ8" s="113">
        <v>1546758.8212177067</v>
      </c>
      <c r="AK8" s="113">
        <v>1842375.1611355536</v>
      </c>
      <c r="AL8" s="113">
        <v>103767</v>
      </c>
      <c r="AM8" s="113">
        <v>239719</v>
      </c>
      <c r="AN8" s="113">
        <v>444376</v>
      </c>
      <c r="AO8" s="113">
        <v>482391.6793623587</v>
      </c>
      <c r="AP8" s="113">
        <v>806632.62629012833</v>
      </c>
      <c r="AQ8" s="113">
        <v>1159911.7633708939</v>
      </c>
      <c r="AR8" s="113">
        <v>2160343.6854189518</v>
      </c>
      <c r="AS8" s="113">
        <v>644891</v>
      </c>
      <c r="AT8" s="113"/>
      <c r="AU8" s="59" t="s">
        <v>49</v>
      </c>
      <c r="AV8" s="62">
        <v>77323.181198010658</v>
      </c>
      <c r="AW8" s="62">
        <v>47500.338707492207</v>
      </c>
      <c r="AX8" s="62">
        <v>44815.632409451391</v>
      </c>
      <c r="AY8" s="63">
        <v>19005.456255879584</v>
      </c>
      <c r="AZ8" s="63">
        <v>21491.645284435821</v>
      </c>
      <c r="BA8" s="63">
        <v>12958.427328391877</v>
      </c>
      <c r="BB8" s="63">
        <v>16152.670127798625</v>
      </c>
      <c r="BC8" s="63">
        <v>13247.071298727531</v>
      </c>
      <c r="BD8" s="63">
        <v>20117.434256296088</v>
      </c>
      <c r="BE8" s="63">
        <v>15356.984374091844</v>
      </c>
      <c r="BF8" s="63">
        <v>10071.504420383955</v>
      </c>
      <c r="BG8" s="63">
        <v>15416.464842367644</v>
      </c>
      <c r="BH8" s="63">
        <v>16350.654756187367</v>
      </c>
      <c r="BI8" s="63">
        <v>16325.895016932753</v>
      </c>
      <c r="BJ8" s="63">
        <v>20356.535193851796</v>
      </c>
      <c r="BK8" s="63">
        <v>21293.584905660377</v>
      </c>
      <c r="BL8" s="63">
        <v>22053.190523736044</v>
      </c>
      <c r="BM8" s="63">
        <v>23631.064455391916</v>
      </c>
      <c r="BN8" s="63">
        <v>22926.823244671654</v>
      </c>
      <c r="BO8" s="63">
        <v>18875.090178295373</v>
      </c>
      <c r="BP8" s="63">
        <v>32467.704537926464</v>
      </c>
      <c r="BQ8" s="63">
        <v>32858.255451713398</v>
      </c>
      <c r="BR8" s="63">
        <v>31218.355953412265</v>
      </c>
      <c r="BS8" s="63">
        <v>16757.982095516196</v>
      </c>
      <c r="BT8" s="63">
        <v>21319.39908556499</v>
      </c>
      <c r="BU8" s="63">
        <v>28142.908886027046</v>
      </c>
      <c r="BV8" s="63">
        <v>50143.977191732003</v>
      </c>
      <c r="BW8" s="63">
        <v>45608.340966092692</v>
      </c>
      <c r="BX8" s="63">
        <v>21217.403653276055</v>
      </c>
      <c r="BY8" s="63">
        <v>30666.45202833226</v>
      </c>
      <c r="BZ8" s="63">
        <v>37627.206811474811</v>
      </c>
      <c r="CA8" s="63">
        <v>52362</v>
      </c>
      <c r="CB8" s="63">
        <v>55466</v>
      </c>
      <c r="CC8" s="63">
        <v>60469</v>
      </c>
      <c r="CD8" s="63">
        <v>61791.866654033598</v>
      </c>
      <c r="CE8" s="113">
        <v>108463</v>
      </c>
      <c r="CF8" s="113">
        <v>119210</v>
      </c>
      <c r="CG8" s="113">
        <v>157154.5199083093</v>
      </c>
      <c r="CH8" s="113">
        <v>127414</v>
      </c>
      <c r="CI8" s="113">
        <v>172429</v>
      </c>
      <c r="CJ8" s="113">
        <v>127452.63925032143</v>
      </c>
      <c r="CK8" s="113">
        <v>202148.97667415396</v>
      </c>
      <c r="CL8" s="113">
        <v>196682.94633087874</v>
      </c>
      <c r="CM8" s="113">
        <v>122345</v>
      </c>
    </row>
    <row r="9" spans="1:91" ht="20.149999999999999" customHeight="1">
      <c r="A9" s="59" t="s">
        <v>123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3">
        <v>154524.67924528301</v>
      </c>
      <c r="R9" s="113">
        <v>143952.07406735045</v>
      </c>
      <c r="S9" s="113">
        <v>168216.19251502413</v>
      </c>
      <c r="T9" s="113">
        <v>123962.11503790965</v>
      </c>
      <c r="U9" s="113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3">
        <v>4845.661622665808</v>
      </c>
      <c r="AB9" s="113">
        <v>6060.0498930862441</v>
      </c>
      <c r="AC9" s="113">
        <v>4388.3610354636121</v>
      </c>
      <c r="AD9" s="113">
        <v>13814.282924751034</v>
      </c>
      <c r="AE9" s="113">
        <v>228407.92015453961</v>
      </c>
      <c r="AF9" s="113">
        <v>473468.42377580487</v>
      </c>
      <c r="AG9" s="113">
        <v>659472</v>
      </c>
      <c r="AH9" s="113">
        <v>496433</v>
      </c>
      <c r="AI9" s="113">
        <v>642610</v>
      </c>
      <c r="AJ9" s="113">
        <v>171804.62088613916</v>
      </c>
      <c r="AK9" s="113">
        <v>0</v>
      </c>
      <c r="AL9" s="113">
        <v>0</v>
      </c>
      <c r="AM9" s="113">
        <v>0</v>
      </c>
      <c r="AN9" s="113">
        <v>0</v>
      </c>
      <c r="AO9" s="113">
        <v>73.947369999999992</v>
      </c>
      <c r="AP9" s="113">
        <v>0</v>
      </c>
      <c r="AQ9" s="113">
        <v>0</v>
      </c>
      <c r="AR9" s="113">
        <v>0</v>
      </c>
      <c r="AS9" s="113">
        <v>0</v>
      </c>
      <c r="AT9" s="113"/>
      <c r="AU9" s="64" t="s">
        <v>50</v>
      </c>
      <c r="AV9" s="62">
        <v>5479.952466880859</v>
      </c>
      <c r="AW9" s="62">
        <v>5662.7376597570337</v>
      </c>
      <c r="AX9" s="62">
        <v>3641.9753086419751</v>
      </c>
      <c r="AY9" s="63">
        <v>2799.2474129821258</v>
      </c>
      <c r="AZ9" s="63">
        <v>2262.6572376243817</v>
      </c>
      <c r="BA9" s="63">
        <v>1907.1865936190782</v>
      </c>
      <c r="BB9" s="63">
        <v>1392.9674102960166</v>
      </c>
      <c r="BC9" s="63">
        <v>1861.4926277519694</v>
      </c>
      <c r="BD9" s="63">
        <v>2100.1808821483232</v>
      </c>
      <c r="BE9" s="63">
        <v>1941.7036596751109</v>
      </c>
      <c r="BF9" s="63">
        <v>1584.8776400944701</v>
      </c>
      <c r="BG9" s="63">
        <v>3118.819885089255</v>
      </c>
      <c r="BH9" s="63">
        <v>2066.4041238433706</v>
      </c>
      <c r="BI9" s="63">
        <v>1943.9404934687955</v>
      </c>
      <c r="BJ9" s="63">
        <v>990.61917517948064</v>
      </c>
      <c r="BK9" s="63">
        <v>3012.5283018867926</v>
      </c>
      <c r="BL9" s="63">
        <v>2140.3285830988475</v>
      </c>
      <c r="BM9" s="63">
        <v>2062.3662015423897</v>
      </c>
      <c r="BN9" s="63">
        <v>1282.2602553653899</v>
      </c>
      <c r="BO9" s="63">
        <v>3844.9448624136862</v>
      </c>
      <c r="BP9" s="63">
        <v>5526.7918567024226</v>
      </c>
      <c r="BQ9" s="63">
        <v>8467.8089304257537</v>
      </c>
      <c r="BR9" s="63">
        <v>8688.9979786312451</v>
      </c>
      <c r="BS9" s="63">
        <v>7561.1864602143924</v>
      </c>
      <c r="BT9" s="63">
        <v>7772.1212586928959</v>
      </c>
      <c r="BU9" s="63">
        <v>10194.583065035416</v>
      </c>
      <c r="BV9" s="63">
        <v>10344.618674269423</v>
      </c>
      <c r="BW9" s="63">
        <v>10561.551945927222</v>
      </c>
      <c r="BX9" s="63">
        <v>7296.0786750217458</v>
      </c>
      <c r="BY9" s="63">
        <v>15076.26368319382</v>
      </c>
      <c r="BZ9" s="63">
        <v>19454.302872741169</v>
      </c>
      <c r="CA9" s="63">
        <v>23560</v>
      </c>
      <c r="CB9" s="63">
        <v>23593</v>
      </c>
      <c r="CC9" s="63">
        <v>24380</v>
      </c>
      <c r="CD9" s="63">
        <v>23790.480799999998</v>
      </c>
      <c r="CE9" s="113">
        <v>26448.947369999998</v>
      </c>
      <c r="CF9" s="113">
        <v>32273</v>
      </c>
      <c r="CG9" s="113">
        <v>37538.461960000008</v>
      </c>
      <c r="CH9" s="113">
        <v>39733</v>
      </c>
      <c r="CI9" s="113">
        <v>55128</v>
      </c>
      <c r="CJ9" s="113">
        <v>35950.671620000001</v>
      </c>
      <c r="CK9" s="113">
        <v>35265.885929999997</v>
      </c>
      <c r="CL9" s="113">
        <v>42347.309149999994</v>
      </c>
      <c r="CM9" s="113">
        <v>40739</v>
      </c>
    </row>
    <row r="10" spans="1:91" ht="20.149999999999999" customHeight="1">
      <c r="A10" s="59" t="s">
        <v>58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3561.2973457560915</v>
      </c>
      <c r="O10" s="113">
        <v>6463.7760038703436</v>
      </c>
      <c r="P10" s="113">
        <v>3401.3881179037917</v>
      </c>
      <c r="Q10" s="113">
        <v>5423.3962264150941</v>
      </c>
      <c r="R10" s="113">
        <v>0</v>
      </c>
      <c r="S10" s="113">
        <v>0</v>
      </c>
      <c r="T10" s="113">
        <v>0</v>
      </c>
      <c r="U10" s="113">
        <v>2995.9806245491081</v>
      </c>
      <c r="V10" s="113">
        <v>3001.5032996152572</v>
      </c>
      <c r="W10" s="113">
        <v>15598.390446521289</v>
      </c>
      <c r="X10" s="113">
        <v>3032.5344113966698</v>
      </c>
      <c r="Y10" s="113">
        <v>10032.466285011718</v>
      </c>
      <c r="Z10" s="113">
        <v>46799.285357513349</v>
      </c>
      <c r="AA10" s="113">
        <v>55551.955891822283</v>
      </c>
      <c r="AB10" s="113">
        <v>54236.279401282962</v>
      </c>
      <c r="AC10" s="113">
        <v>9625.8159515279112</v>
      </c>
      <c r="AD10" s="113">
        <v>19663.429961124031</v>
      </c>
      <c r="AE10" s="113">
        <v>3342.5225370251128</v>
      </c>
      <c r="AF10" s="113">
        <v>0</v>
      </c>
      <c r="AG10" s="113" t="s">
        <v>53</v>
      </c>
      <c r="AH10" s="113">
        <v>0</v>
      </c>
      <c r="AI10" s="113">
        <v>0</v>
      </c>
      <c r="AJ10" s="113">
        <v>0</v>
      </c>
      <c r="AK10" s="113" t="s">
        <v>53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/>
      <c r="AU10" s="59" t="s">
        <v>125</v>
      </c>
      <c r="AV10" s="115">
        <v>14188.63606355354</v>
      </c>
      <c r="AW10" s="115">
        <v>13213.205076096283</v>
      </c>
      <c r="AX10" s="115">
        <v>12545.172103670999</v>
      </c>
      <c r="AY10" s="115">
        <v>3205.2681091251175</v>
      </c>
      <c r="AZ10" s="115">
        <v>6388.6976656862125</v>
      </c>
      <c r="BA10" s="115">
        <v>2778.9236223009989</v>
      </c>
      <c r="BB10" s="115">
        <v>3741.0342740946044</v>
      </c>
      <c r="BC10" s="115">
        <v>3302.86810745304</v>
      </c>
      <c r="BD10" s="115">
        <v>3809.6563239181855</v>
      </c>
      <c r="BE10" s="115">
        <v>3421.5148641737724</v>
      </c>
      <c r="BF10" s="115">
        <v>3079.8503168200041</v>
      </c>
      <c r="BG10" s="115">
        <v>4145.9406140759511</v>
      </c>
      <c r="BH10" s="115">
        <v>6902.6350334582012</v>
      </c>
      <c r="BI10" s="115">
        <v>7463.4131591678761</v>
      </c>
      <c r="BJ10" s="115">
        <v>5415.8474739365565</v>
      </c>
      <c r="BK10" s="115">
        <v>6060.6792452830186</v>
      </c>
      <c r="BL10" s="115">
        <v>7387.9864163553293</v>
      </c>
      <c r="BM10" s="115">
        <v>8383.7184111253227</v>
      </c>
      <c r="BN10" s="115">
        <v>12461.957902739374</v>
      </c>
      <c r="BO10" s="115">
        <v>9535.7106049675349</v>
      </c>
      <c r="BP10" s="115">
        <v>10997.27367696894</v>
      </c>
      <c r="BQ10" s="115">
        <v>22091.640706126687</v>
      </c>
      <c r="BR10" s="115">
        <v>13682.982000192513</v>
      </c>
      <c r="BS10" s="115">
        <v>16029.699926998886</v>
      </c>
      <c r="BT10" s="115">
        <v>10890.805701771238</v>
      </c>
      <c r="BU10" s="115">
        <v>9681.6645202833224</v>
      </c>
      <c r="BV10" s="115">
        <v>13027.797576621526</v>
      </c>
      <c r="BW10" s="115">
        <v>16892.745312639199</v>
      </c>
      <c r="BX10" s="115">
        <v>21408.76573234161</v>
      </c>
      <c r="BY10" s="115">
        <v>19400.152929813266</v>
      </c>
      <c r="BZ10" s="115">
        <v>23214.061881321257</v>
      </c>
      <c r="CA10" s="115">
        <v>32914</v>
      </c>
      <c r="CB10" s="115">
        <v>38497</v>
      </c>
      <c r="CC10" s="115">
        <v>57015</v>
      </c>
      <c r="CD10" s="115">
        <v>62411.349514449001</v>
      </c>
      <c r="CE10" s="113">
        <v>30418.077710522834</v>
      </c>
      <c r="CF10" s="113">
        <v>69811</v>
      </c>
      <c r="CG10" s="113">
        <v>89917.82719302125</v>
      </c>
      <c r="CH10" s="113">
        <v>100699</v>
      </c>
      <c r="CI10" s="113">
        <v>122489</v>
      </c>
      <c r="CJ10" s="113">
        <v>81209.40834566472</v>
      </c>
      <c r="CK10" s="113">
        <v>124498.48882512367</v>
      </c>
      <c r="CL10" s="113">
        <v>115471.43460287128</v>
      </c>
      <c r="CM10" s="113">
        <v>134083</v>
      </c>
    </row>
    <row r="11" spans="1:91" ht="19.5" customHeight="1">
      <c r="A11" s="59" t="s">
        <v>51</v>
      </c>
      <c r="B11" s="115">
        <v>6622.9479336296818</v>
      </c>
      <c r="C11" s="115">
        <v>9421.9392132953981</v>
      </c>
      <c r="D11" s="115">
        <v>8009.9746545662656</v>
      </c>
      <c r="E11" s="115">
        <v>690.49858889934148</v>
      </c>
      <c r="F11" s="115">
        <v>551.97446648726452</v>
      </c>
      <c r="G11" s="115">
        <v>1191.4276506606509</v>
      </c>
      <c r="H11" s="115">
        <v>62029.356697855204</v>
      </c>
      <c r="I11" s="115">
        <v>61729.70107049081</v>
      </c>
      <c r="J11" s="115">
        <v>39.515792402949771</v>
      </c>
      <c r="K11" s="115">
        <v>26.89882989979461</v>
      </c>
      <c r="L11" s="115">
        <v>1890.787289513235</v>
      </c>
      <c r="M11" s="115">
        <v>9426.5031314204589</v>
      </c>
      <c r="N11" s="115">
        <v>13106.97019178433</v>
      </c>
      <c r="O11" s="115">
        <v>23939.586357039188</v>
      </c>
      <c r="P11" s="115">
        <v>16311.741456201611</v>
      </c>
      <c r="Q11" s="115">
        <v>18730.867924528302</v>
      </c>
      <c r="R11" s="115">
        <v>19277.177695077306</v>
      </c>
      <c r="S11" s="115">
        <v>22716.205411260995</v>
      </c>
      <c r="T11" s="115">
        <v>9161.7890395396498</v>
      </c>
      <c r="U11" s="115">
        <v>9000.3091827269909</v>
      </c>
      <c r="V11" s="115">
        <v>4701.5058475807064</v>
      </c>
      <c r="W11" s="115">
        <v>9351.7653167185872</v>
      </c>
      <c r="X11" s="115">
        <v>20706.275868707289</v>
      </c>
      <c r="Y11" s="115">
        <v>71963.34575632996</v>
      </c>
      <c r="Z11" s="113">
        <v>41078.49540861413</v>
      </c>
      <c r="AA11" s="113">
        <v>42344.856728911785</v>
      </c>
      <c r="AB11" s="113">
        <v>35264.967925873127</v>
      </c>
      <c r="AC11" s="113">
        <v>74348.215801201586</v>
      </c>
      <c r="AD11" s="113">
        <v>4006.1775513464577</v>
      </c>
      <c r="AE11" s="113">
        <v>66312.781712813914</v>
      </c>
      <c r="AF11" s="113">
        <v>53603.99911059688</v>
      </c>
      <c r="AG11" s="113">
        <v>163970</v>
      </c>
      <c r="AH11" s="113">
        <v>178392</v>
      </c>
      <c r="AI11" s="113">
        <v>169717</v>
      </c>
      <c r="AJ11" s="113">
        <v>199631.67411561983</v>
      </c>
      <c r="AK11" s="113">
        <v>31873</v>
      </c>
      <c r="AL11" s="113">
        <v>438965</v>
      </c>
      <c r="AM11" s="113">
        <v>281768.01931174833</v>
      </c>
      <c r="AN11" s="113">
        <v>322264</v>
      </c>
      <c r="AO11" s="113">
        <v>360129</v>
      </c>
      <c r="AP11" s="113">
        <v>286563.64835049998</v>
      </c>
      <c r="AQ11" s="113">
        <v>376672.01120999991</v>
      </c>
      <c r="AR11" s="113">
        <v>384164.09153999999</v>
      </c>
      <c r="AS11" s="113">
        <v>150472.36263333893</v>
      </c>
      <c r="AT11" s="113"/>
      <c r="AU11" s="64" t="s">
        <v>120</v>
      </c>
      <c r="AV11" s="65">
        <v>0</v>
      </c>
      <c r="AW11" s="65">
        <v>0</v>
      </c>
      <c r="AX11" s="65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39655.172413793101</v>
      </c>
      <c r="BI11" s="66">
        <v>37593.130140299952</v>
      </c>
      <c r="BJ11" s="66">
        <v>22540.956842404885</v>
      </c>
      <c r="BK11" s="66">
        <v>22644.830188679247</v>
      </c>
      <c r="BL11" s="66">
        <v>22824.422861638075</v>
      </c>
      <c r="BM11" s="66">
        <v>51369.83828118955</v>
      </c>
      <c r="BN11" s="66">
        <v>0</v>
      </c>
      <c r="BO11" s="66">
        <v>57311.398536535089</v>
      </c>
      <c r="BP11" s="66">
        <v>122945.19326317935</v>
      </c>
      <c r="BQ11" s="63">
        <v>147192.36760124611</v>
      </c>
      <c r="BR11" s="63">
        <v>204088.21830782559</v>
      </c>
      <c r="BS11" s="63">
        <v>235199.21619856302</v>
      </c>
      <c r="BT11" s="63">
        <v>349830.56057171401</v>
      </c>
      <c r="BU11" s="63">
        <v>276426.87540244689</v>
      </c>
      <c r="BV11" s="63">
        <v>241505.1674982181</v>
      </c>
      <c r="BW11" s="63">
        <v>292638.81523791951</v>
      </c>
      <c r="BX11" s="63">
        <v>334177.83537180693</v>
      </c>
      <c r="BY11" s="63">
        <v>94008.370895041851</v>
      </c>
      <c r="BZ11" s="63">
        <v>36743.580555819055</v>
      </c>
      <c r="CA11" s="63">
        <v>99.258700841814303</v>
      </c>
      <c r="CB11" s="63">
        <v>9905.0186300000005</v>
      </c>
      <c r="CC11" s="63">
        <v>4794</v>
      </c>
      <c r="CD11" s="63">
        <v>83455.060300000012</v>
      </c>
      <c r="CE11" s="113">
        <v>75370.032520000008</v>
      </c>
      <c r="CF11" s="113">
        <v>325631</v>
      </c>
      <c r="CG11" s="113">
        <v>457816.60635000002</v>
      </c>
      <c r="CH11" s="113">
        <v>395125</v>
      </c>
      <c r="CI11" s="113">
        <v>250477</v>
      </c>
      <c r="CJ11" s="113">
        <v>266343.47001999995</v>
      </c>
      <c r="CK11" s="113">
        <v>217726.21307</v>
      </c>
      <c r="CL11" s="113">
        <v>39679.296040000001</v>
      </c>
      <c r="CM11" s="113">
        <v>18758</v>
      </c>
    </row>
    <row r="12" spans="1:91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5">
        <v>12429.886792452829</v>
      </c>
      <c r="R12" s="115">
        <v>18170.100753381139</v>
      </c>
      <c r="S12" s="115">
        <v>12276.185808980939</v>
      </c>
      <c r="T12" s="115">
        <v>19634.239707589339</v>
      </c>
      <c r="U12" s="115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3">
        <v>49178.404700579529</v>
      </c>
      <c r="AB12" s="113">
        <v>57961.867426942263</v>
      </c>
      <c r="AC12" s="113">
        <v>35841.269754500019</v>
      </c>
      <c r="AD12" s="113">
        <v>66726.430333907294</v>
      </c>
      <c r="AE12" s="113">
        <v>74198.92949130715</v>
      </c>
      <c r="AF12" s="113">
        <v>66025.467843706574</v>
      </c>
      <c r="AG12" s="113">
        <v>33953</v>
      </c>
      <c r="AH12" s="113">
        <v>38753</v>
      </c>
      <c r="AI12" s="113">
        <v>27741</v>
      </c>
      <c r="AJ12" s="113">
        <v>31784.451968597739</v>
      </c>
      <c r="AK12" s="113">
        <v>66068.695606037771</v>
      </c>
      <c r="AL12" s="113">
        <v>45519</v>
      </c>
      <c r="AM12" s="113">
        <v>75365.404779471908</v>
      </c>
      <c r="AN12" s="113">
        <v>51658</v>
      </c>
      <c r="AO12" s="113">
        <v>52533.398498526985</v>
      </c>
      <c r="AP12" s="113">
        <v>70196.127986949403</v>
      </c>
      <c r="AQ12" s="113">
        <v>59325.115637455536</v>
      </c>
      <c r="AR12" s="113">
        <v>55174.605225013278</v>
      </c>
      <c r="AS12" s="113">
        <v>81204.248783407937</v>
      </c>
      <c r="AU12" s="64" t="s">
        <v>124</v>
      </c>
      <c r="AV12" s="62">
        <v>0</v>
      </c>
      <c r="AW12" s="62">
        <v>0</v>
      </c>
      <c r="AX12" s="62">
        <v>0</v>
      </c>
      <c r="AY12" s="63">
        <v>0</v>
      </c>
      <c r="AZ12" s="63">
        <v>797.92227298329055</v>
      </c>
      <c r="BA12" s="63">
        <v>556.55816951337408</v>
      </c>
      <c r="BB12" s="63">
        <v>1130.9559367957256</v>
      </c>
      <c r="BC12" s="63">
        <v>167.64290042415675</v>
      </c>
      <c r="BD12" s="63">
        <v>446.08320578822872</v>
      </c>
      <c r="BE12" s="63">
        <v>219.42482417377232</v>
      </c>
      <c r="BF12" s="63">
        <v>523.38036070300279</v>
      </c>
      <c r="BG12" s="63">
        <v>211.38171260023964</v>
      </c>
      <c r="BH12" s="63">
        <v>13540.165850222522</v>
      </c>
      <c r="BI12" s="63">
        <v>12481.253023705855</v>
      </c>
      <c r="BJ12" s="63">
        <v>6796.930355166196</v>
      </c>
      <c r="BK12" s="63">
        <v>6527.0943396226412</v>
      </c>
      <c r="BL12" s="63">
        <v>243.56297842727906</v>
      </c>
      <c r="BM12" s="63">
        <v>82.020066544582292</v>
      </c>
      <c r="BN12" s="63">
        <v>187.69603121681359</v>
      </c>
      <c r="BO12" s="63">
        <v>78.841595382871276</v>
      </c>
      <c r="BP12" s="63">
        <v>27355.211863327131</v>
      </c>
      <c r="BQ12" s="63">
        <v>10482.087227414331</v>
      </c>
      <c r="BR12" s="63">
        <v>9807.2480508229874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1312.9601399999999</v>
      </c>
      <c r="CE12" s="113">
        <v>7765</v>
      </c>
      <c r="CF12" s="113">
        <v>1514</v>
      </c>
      <c r="CG12" s="113">
        <v>8062.8754599999993</v>
      </c>
      <c r="CH12" s="113">
        <v>1606</v>
      </c>
      <c r="CI12" s="113">
        <v>8144</v>
      </c>
      <c r="CJ12" s="113">
        <v>1503.1077899999991</v>
      </c>
      <c r="CK12" s="113">
        <v>18223.711210000001</v>
      </c>
      <c r="CL12" s="113">
        <v>8018.8347400000002</v>
      </c>
      <c r="CM12" s="113">
        <v>21489</v>
      </c>
    </row>
    <row r="13" spans="1:91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571.48502136277193</v>
      </c>
      <c r="U13" s="115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3">
        <v>1127.0524790727625</v>
      </c>
      <c r="AB13" s="113">
        <v>1281.0049893086243</v>
      </c>
      <c r="AC13" s="113">
        <v>1637.7246438197922</v>
      </c>
      <c r="AD13" s="113">
        <v>3530.9676388617681</v>
      </c>
      <c r="AE13" s="113">
        <v>2756.5598840952994</v>
      </c>
      <c r="AF13" s="113">
        <v>4644.7908695093083</v>
      </c>
      <c r="AG13" s="113">
        <v>5028</v>
      </c>
      <c r="AH13" s="113">
        <v>20594</v>
      </c>
      <c r="AI13" s="113">
        <v>24892</v>
      </c>
      <c r="AJ13" s="113">
        <v>30826.708950000004</v>
      </c>
      <c r="AK13" s="113">
        <v>20832.538260000001</v>
      </c>
      <c r="AL13" s="113">
        <v>72506</v>
      </c>
      <c r="AM13" s="113">
        <v>75946.053660000005</v>
      </c>
      <c r="AN13" s="113">
        <v>80634</v>
      </c>
      <c r="AO13" s="113">
        <v>82069.144290000011</v>
      </c>
      <c r="AP13" s="113">
        <v>87322.53029000001</v>
      </c>
      <c r="AQ13" s="113">
        <v>132661.04463999995</v>
      </c>
      <c r="AR13" s="113">
        <v>133603.27414000002</v>
      </c>
      <c r="AS13" s="113">
        <v>113350.86367999999</v>
      </c>
      <c r="AT13" s="113"/>
      <c r="AU13" s="59" t="s">
        <v>233</v>
      </c>
      <c r="AV13" s="62">
        <v>0</v>
      </c>
      <c r="AW13" s="62">
        <v>0</v>
      </c>
      <c r="AX13" s="62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319.00240161948284</v>
      </c>
      <c r="BG13" s="63">
        <v>49.807241834884934</v>
      </c>
      <c r="BH13" s="63">
        <v>0</v>
      </c>
      <c r="BI13" s="63">
        <v>623.4881470730528</v>
      </c>
      <c r="BJ13" s="63">
        <v>3730.151497517315</v>
      </c>
      <c r="BK13" s="63">
        <v>0</v>
      </c>
      <c r="BL13" s="63">
        <v>0</v>
      </c>
      <c r="BM13" s="63">
        <v>2730.6491965644427</v>
      </c>
      <c r="BN13" s="63">
        <v>3320.4909733027093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128</v>
      </c>
      <c r="CC13" s="63">
        <v>0</v>
      </c>
      <c r="CD13" s="63"/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1163.6781199999998</v>
      </c>
      <c r="CK13" s="113">
        <v>0</v>
      </c>
      <c r="CL13" s="113">
        <v>-8531.8966999999993</v>
      </c>
      <c r="CM13" s="113">
        <v>0</v>
      </c>
    </row>
    <row r="14" spans="1:91" ht="20.149999999999999" customHeight="1">
      <c r="A14" s="59" t="s">
        <v>116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5">
        <v>17959.849056603773</v>
      </c>
      <c r="R14" s="115">
        <v>16556.53384163868</v>
      </c>
      <c r="S14" s="115">
        <v>16269.634520646876</v>
      </c>
      <c r="T14" s="115">
        <v>18879.010150403792</v>
      </c>
      <c r="U14" s="115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3">
        <v>28317.570830650355</v>
      </c>
      <c r="AB14" s="113">
        <v>25345.687811831787</v>
      </c>
      <c r="AC14" s="113">
        <v>23935.503202948981</v>
      </c>
      <c r="AD14" s="113">
        <v>18664.725826780039</v>
      </c>
      <c r="AE14" s="113">
        <v>17055.094977462977</v>
      </c>
      <c r="AF14" s="113">
        <v>9.2554239457687135</v>
      </c>
      <c r="AG14" s="113">
        <v>6274</v>
      </c>
      <c r="AH14" s="113">
        <v>11836</v>
      </c>
      <c r="AI14" s="113">
        <v>8468</v>
      </c>
      <c r="AJ14" s="113">
        <v>8694.0967173624813</v>
      </c>
      <c r="AK14" s="113">
        <v>14568.043181443356</v>
      </c>
      <c r="AL14" s="113">
        <v>18195</v>
      </c>
      <c r="AM14" s="113">
        <v>41338</v>
      </c>
      <c r="AN14" s="113">
        <v>52413</v>
      </c>
      <c r="AO14" s="113">
        <v>71810.911771860221</v>
      </c>
      <c r="AP14" s="113">
        <v>72159.789203797278</v>
      </c>
      <c r="AQ14" s="113">
        <v>110121.07595817516</v>
      </c>
      <c r="AR14" s="113">
        <v>151705.68671566507</v>
      </c>
      <c r="AS14" s="113">
        <v>194348</v>
      </c>
      <c r="AT14" s="113"/>
      <c r="AU14" s="59" t="s">
        <v>56</v>
      </c>
      <c r="AV14" s="115">
        <v>277.27652832181684</v>
      </c>
      <c r="AW14" s="115">
        <v>20283.159463487333</v>
      </c>
      <c r="AX14" s="115">
        <v>10129.17995257951</v>
      </c>
      <c r="AY14" s="115">
        <v>23516.462841015989</v>
      </c>
      <c r="AZ14" s="115">
        <v>13699.543150384879</v>
      </c>
      <c r="BA14" s="115">
        <v>21700.290041894939</v>
      </c>
      <c r="BB14" s="115">
        <v>24371.258811449508</v>
      </c>
      <c r="BC14" s="115">
        <v>1933.4477883255909</v>
      </c>
      <c r="BD14" s="115">
        <v>2035.0633087519132</v>
      </c>
      <c r="BE14" s="115">
        <v>2063.2505338202518</v>
      </c>
      <c r="BF14" s="115">
        <v>2055.5693539715926</v>
      </c>
      <c r="BG14" s="115">
        <v>1281.1303743241162</v>
      </c>
      <c r="BH14" s="115">
        <v>1300.5474978388243</v>
      </c>
      <c r="BI14" s="115">
        <v>2703.495403967102</v>
      </c>
      <c r="BJ14" s="115">
        <v>2733.3575945349312</v>
      </c>
      <c r="BK14" s="115">
        <v>2152.1509433962265</v>
      </c>
      <c r="BL14" s="115">
        <v>1999.0317993404133</v>
      </c>
      <c r="BM14" s="115">
        <v>1662.32493358438</v>
      </c>
      <c r="BN14" s="115">
        <v>1180.756217431034</v>
      </c>
      <c r="BO14" s="115">
        <v>1749.9742347727506</v>
      </c>
      <c r="BP14" s="115">
        <v>301.42431268631998</v>
      </c>
      <c r="BQ14" s="115">
        <v>808.93042575285574</v>
      </c>
      <c r="BR14" s="115">
        <v>31.523727018962365</v>
      </c>
      <c r="BS14" s="115">
        <v>7.6843278134245203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3">
        <v>0</v>
      </c>
      <c r="CF14" s="113">
        <v>0</v>
      </c>
      <c r="CG14" s="113" t="s">
        <v>53</v>
      </c>
      <c r="CH14" s="113">
        <v>8343</v>
      </c>
      <c r="CI14" s="113" t="s">
        <v>53</v>
      </c>
      <c r="CJ14" s="113" t="s">
        <v>53</v>
      </c>
      <c r="CK14" s="113">
        <v>0</v>
      </c>
      <c r="CL14" s="113">
        <v>0</v>
      </c>
      <c r="CM14" s="113">
        <v>30977</v>
      </c>
    </row>
    <row r="15" spans="1:91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3">
        <v>2522.9394719896973</v>
      </c>
      <c r="AB15" s="113">
        <v>10364.041339985744</v>
      </c>
      <c r="AC15" s="113">
        <v>2873.6330261840585</v>
      </c>
      <c r="AD15" s="113">
        <v>1951.6091811194149</v>
      </c>
      <c r="AE15" s="113">
        <v>3990.4620090148101</v>
      </c>
      <c r="AF15" s="113">
        <v>14141.565014251029</v>
      </c>
      <c r="AG15" s="113">
        <v>15382</v>
      </c>
      <c r="AH15" s="113">
        <v>0</v>
      </c>
      <c r="AI15" s="113">
        <v>0</v>
      </c>
      <c r="AJ15" s="113">
        <v>0</v>
      </c>
      <c r="AK15" s="113">
        <v>0</v>
      </c>
      <c r="AL15" s="113">
        <v>27244</v>
      </c>
      <c r="AM15" s="113">
        <v>122.51600000000001</v>
      </c>
      <c r="AN15" s="113">
        <v>5557</v>
      </c>
      <c r="AO15" s="113">
        <v>0</v>
      </c>
      <c r="AP15" s="113">
        <v>0</v>
      </c>
      <c r="AQ15" s="113">
        <v>4213.7552300000007</v>
      </c>
      <c r="AR15" s="113">
        <v>0</v>
      </c>
      <c r="AS15" s="113">
        <v>0</v>
      </c>
      <c r="AT15" s="113"/>
      <c r="AU15" s="64" t="s">
        <v>256</v>
      </c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>
        <v>37500</v>
      </c>
      <c r="CC15" s="63">
        <v>0</v>
      </c>
      <c r="CD15" s="63">
        <v>0</v>
      </c>
      <c r="CE15" s="113">
        <v>0</v>
      </c>
      <c r="CF15" s="113">
        <v>0</v>
      </c>
      <c r="CG15" s="113">
        <v>55001.037516600263</v>
      </c>
      <c r="CH15" s="113">
        <v>59953</v>
      </c>
      <c r="CI15" s="113">
        <v>59584</v>
      </c>
      <c r="CJ15" s="113">
        <v>165373.45983200154</v>
      </c>
      <c r="CK15" s="113">
        <v>168291.73822</v>
      </c>
      <c r="CL15" s="113">
        <v>177810.84945000001</v>
      </c>
      <c r="CM15" s="113">
        <v>174020</v>
      </c>
    </row>
    <row r="16" spans="1:91" ht="20.149999999999999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5">
        <v>8688.6037735849059</v>
      </c>
      <c r="R16" s="115">
        <v>8720.4623158149534</v>
      </c>
      <c r="S16" s="115">
        <v>7380.5163653245982</v>
      </c>
      <c r="T16" s="115">
        <v>8565.8541404262669</v>
      </c>
      <c r="U16" s="115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3">
        <v>10933.073084352865</v>
      </c>
      <c r="AB16" s="113">
        <v>10247.505345687812</v>
      </c>
      <c r="AC16" s="113">
        <v>11213.904581383778</v>
      </c>
      <c r="AD16" s="113">
        <v>11120.835034526832</v>
      </c>
      <c r="AE16" s="113">
        <v>13312.942691564715</v>
      </c>
      <c r="AF16" s="113">
        <v>13408.970643783625</v>
      </c>
      <c r="AG16" s="113">
        <v>15055</v>
      </c>
      <c r="AH16" s="113">
        <v>19299.46600260754</v>
      </c>
      <c r="AI16" s="113">
        <v>24672</v>
      </c>
      <c r="AJ16" s="113">
        <v>56965.464539999994</v>
      </c>
      <c r="AK16" s="113">
        <v>35722</v>
      </c>
      <c r="AL16" s="113">
        <v>42381</v>
      </c>
      <c r="AM16" s="113">
        <v>28603.8250789907</v>
      </c>
      <c r="AN16" s="113">
        <v>35937</v>
      </c>
      <c r="AO16" s="113">
        <v>20702.528679999999</v>
      </c>
      <c r="AP16" s="113">
        <v>23747.23517</v>
      </c>
      <c r="AQ16" s="113">
        <v>49127.156320000009</v>
      </c>
      <c r="AR16" s="113">
        <v>71969.114679999999</v>
      </c>
      <c r="AS16" s="113">
        <v>94365</v>
      </c>
      <c r="AT16" s="113"/>
      <c r="AU16" s="64" t="s">
        <v>119</v>
      </c>
      <c r="AV16" s="62">
        <v>0</v>
      </c>
      <c r="AW16" s="65">
        <v>0</v>
      </c>
      <c r="AX16" s="65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57162.58567533824</v>
      </c>
      <c r="BQ16" s="63">
        <v>6545.690550363448</v>
      </c>
      <c r="BR16" s="63">
        <v>6227.018962364039</v>
      </c>
      <c r="BS16" s="63">
        <v>42849.540861413145</v>
      </c>
      <c r="BT16" s="63">
        <v>56331.117685480465</v>
      </c>
      <c r="BU16" s="63">
        <v>59410.616548615588</v>
      </c>
      <c r="BV16" s="63">
        <v>50302.387740555954</v>
      </c>
      <c r="BW16" s="63">
        <v>43045.618203859005</v>
      </c>
      <c r="BX16" s="63">
        <v>33700.672785046067</v>
      </c>
      <c r="BY16" s="63">
        <v>23388.200257566001</v>
      </c>
      <c r="BZ16" s="63">
        <v>26118.328274342952</v>
      </c>
      <c r="CA16" s="63">
        <v>18978</v>
      </c>
      <c r="CB16" s="63">
        <v>25917</v>
      </c>
      <c r="CC16" s="63">
        <v>28778.681135929728</v>
      </c>
      <c r="CD16" s="63">
        <v>30317.03961</v>
      </c>
      <c r="CE16" s="113">
        <v>12371</v>
      </c>
      <c r="CF16" s="113">
        <v>27133</v>
      </c>
      <c r="CG16" s="113">
        <v>36812.527037292108</v>
      </c>
      <c r="CH16" s="113">
        <v>41361</v>
      </c>
      <c r="CI16" s="113">
        <v>46372</v>
      </c>
      <c r="CJ16" s="113">
        <v>46611.786373410141</v>
      </c>
      <c r="CK16" s="113">
        <v>51060.584710636183</v>
      </c>
      <c r="CL16" s="113">
        <v>55734.924220000001</v>
      </c>
      <c r="CM16" s="113">
        <v>53239</v>
      </c>
    </row>
    <row r="17" spans="1:91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5">
        <v>1098.566037735849</v>
      </c>
      <c r="R17" s="115">
        <v>1212.3687634262201</v>
      </c>
      <c r="S17" s="115">
        <v>796.72951432771913</v>
      </c>
      <c r="T17" s="115">
        <v>784.86577264083371</v>
      </c>
      <c r="U17" s="115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3">
        <v>20361.196072118481</v>
      </c>
      <c r="AB17" s="113">
        <v>12903.777619387027</v>
      </c>
      <c r="AC17" s="113">
        <v>16749.549810116809</v>
      </c>
      <c r="AD17" s="113">
        <v>4997.6035361155982</v>
      </c>
      <c r="AE17" s="113">
        <v>2819.341596909208</v>
      </c>
      <c r="AF17" s="113">
        <v>5231.5690849300981</v>
      </c>
      <c r="AG17" s="113">
        <v>5952</v>
      </c>
      <c r="AH17" s="113">
        <v>11594.702638775383</v>
      </c>
      <c r="AI17" s="113">
        <v>9791</v>
      </c>
      <c r="AJ17" s="113">
        <v>6547.149862698554</v>
      </c>
      <c r="AK17" s="113">
        <v>6235</v>
      </c>
      <c r="AL17" s="113">
        <v>1096</v>
      </c>
      <c r="AM17" s="113">
        <v>375.58100929614869</v>
      </c>
      <c r="AN17" s="113">
        <v>2127</v>
      </c>
      <c r="AO17" s="113">
        <v>19248.499184077005</v>
      </c>
      <c r="AP17" s="113">
        <v>-905.01718659701623</v>
      </c>
      <c r="AQ17" s="113">
        <v>348.35070000000167</v>
      </c>
      <c r="AR17" s="113">
        <v>1699.3248200000041</v>
      </c>
      <c r="AS17" s="113">
        <v>0</v>
      </c>
      <c r="AT17" s="113"/>
      <c r="AU17" s="165" t="s">
        <v>59</v>
      </c>
      <c r="AV17" s="166">
        <v>1325.2057567888737</v>
      </c>
      <c r="AW17" s="166">
        <v>25571.512441855211</v>
      </c>
      <c r="AX17" s="166">
        <v>23590.875643855776</v>
      </c>
      <c r="AY17" s="167">
        <v>9545.813734713076</v>
      </c>
      <c r="AZ17" s="167">
        <v>18233.619125101693</v>
      </c>
      <c r="BA17" s="167">
        <v>286.17466967450849</v>
      </c>
      <c r="BB17" s="167">
        <v>235.25214233452203</v>
      </c>
      <c r="BC17" s="172">
        <v>1054.5849323369016</v>
      </c>
      <c r="BD17" s="172">
        <v>1039.098372060665</v>
      </c>
      <c r="BE17" s="172">
        <v>258.82971448968772</v>
      </c>
      <c r="BF17" s="172">
        <v>261.71539586367584</v>
      </c>
      <c r="BG17" s="172">
        <v>239.34017502534797</v>
      </c>
      <c r="BH17" s="172">
        <v>1053.3730349310024</v>
      </c>
      <c r="BI17" s="172">
        <v>0</v>
      </c>
      <c r="BJ17" s="172">
        <v>0</v>
      </c>
      <c r="BK17" s="172">
        <v>3773.5849056603774</v>
      </c>
      <c r="BL17" s="172">
        <v>86.532933950561258</v>
      </c>
      <c r="BM17" s="172">
        <v>73.766474942611751</v>
      </c>
      <c r="BN17" s="172">
        <v>0</v>
      </c>
      <c r="BO17" s="172">
        <v>4189.4259507368852</v>
      </c>
      <c r="BP17" s="172">
        <v>0</v>
      </c>
      <c r="BQ17" s="172">
        <v>0</v>
      </c>
      <c r="BR17" s="172">
        <v>0</v>
      </c>
      <c r="BS17" s="172">
        <v>2373.6888615668345</v>
      </c>
      <c r="BT17" s="172">
        <v>3.6500557113766474</v>
      </c>
      <c r="BU17" s="172">
        <v>3.8232453316162269</v>
      </c>
      <c r="BV17" s="172">
        <v>3.5637918745545258</v>
      </c>
      <c r="BW17" s="172">
        <v>-1.7597227570273391E-2</v>
      </c>
      <c r="BX17" s="172">
        <v>-1.6224948076615838E-2</v>
      </c>
      <c r="BY17" s="172">
        <v>0</v>
      </c>
      <c r="BZ17" s="172">
        <v>82440.873844910268</v>
      </c>
      <c r="CA17" s="172">
        <v>67500</v>
      </c>
      <c r="CB17" s="172">
        <v>0</v>
      </c>
      <c r="CC17" s="172">
        <v>10276.25047919053</v>
      </c>
      <c r="CD17" s="172">
        <v>0</v>
      </c>
      <c r="CE17" s="172">
        <v>8324.1658201889732</v>
      </c>
      <c r="CF17" s="172">
        <v>209882</v>
      </c>
      <c r="CG17" s="172">
        <v>5146.0823373173971</v>
      </c>
      <c r="CH17" s="172">
        <v>0</v>
      </c>
      <c r="CI17" s="172">
        <v>848</v>
      </c>
      <c r="CJ17" s="172">
        <v>0</v>
      </c>
      <c r="CK17" s="172">
        <v>0</v>
      </c>
      <c r="CL17" s="172">
        <v>0</v>
      </c>
      <c r="CM17" s="172">
        <v>0</v>
      </c>
    </row>
    <row r="18" spans="1:91" ht="20.149999999999999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3">
        <v>937.66037735849056</v>
      </c>
      <c r="R18" s="113">
        <v>1271.0659284136639</v>
      </c>
      <c r="S18" s="113">
        <v>670.08846818498364</v>
      </c>
      <c r="T18" s="113">
        <v>625.81808303079697</v>
      </c>
      <c r="U18" s="113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3">
        <v>2216.0737282678688</v>
      </c>
      <c r="AB18" s="113">
        <v>5124.5545260156805</v>
      </c>
      <c r="AC18" s="113">
        <v>4927.6800429210607</v>
      </c>
      <c r="AD18" s="113">
        <v>4124.225587133652</v>
      </c>
      <c r="AE18" s="113">
        <v>3207.5016097875082</v>
      </c>
      <c r="AF18" s="113">
        <v>1718.0375530983038</v>
      </c>
      <c r="AG18" s="113">
        <v>1749</v>
      </c>
      <c r="AH18" s="113">
        <v>6753.2123485985057</v>
      </c>
      <c r="AI18" s="113">
        <v>4974</v>
      </c>
      <c r="AJ18" s="113">
        <v>3477.7605136303778</v>
      </c>
      <c r="AK18" s="113">
        <v>2071.9552447990491</v>
      </c>
      <c r="AL18" s="113">
        <v>1052</v>
      </c>
      <c r="AM18" s="113">
        <v>2893.5117540039842</v>
      </c>
      <c r="AN18" s="113">
        <v>6203</v>
      </c>
      <c r="AO18" s="113">
        <v>4570.9585558866429</v>
      </c>
      <c r="AP18" s="113">
        <v>3541.4827307541732</v>
      </c>
      <c r="AQ18" s="113">
        <v>3931.8620308987392</v>
      </c>
      <c r="AR18" s="113">
        <v>2573.8208780885075</v>
      </c>
      <c r="AS18" s="113">
        <v>5302</v>
      </c>
      <c r="AT18" s="113"/>
      <c r="AU18" s="67" t="s">
        <v>61</v>
      </c>
      <c r="AV18" s="106">
        <f t="shared" ref="AV18:BS18" si="0">SUM(AV8:AV17)</f>
        <v>98594.252013555742</v>
      </c>
      <c r="AW18" s="106">
        <f t="shared" si="0"/>
        <v>112230.95334868807</v>
      </c>
      <c r="AX18" s="106">
        <f t="shared" si="0"/>
        <v>94722.835418199655</v>
      </c>
      <c r="AY18" s="106">
        <f t="shared" si="0"/>
        <v>58072.248353715891</v>
      </c>
      <c r="AZ18" s="106">
        <f t="shared" si="0"/>
        <v>62874.084736216282</v>
      </c>
      <c r="BA18" s="106">
        <f t="shared" si="0"/>
        <v>40187.560425394782</v>
      </c>
      <c r="BB18" s="106">
        <f t="shared" si="0"/>
        <v>47024.138702769</v>
      </c>
      <c r="BC18" s="106">
        <f t="shared" si="0"/>
        <v>21567.10765501919</v>
      </c>
      <c r="BD18" s="106">
        <f t="shared" si="0"/>
        <v>29547.516348963403</v>
      </c>
      <c r="BE18" s="106">
        <f t="shared" si="0"/>
        <v>23261.707970424439</v>
      </c>
      <c r="BF18" s="106">
        <f t="shared" si="0"/>
        <v>17895.899889456185</v>
      </c>
      <c r="BG18" s="106">
        <f t="shared" si="0"/>
        <v>24462.88484531744</v>
      </c>
      <c r="BH18" s="106">
        <f t="shared" si="0"/>
        <v>80868.952710274389</v>
      </c>
      <c r="BI18" s="106">
        <f t="shared" si="0"/>
        <v>79134.615384615376</v>
      </c>
      <c r="BJ18" s="106">
        <f t="shared" si="0"/>
        <v>62564.398132591152</v>
      </c>
      <c r="BK18" s="106">
        <f t="shared" si="0"/>
        <v>65464.452830188682</v>
      </c>
      <c r="BL18" s="106">
        <f t="shared" si="0"/>
        <v>56735.056096546548</v>
      </c>
      <c r="BM18" s="106">
        <f t="shared" si="0"/>
        <v>89995.748020885221</v>
      </c>
      <c r="BN18" s="106">
        <f t="shared" si="0"/>
        <v>41359.984624726982</v>
      </c>
      <c r="BO18" s="106">
        <f t="shared" si="0"/>
        <v>95585.385963104185</v>
      </c>
      <c r="BP18" s="106">
        <f t="shared" si="0"/>
        <v>256756.18518612883</v>
      </c>
      <c r="BQ18" s="106">
        <f t="shared" si="0"/>
        <v>228446.78089304257</v>
      </c>
      <c r="BR18" s="106">
        <f t="shared" si="0"/>
        <v>273744.34498026763</v>
      </c>
      <c r="BS18" s="106">
        <f t="shared" si="0"/>
        <v>320778.99873208592</v>
      </c>
      <c r="BT18" s="106">
        <f t="shared" ref="BT18:CD18" si="1">SUM(BT8:BT17)</f>
        <v>446147.65435893496</v>
      </c>
      <c r="BU18" s="106">
        <f t="shared" si="1"/>
        <v>383860.47166773991</v>
      </c>
      <c r="BV18" s="106">
        <f t="shared" si="1"/>
        <v>365327.51247327158</v>
      </c>
      <c r="BW18" s="106">
        <f t="shared" si="1"/>
        <v>408747.05406921002</v>
      </c>
      <c r="BX18" s="106">
        <f t="shared" si="1"/>
        <v>417800.73999254435</v>
      </c>
      <c r="BY18" s="106">
        <f t="shared" si="1"/>
        <v>182539.43979394721</v>
      </c>
      <c r="BZ18" s="106">
        <f t="shared" si="1"/>
        <v>225598.35424060954</v>
      </c>
      <c r="CA18" s="106">
        <f t="shared" si="1"/>
        <v>195413.2587008418</v>
      </c>
      <c r="CB18" s="106">
        <f t="shared" si="1"/>
        <v>191006.01863000001</v>
      </c>
      <c r="CC18" s="106">
        <f t="shared" si="1"/>
        <v>185712.93161512024</v>
      </c>
      <c r="CD18" s="106">
        <f t="shared" si="1"/>
        <v>263078.7570184826</v>
      </c>
      <c r="CE18" s="106">
        <f t="shared" ref="CE18:CJ18" si="2">SUM(CE8:CE17)</f>
        <v>269160.22342071182</v>
      </c>
      <c r="CF18" s="106">
        <f t="shared" si="2"/>
        <v>785454</v>
      </c>
      <c r="CG18" s="106">
        <f t="shared" si="2"/>
        <v>847449.9377625403</v>
      </c>
      <c r="CH18" s="106">
        <f t="shared" si="2"/>
        <v>774234</v>
      </c>
      <c r="CI18" s="106">
        <f>SUM(CI8:CI17)</f>
        <v>715471</v>
      </c>
      <c r="CJ18" s="106">
        <f t="shared" si="2"/>
        <v>725608.22135139769</v>
      </c>
      <c r="CK18" s="106">
        <f t="shared" ref="CK18:CL18" si="3">SUM(CK8:CK17)</f>
        <v>817215.59863991383</v>
      </c>
      <c r="CL18" s="106">
        <f t="shared" si="3"/>
        <v>627213.69783375005</v>
      </c>
      <c r="CM18" s="106">
        <f t="shared" ref="CM18" si="4">SUM(CM8:CM17)</f>
        <v>595650</v>
      </c>
    </row>
    <row r="19" spans="1:91" ht="20.149999999999999" customHeight="1" thickBot="1">
      <c r="A19" s="165" t="s">
        <v>117</v>
      </c>
      <c r="B19" s="166">
        <v>1512.2573830377185</v>
      </c>
      <c r="C19" s="166">
        <v>2337.533306236734</v>
      </c>
      <c r="D19" s="166">
        <v>4114.5450085847433</v>
      </c>
      <c r="E19" s="167">
        <v>1315.1458137347129</v>
      </c>
      <c r="F19" s="167">
        <v>3651.0419926153072</v>
      </c>
      <c r="G19" s="167">
        <v>1071.221398646471</v>
      </c>
      <c r="H19" s="167">
        <v>998.52314693113874</v>
      </c>
      <c r="I19" s="167">
        <v>895.27368208442738</v>
      </c>
      <c r="J19" s="167">
        <v>928.62112146931952</v>
      </c>
      <c r="K19" s="167">
        <v>981.43857490271535</v>
      </c>
      <c r="L19" s="167">
        <v>1014.5542047248662</v>
      </c>
      <c r="M19" s="167">
        <v>221.61212511260638</v>
      </c>
      <c r="N19" s="167">
        <v>502.03310600966927</v>
      </c>
      <c r="O19" s="167">
        <v>553.03580067731014</v>
      </c>
      <c r="P19" s="167">
        <v>550.64495975448642</v>
      </c>
      <c r="Q19" s="168">
        <v>249.96226415094338</v>
      </c>
      <c r="R19" s="168">
        <v>223.29127711718255</v>
      </c>
      <c r="S19" s="168">
        <v>253.28209228547109</v>
      </c>
      <c r="T19" s="168">
        <v>300.31364994690176</v>
      </c>
      <c r="U19" s="168">
        <v>52.045759043594764</v>
      </c>
      <c r="V19" s="167">
        <v>426.27461971615662</v>
      </c>
      <c r="W19" s="167">
        <v>430.42575285565943</v>
      </c>
      <c r="X19" s="167">
        <v>409.3271729714121</v>
      </c>
      <c r="Y19" s="167">
        <v>36.308448918430862</v>
      </c>
      <c r="Z19" s="167">
        <v>0</v>
      </c>
      <c r="AA19" s="168">
        <v>0</v>
      </c>
      <c r="AB19" s="168">
        <v>0</v>
      </c>
      <c r="AC19" s="168">
        <v>0</v>
      </c>
      <c r="AD19" s="168">
        <v>108.81721193616529</v>
      </c>
      <c r="AE19" s="168">
        <v>220.13844172569222</v>
      </c>
      <c r="AF19" s="168">
        <v>88.067585626003478</v>
      </c>
      <c r="AG19" s="168">
        <v>92.07904797803026</v>
      </c>
      <c r="AH19" s="168">
        <v>209</v>
      </c>
      <c r="AI19" s="168">
        <v>27</v>
      </c>
      <c r="AJ19" s="168">
        <v>723.07401789230858</v>
      </c>
      <c r="AK19" s="168">
        <v>61</v>
      </c>
      <c r="AL19" s="168">
        <v>265</v>
      </c>
      <c r="AM19" s="168">
        <v>118.93162000000871</v>
      </c>
      <c r="AN19" s="168">
        <v>0</v>
      </c>
      <c r="AO19" s="168">
        <v>158.79187999997856</v>
      </c>
      <c r="AP19" s="168">
        <v>8033.0677800000094</v>
      </c>
      <c r="AQ19" s="168">
        <v>342.27476999997816</v>
      </c>
      <c r="AR19" s="168">
        <v>191902.91576999999</v>
      </c>
      <c r="AS19" s="168">
        <v>334</v>
      </c>
      <c r="AT19" s="113"/>
      <c r="AU19" s="49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</row>
    <row r="20" spans="1:91" ht="20.149999999999999" customHeight="1" thickBot="1">
      <c r="A20" s="67" t="s">
        <v>63</v>
      </c>
      <c r="B20" s="69">
        <f t="shared" ref="B20:AR20" si="5">SUM(B8:B19)</f>
        <v>200814.66484749789</v>
      </c>
      <c r="C20" s="69">
        <f t="shared" si="5"/>
        <v>231613.15088289755</v>
      </c>
      <c r="D20" s="69">
        <f t="shared" si="5"/>
        <v>221966.31510097292</v>
      </c>
      <c r="E20" s="69">
        <f t="shared" si="5"/>
        <v>198893.69708372527</v>
      </c>
      <c r="F20" s="69">
        <f t="shared" si="5"/>
        <v>172177.54552850616</v>
      </c>
      <c r="G20" s="69">
        <f t="shared" si="5"/>
        <v>161739.92910087015</v>
      </c>
      <c r="H20" s="69">
        <f t="shared" si="5"/>
        <v>186441.5701793998</v>
      </c>
      <c r="I20" s="69">
        <f t="shared" si="5"/>
        <v>208588.92143001416</v>
      </c>
      <c r="J20" s="69">
        <f t="shared" si="5"/>
        <v>191669.68136913871</v>
      </c>
      <c r="K20" s="69">
        <f t="shared" si="5"/>
        <v>182654.74927214303</v>
      </c>
      <c r="L20" s="69">
        <f t="shared" si="5"/>
        <v>215052.59019037714</v>
      </c>
      <c r="M20" s="69">
        <f t="shared" si="5"/>
        <v>224696.96934850025</v>
      </c>
      <c r="N20" s="69">
        <f t="shared" si="5"/>
        <v>281334.16578618763</v>
      </c>
      <c r="O20" s="69">
        <f t="shared" si="5"/>
        <v>267148.34300919209</v>
      </c>
      <c r="P20" s="69">
        <f t="shared" si="5"/>
        <v>282943.77652557968</v>
      </c>
      <c r="Q20" s="69">
        <f t="shared" si="5"/>
        <v>247951.39622641509</v>
      </c>
      <c r="R20" s="69">
        <f t="shared" si="5"/>
        <v>235604.06644277027</v>
      </c>
      <c r="S20" s="69">
        <f t="shared" si="5"/>
        <v>246461.01467591763</v>
      </c>
      <c r="T20" s="69">
        <f t="shared" si="5"/>
        <v>189440.12249635719</v>
      </c>
      <c r="U20" s="69">
        <f t="shared" si="5"/>
        <v>259980.16077501804</v>
      </c>
      <c r="V20" s="69">
        <f t="shared" si="5"/>
        <v>179751.82816521008</v>
      </c>
      <c r="W20" s="69">
        <f t="shared" si="5"/>
        <v>259844.49636552439</v>
      </c>
      <c r="X20" s="69">
        <f t="shared" si="5"/>
        <v>267264.1736452016</v>
      </c>
      <c r="Y20" s="69">
        <f t="shared" si="5"/>
        <v>290676.98928036267</v>
      </c>
      <c r="Z20" s="69">
        <f t="shared" si="5"/>
        <v>332783.05572178966</v>
      </c>
      <c r="AA20" s="69">
        <f t="shared" si="5"/>
        <v>281727.50321957504</v>
      </c>
      <c r="AB20" s="69">
        <f t="shared" si="5"/>
        <v>294089.98574483249</v>
      </c>
      <c r="AC20" s="69">
        <f t="shared" si="5"/>
        <v>341350.80982218368</v>
      </c>
      <c r="AD20" s="69">
        <f t="shared" si="5"/>
        <v>714102.56865425245</v>
      </c>
      <c r="AE20" s="69">
        <f t="shared" si="5"/>
        <v>1096085.1980038635</v>
      </c>
      <c r="AF20" s="69">
        <f t="shared" si="5"/>
        <v>990391.2032771993</v>
      </c>
      <c r="AG20" s="69">
        <f t="shared" si="5"/>
        <v>1080869.0790479779</v>
      </c>
      <c r="AH20" s="69">
        <f t="shared" si="5"/>
        <v>1436406.3809899813</v>
      </c>
      <c r="AI20" s="69">
        <f t="shared" si="5"/>
        <v>1522549</v>
      </c>
      <c r="AJ20" s="69">
        <f t="shared" si="5"/>
        <v>2057213.8227896474</v>
      </c>
      <c r="AK20" s="69">
        <f t="shared" si="5"/>
        <v>2019807.3934278339</v>
      </c>
      <c r="AL20" s="69">
        <f t="shared" si="5"/>
        <v>750990</v>
      </c>
      <c r="AM20" s="69">
        <f t="shared" si="5"/>
        <v>746250.84321351093</v>
      </c>
      <c r="AN20" s="69">
        <f t="shared" si="5"/>
        <v>1001169</v>
      </c>
      <c r="AO20" s="69">
        <f t="shared" si="5"/>
        <v>1093688.8595927095</v>
      </c>
      <c r="AP20" s="69">
        <f t="shared" si="5"/>
        <v>1357291.490615532</v>
      </c>
      <c r="AQ20" s="69">
        <f t="shared" si="5"/>
        <v>1896654.4098674234</v>
      </c>
      <c r="AR20" s="69">
        <f t="shared" si="5"/>
        <v>3153136.5191877186</v>
      </c>
      <c r="AS20" s="69">
        <f>SUM(AS8:AS19)</f>
        <v>1284267.4750967468</v>
      </c>
      <c r="AU20" s="162" t="s">
        <v>137</v>
      </c>
      <c r="AV20" s="166">
        <v>0</v>
      </c>
      <c r="AW20" s="166">
        <v>0</v>
      </c>
      <c r="AX20" s="166">
        <v>0</v>
      </c>
      <c r="AY20" s="167">
        <v>0</v>
      </c>
      <c r="AZ20" s="167">
        <v>0</v>
      </c>
      <c r="BA20" s="167">
        <v>0</v>
      </c>
      <c r="BB20" s="167">
        <v>0</v>
      </c>
      <c r="BC20" s="172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2">
        <v>0</v>
      </c>
      <c r="BJ20" s="172">
        <v>0</v>
      </c>
      <c r="BK20" s="172">
        <v>0</v>
      </c>
      <c r="BL20" s="172">
        <v>0</v>
      </c>
      <c r="BM20" s="172">
        <v>0</v>
      </c>
      <c r="BN20" s="172">
        <v>0</v>
      </c>
      <c r="BO20" s="172">
        <v>0</v>
      </c>
      <c r="BP20" s="172">
        <v>0</v>
      </c>
      <c r="BQ20" s="172">
        <v>0</v>
      </c>
      <c r="BR20" s="172">
        <v>0</v>
      </c>
      <c r="BS20" s="172">
        <v>0</v>
      </c>
      <c r="BT20" s="172">
        <v>0</v>
      </c>
      <c r="BU20" s="172">
        <v>0</v>
      </c>
      <c r="BV20" s="172">
        <v>0</v>
      </c>
      <c r="BW20" s="173">
        <v>-509.94880438968153</v>
      </c>
      <c r="BX20" s="173">
        <v>82.012319599524261</v>
      </c>
      <c r="BY20" s="173">
        <v>-413.31294269156473</v>
      </c>
      <c r="BZ20" s="173">
        <v>-522.66088585968077</v>
      </c>
      <c r="CA20" s="173">
        <v>-807</v>
      </c>
      <c r="CB20" s="173">
        <v>0</v>
      </c>
      <c r="CC20" s="173">
        <v>0</v>
      </c>
      <c r="CD20" s="173">
        <v>0</v>
      </c>
      <c r="CE20" s="173">
        <v>-2519</v>
      </c>
      <c r="CF20" s="173">
        <v>-3250</v>
      </c>
      <c r="CG20" s="173">
        <v>-3448.4976759628153</v>
      </c>
      <c r="CH20" s="173">
        <v>-3867</v>
      </c>
      <c r="CI20" s="173">
        <v>0</v>
      </c>
      <c r="CJ20" s="173">
        <v>0</v>
      </c>
      <c r="CK20" s="173">
        <v>0</v>
      </c>
      <c r="CL20" s="173">
        <v>0</v>
      </c>
      <c r="CM20" s="173">
        <v>0</v>
      </c>
    </row>
    <row r="21" spans="1:91" ht="20.149999999999999" customHeight="1">
      <c r="AU21" s="49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6">
        <f t="shared" ref="BK21:CL21" si="6">SUM(BK20,BK18)</f>
        <v>65464.452830188682</v>
      </c>
      <c r="BL21" s="106">
        <f t="shared" si="6"/>
        <v>56735.056096546548</v>
      </c>
      <c r="BM21" s="106">
        <f t="shared" si="6"/>
        <v>89995.748020885221</v>
      </c>
      <c r="BN21" s="106">
        <f t="shared" si="6"/>
        <v>41359.984624726982</v>
      </c>
      <c r="BO21" s="106">
        <f t="shared" si="6"/>
        <v>95585.385963104185</v>
      </c>
      <c r="BP21" s="106">
        <f t="shared" si="6"/>
        <v>256756.18518612883</v>
      </c>
      <c r="BQ21" s="106">
        <f t="shared" si="6"/>
        <v>228446.78089304257</v>
      </c>
      <c r="BR21" s="106">
        <f t="shared" si="6"/>
        <v>273744.34498026763</v>
      </c>
      <c r="BS21" s="106">
        <f t="shared" si="6"/>
        <v>320778.99873208592</v>
      </c>
      <c r="BT21" s="106">
        <f t="shared" si="6"/>
        <v>446147.65435893496</v>
      </c>
      <c r="BU21" s="106">
        <f t="shared" si="6"/>
        <v>383860.47166773991</v>
      </c>
      <c r="BV21" s="106">
        <f t="shared" si="6"/>
        <v>365327.51247327158</v>
      </c>
      <c r="BW21" s="106">
        <f t="shared" si="6"/>
        <v>408237.10526482033</v>
      </c>
      <c r="BX21" s="106">
        <f t="shared" si="6"/>
        <v>417882.75231214386</v>
      </c>
      <c r="BY21" s="106">
        <f t="shared" si="6"/>
        <v>182126.12685125566</v>
      </c>
      <c r="BZ21" s="106">
        <f t="shared" si="6"/>
        <v>225075.69335474985</v>
      </c>
      <c r="CA21" s="106">
        <f t="shared" si="6"/>
        <v>194606.2587008418</v>
      </c>
      <c r="CB21" s="106">
        <f t="shared" si="6"/>
        <v>191006.01863000001</v>
      </c>
      <c r="CC21" s="106">
        <f t="shared" si="6"/>
        <v>185712.93161512024</v>
      </c>
      <c r="CD21" s="106">
        <f t="shared" si="6"/>
        <v>263078.7570184826</v>
      </c>
      <c r="CE21" s="106">
        <f t="shared" si="6"/>
        <v>266641.22342071182</v>
      </c>
      <c r="CF21" s="106">
        <f t="shared" si="6"/>
        <v>782204</v>
      </c>
      <c r="CG21" s="106">
        <f t="shared" si="6"/>
        <v>844001.44008657744</v>
      </c>
      <c r="CH21" s="106">
        <f t="shared" si="6"/>
        <v>770367</v>
      </c>
      <c r="CI21" s="106">
        <f t="shared" si="6"/>
        <v>715471</v>
      </c>
      <c r="CJ21" s="106">
        <f t="shared" si="6"/>
        <v>725608.22135139769</v>
      </c>
      <c r="CK21" s="106">
        <f t="shared" si="6"/>
        <v>817215.59863991383</v>
      </c>
      <c r="CL21" s="106">
        <f t="shared" si="6"/>
        <v>627213.69783375005</v>
      </c>
      <c r="CM21" s="106">
        <f t="shared" ref="CM21" si="7">SUM(CM20,CM18)</f>
        <v>595650</v>
      </c>
    </row>
    <row r="22" spans="1:91" ht="20.149999999999999" customHeight="1">
      <c r="AU22" s="49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</row>
    <row r="23" spans="1:91" ht="20.149999999999999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U23" s="174" t="s">
        <v>62</v>
      </c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</row>
    <row r="24" spans="1:91" ht="20.149999999999999" customHeight="1">
      <c r="AU24" s="59" t="s">
        <v>49</v>
      </c>
      <c r="AV24" s="63">
        <v>0</v>
      </c>
      <c r="AW24" s="63">
        <v>0</v>
      </c>
      <c r="AX24" s="112">
        <v>0</v>
      </c>
      <c r="AY24" s="63">
        <v>4782.6904985888987</v>
      </c>
      <c r="AZ24" s="112">
        <v>0</v>
      </c>
      <c r="BA24" s="63">
        <v>4096.036094102481</v>
      </c>
      <c r="BB24" s="63">
        <v>3218.3578663492949</v>
      </c>
      <c r="BC24" s="63">
        <v>3208.9476873358917</v>
      </c>
      <c r="BD24" s="63">
        <v>3536.9417002921941</v>
      </c>
      <c r="BE24" s="63">
        <v>3955.1929576149873</v>
      </c>
      <c r="BF24" s="63">
        <v>3898.2901757506979</v>
      </c>
      <c r="BG24" s="63">
        <v>3941.4139839848058</v>
      </c>
      <c r="BH24" s="63">
        <v>4308.263695450325</v>
      </c>
      <c r="BI24" s="63">
        <v>4068.6985970004839</v>
      </c>
      <c r="BJ24" s="63">
        <v>4255.6570416521718</v>
      </c>
      <c r="BK24" s="63">
        <v>4062.1886792452829</v>
      </c>
      <c r="BL24" s="63">
        <v>3982.027775256422</v>
      </c>
      <c r="BM24" s="63">
        <v>3394.5474710479484</v>
      </c>
      <c r="BN24" s="63">
        <v>3250.3519300585313</v>
      </c>
      <c r="BO24" s="63">
        <v>3455.8899309491908</v>
      </c>
      <c r="BP24" s="63">
        <v>3417.5860575330598</v>
      </c>
      <c r="BQ24" s="63">
        <v>3482.0872274143303</v>
      </c>
      <c r="BR24" s="63">
        <v>3235.8744826258544</v>
      </c>
      <c r="BS24" s="63">
        <v>2542.167748876167</v>
      </c>
      <c r="BT24" s="63">
        <v>2620.3557843777617</v>
      </c>
      <c r="BU24" s="63">
        <v>2899.6297488731489</v>
      </c>
      <c r="BV24" s="63">
        <v>2434.0698503207414</v>
      </c>
      <c r="BW24" s="63">
        <v>2626.1430782269927</v>
      </c>
      <c r="BX24" s="63">
        <v>2387.233060550654</v>
      </c>
      <c r="BY24" s="63">
        <v>2705.2479072762399</v>
      </c>
      <c r="BZ24" s="63">
        <v>2387.3881119952839</v>
      </c>
      <c r="CA24" s="63">
        <v>71.796528637840368</v>
      </c>
      <c r="CB24" s="63">
        <v>80</v>
      </c>
      <c r="CC24" s="63">
        <v>97</v>
      </c>
      <c r="CD24" s="63">
        <v>16.503529999999955</v>
      </c>
      <c r="CE24" s="113">
        <v>288.10510000000068</v>
      </c>
      <c r="CF24" s="113">
        <v>0</v>
      </c>
      <c r="CG24" s="113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</row>
    <row r="25" spans="1:91" ht="20.149999999999999" customHeight="1" thickBot="1">
      <c r="A25" s="162" t="s">
        <v>100</v>
      </c>
      <c r="B25" s="169">
        <v>63857.224593987943</v>
      </c>
      <c r="C25" s="169">
        <v>64928.419816646339</v>
      </c>
      <c r="D25" s="169">
        <v>62301.93769928869</v>
      </c>
      <c r="E25" s="170">
        <v>97143.179680150512</v>
      </c>
      <c r="F25" s="170">
        <v>82461.355529131979</v>
      </c>
      <c r="G25" s="170">
        <v>79705.768611021587</v>
      </c>
      <c r="H25" s="170">
        <v>39216.652399692364</v>
      </c>
      <c r="I25" s="170">
        <v>18593.213492223793</v>
      </c>
      <c r="J25" s="170">
        <v>18475.302629748156</v>
      </c>
      <c r="K25" s="170">
        <v>16676.296444026182</v>
      </c>
      <c r="L25" s="170">
        <v>15353.31226977794</v>
      </c>
      <c r="M25" s="170">
        <v>15440.846160936491</v>
      </c>
      <c r="N25" s="170">
        <v>15642.749655812762</v>
      </c>
      <c r="O25" s="170">
        <v>8562.5302370585396</v>
      </c>
      <c r="P25" s="170">
        <v>8576.5141212562066</v>
      </c>
      <c r="Q25" s="169">
        <v>8548.2264150943392</v>
      </c>
      <c r="R25" s="169">
        <v>8608.5141145502403</v>
      </c>
      <c r="S25" s="169">
        <v>7617.8071238812518</v>
      </c>
      <c r="T25" s="169">
        <v>6783.4827492529203</v>
      </c>
      <c r="U25" s="169">
        <v>6848.6550551375858</v>
      </c>
      <c r="V25" s="170">
        <v>6810.9664432950285</v>
      </c>
      <c r="W25" s="170">
        <v>6824.7663551401874</v>
      </c>
      <c r="X25" s="170">
        <v>6874.5788815092892</v>
      </c>
      <c r="Y25" s="170">
        <v>0</v>
      </c>
      <c r="Z25" s="170">
        <v>0</v>
      </c>
      <c r="AA25" s="169">
        <v>0</v>
      </c>
      <c r="AB25" s="169">
        <v>0</v>
      </c>
      <c r="AC25" s="169">
        <v>13176.548783988062</v>
      </c>
      <c r="AD25" s="169">
        <v>13230.788347860045</v>
      </c>
      <c r="AE25" s="169">
        <v>14107.775273663878</v>
      </c>
      <c r="AF25" s="169">
        <v>13349.438759575993</v>
      </c>
      <c r="AG25" s="169">
        <v>13351</v>
      </c>
      <c r="AH25" s="169">
        <v>0</v>
      </c>
      <c r="AI25" s="169">
        <v>0</v>
      </c>
      <c r="AJ25" s="169">
        <v>0</v>
      </c>
      <c r="AK25" s="169">
        <v>12291</v>
      </c>
      <c r="AL25" s="169">
        <v>13631</v>
      </c>
      <c r="AM25" s="169">
        <v>14093</v>
      </c>
      <c r="AN25" s="169">
        <v>14600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U25" s="64" t="s">
        <v>52</v>
      </c>
      <c r="AV25" s="63">
        <v>0</v>
      </c>
      <c r="AW25" s="63">
        <v>0</v>
      </c>
      <c r="AX25" s="63">
        <v>0</v>
      </c>
      <c r="AY25" s="63">
        <v>32951.269990592657</v>
      </c>
      <c r="AZ25" s="63">
        <v>27283.30934351336</v>
      </c>
      <c r="BA25" s="63">
        <v>28099.258781824039</v>
      </c>
      <c r="BB25" s="63">
        <v>22079.076245220429</v>
      </c>
      <c r="BC25" s="63">
        <v>7943.0923045849322</v>
      </c>
      <c r="BD25" s="63">
        <v>8753.0262974815632</v>
      </c>
      <c r="BE25" s="63">
        <v>9781.0979025331435</v>
      </c>
      <c r="BF25" s="63">
        <v>9640.3950556697237</v>
      </c>
      <c r="BG25" s="63">
        <v>9656.9822103419665</v>
      </c>
      <c r="BH25" s="63">
        <v>10063.394486600711</v>
      </c>
      <c r="BI25" s="63">
        <v>9503.8098693759075</v>
      </c>
      <c r="BJ25" s="63">
        <v>9928.6251937126399</v>
      </c>
      <c r="BK25" s="63">
        <v>9476.5283018867922</v>
      </c>
      <c r="BL25" s="63">
        <v>9453.5717527457564</v>
      </c>
      <c r="BM25" s="63">
        <v>8057.8267261613064</v>
      </c>
      <c r="BN25" s="63">
        <v>7715.5417253216765</v>
      </c>
      <c r="BO25" s="63">
        <v>17872.307533752446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374975.17298999999</v>
      </c>
      <c r="CE25" s="113">
        <v>373767.80114</v>
      </c>
      <c r="CF25" s="113">
        <v>373038</v>
      </c>
      <c r="CG25" s="113">
        <v>375330.57539000001</v>
      </c>
      <c r="CH25" s="113">
        <v>373723</v>
      </c>
      <c r="CI25" s="113">
        <v>371852.22074000002</v>
      </c>
      <c r="CJ25" s="113">
        <v>767027.37699000002</v>
      </c>
      <c r="CK25" s="113">
        <v>1016489.3979799999</v>
      </c>
      <c r="CL25" s="113">
        <v>1018778.39652</v>
      </c>
      <c r="CM25" s="113">
        <v>1022690</v>
      </c>
    </row>
    <row r="26" spans="1:91" ht="20.149999999999999" customHeight="1">
      <c r="A26" s="67"/>
      <c r="B26" s="68">
        <f t="shared" ref="B26:AM26" si="8">SUM(B25,B20)</f>
        <v>264671.88944148581</v>
      </c>
      <c r="C26" s="68">
        <f t="shared" si="8"/>
        <v>296541.57069954387</v>
      </c>
      <c r="D26" s="68">
        <f t="shared" si="8"/>
        <v>284268.2528002616</v>
      </c>
      <c r="E26" s="68">
        <f t="shared" si="8"/>
        <v>296036.87676387577</v>
      </c>
      <c r="F26" s="68">
        <f t="shared" si="8"/>
        <v>254638.90105763814</v>
      </c>
      <c r="G26" s="68">
        <f t="shared" si="8"/>
        <v>241445.69771189173</v>
      </c>
      <c r="H26" s="68">
        <f t="shared" si="8"/>
        <v>225658.22257909217</v>
      </c>
      <c r="I26" s="68">
        <f t="shared" si="8"/>
        <v>227182.13492223795</v>
      </c>
      <c r="J26" s="68">
        <f t="shared" si="8"/>
        <v>210144.98399888686</v>
      </c>
      <c r="K26" s="68">
        <f t="shared" si="8"/>
        <v>199331.0457161692</v>
      </c>
      <c r="L26" s="68">
        <f t="shared" si="8"/>
        <v>230405.90246015508</v>
      </c>
      <c r="M26" s="68">
        <f t="shared" si="8"/>
        <v>240137.81550943674</v>
      </c>
      <c r="N26" s="68">
        <f t="shared" si="8"/>
        <v>296976.91544200038</v>
      </c>
      <c r="O26" s="68">
        <f t="shared" si="8"/>
        <v>275710.87324625062</v>
      </c>
      <c r="P26" s="68">
        <f t="shared" si="8"/>
        <v>291520.29064683587</v>
      </c>
      <c r="Q26" s="98">
        <f t="shared" si="8"/>
        <v>256499.62264150943</v>
      </c>
      <c r="R26" s="98">
        <f t="shared" si="8"/>
        <v>244212.5805573205</v>
      </c>
      <c r="S26" s="98">
        <f t="shared" si="8"/>
        <v>254078.82179979887</v>
      </c>
      <c r="T26" s="98">
        <f t="shared" si="8"/>
        <v>196223.60524561012</v>
      </c>
      <c r="U26" s="98">
        <f t="shared" si="8"/>
        <v>266828.81583015563</v>
      </c>
      <c r="V26" s="68">
        <f t="shared" si="8"/>
        <v>186562.79460850512</v>
      </c>
      <c r="W26" s="68">
        <f t="shared" si="8"/>
        <v>266669.26272066456</v>
      </c>
      <c r="X26" s="68">
        <f t="shared" si="8"/>
        <v>274138.75252671092</v>
      </c>
      <c r="Y26" s="68">
        <f t="shared" si="8"/>
        <v>290676.98928036267</v>
      </c>
      <c r="Z26" s="68">
        <f>SUM(Z25,Z20)</f>
        <v>332783.05572178966</v>
      </c>
      <c r="AA26" s="98">
        <f t="shared" si="8"/>
        <v>281727.50321957504</v>
      </c>
      <c r="AB26" s="98">
        <f t="shared" si="8"/>
        <v>294089.98574483249</v>
      </c>
      <c r="AC26" s="98">
        <f t="shared" si="8"/>
        <v>354527.35860617174</v>
      </c>
      <c r="AD26" s="98">
        <f t="shared" si="8"/>
        <v>727333.35700211255</v>
      </c>
      <c r="AE26" s="98">
        <f t="shared" si="8"/>
        <v>1110192.9732775274</v>
      </c>
      <c r="AF26" s="98">
        <f t="shared" si="8"/>
        <v>1003740.6420367752</v>
      </c>
      <c r="AG26" s="98">
        <f t="shared" si="8"/>
        <v>1094220.0790479779</v>
      </c>
      <c r="AH26" s="98">
        <f t="shared" si="8"/>
        <v>1436406.3809899813</v>
      </c>
      <c r="AI26" s="98">
        <f t="shared" si="8"/>
        <v>1522549</v>
      </c>
      <c r="AJ26" s="98">
        <f t="shared" si="8"/>
        <v>2057213.8227896474</v>
      </c>
      <c r="AK26" s="98">
        <f t="shared" si="8"/>
        <v>2032098.3934278339</v>
      </c>
      <c r="AL26" s="98">
        <f t="shared" si="8"/>
        <v>764621</v>
      </c>
      <c r="AM26" s="98">
        <f t="shared" si="8"/>
        <v>760343.84321351093</v>
      </c>
      <c r="AN26" s="98">
        <f t="shared" ref="AN26:AS26" si="9">SUM(AN25,AN20)</f>
        <v>1015769</v>
      </c>
      <c r="AO26" s="98">
        <f t="shared" si="9"/>
        <v>1093688.8595927095</v>
      </c>
      <c r="AP26" s="98">
        <f t="shared" si="9"/>
        <v>1357291.490615532</v>
      </c>
      <c r="AQ26" s="98">
        <f t="shared" si="9"/>
        <v>1896654.4098674234</v>
      </c>
      <c r="AR26" s="98">
        <f t="shared" si="9"/>
        <v>3153136.5191877186</v>
      </c>
      <c r="AS26" s="98">
        <f t="shared" si="9"/>
        <v>1284267.4750967468</v>
      </c>
      <c r="AU26" s="64" t="s">
        <v>234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7274.2173100000027</v>
      </c>
      <c r="CE26" s="113">
        <v>17116.697100000001</v>
      </c>
      <c r="CF26" s="113">
        <v>9281</v>
      </c>
      <c r="CG26" s="113">
        <v>-22391.531640000001</v>
      </c>
      <c r="CH26" s="113">
        <v>0</v>
      </c>
      <c r="CI26" s="113">
        <v>0</v>
      </c>
      <c r="CJ26" s="113">
        <v>-3192.8085000000001</v>
      </c>
      <c r="CK26" s="113">
        <v>114086.15489999999</v>
      </c>
      <c r="CL26" s="113">
        <v>126724.50040999999</v>
      </c>
      <c r="CM26" s="113">
        <v>239530</v>
      </c>
    </row>
    <row r="27" spans="1:91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98"/>
      <c r="R27" s="98"/>
      <c r="S27" s="98"/>
      <c r="T27" s="98"/>
      <c r="U27" s="98"/>
      <c r="V27" s="68"/>
      <c r="W27" s="68"/>
      <c r="X27" s="68"/>
      <c r="Y27" s="68"/>
      <c r="Z27" s="6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U27" s="64" t="s">
        <v>120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6626.3011439760894</v>
      </c>
      <c r="BP27" s="63">
        <v>197508.85417993731</v>
      </c>
      <c r="BQ27" s="63">
        <v>188126.42782969886</v>
      </c>
      <c r="BR27" s="63">
        <v>110612.90788333815</v>
      </c>
      <c r="BS27" s="63">
        <v>80929.419449033696</v>
      </c>
      <c r="BT27" s="63">
        <v>129997.8868098513</v>
      </c>
      <c r="BU27" s="63">
        <v>142641.86252414683</v>
      </c>
      <c r="BV27" s="63">
        <v>133107.62651461153</v>
      </c>
      <c r="BW27" s="63">
        <v>75038.987293030426</v>
      </c>
      <c r="BX27" s="63">
        <v>49926.508440878344</v>
      </c>
      <c r="BY27" s="63">
        <v>595472.67385705095</v>
      </c>
      <c r="BZ27" s="63">
        <v>591704.30323188531</v>
      </c>
      <c r="CA27" s="63">
        <v>592665</v>
      </c>
      <c r="CB27" s="63">
        <v>791135</v>
      </c>
      <c r="CC27" s="63">
        <v>1057485</v>
      </c>
      <c r="CD27" s="63">
        <v>1003979.43961</v>
      </c>
      <c r="CE27" s="113">
        <v>1005827.84955</v>
      </c>
      <c r="CF27" s="113">
        <v>1046891</v>
      </c>
      <c r="CG27" s="113">
        <v>910892.31803999993</v>
      </c>
      <c r="CH27" s="113">
        <v>911100</v>
      </c>
      <c r="CI27" s="113">
        <v>896629.86135000002</v>
      </c>
      <c r="CJ27" s="113">
        <v>747166.55114999996</v>
      </c>
      <c r="CK27" s="113">
        <v>647703.24095000001</v>
      </c>
      <c r="CL27" s="113">
        <v>1883239.9307500001</v>
      </c>
      <c r="CM27" s="113">
        <v>1908809</v>
      </c>
    </row>
    <row r="28" spans="1:91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98"/>
      <c r="R28" s="98"/>
      <c r="S28" s="98"/>
      <c r="T28" s="98"/>
      <c r="U28" s="98"/>
      <c r="V28" s="48"/>
      <c r="W28" s="48"/>
      <c r="X28" s="48"/>
      <c r="Y28" s="48"/>
      <c r="Z28" s="4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U28" s="64" t="s">
        <v>64</v>
      </c>
      <c r="AV28" s="63">
        <v>50235.024866863256</v>
      </c>
      <c r="AW28" s="63">
        <v>37311.565731833987</v>
      </c>
      <c r="AX28" s="63">
        <v>34883.901561605751</v>
      </c>
      <c r="AY28" s="63">
        <v>51943.179680150512</v>
      </c>
      <c r="AZ28" s="63">
        <v>52119.344139182671</v>
      </c>
      <c r="BA28" s="63">
        <v>52593.619078311305</v>
      </c>
      <c r="BB28" s="63">
        <v>53028.180853865437</v>
      </c>
      <c r="BC28" s="63">
        <v>17176.580488790143</v>
      </c>
      <c r="BD28" s="63">
        <v>16475.024349519965</v>
      </c>
      <c r="BE28" s="63">
        <v>14575.57698228218</v>
      </c>
      <c r="BF28" s="63">
        <v>14350.655553931987</v>
      </c>
      <c r="BG28" s="63">
        <v>14953.662099760702</v>
      </c>
      <c r="BH28" s="63">
        <v>24165.145839336601</v>
      </c>
      <c r="BI28" s="63">
        <v>21426.584421867443</v>
      </c>
      <c r="BJ28" s="63">
        <v>22020.039344901445</v>
      </c>
      <c r="BK28" s="63">
        <v>22375.547169811322</v>
      </c>
      <c r="BL28" s="63">
        <v>22782.366645487276</v>
      </c>
      <c r="BM28" s="63">
        <v>22937.246911351267</v>
      </c>
      <c r="BN28" s="63">
        <v>22592.674915413299</v>
      </c>
      <c r="BO28" s="63">
        <v>9388.3335051015147</v>
      </c>
      <c r="BP28" s="63">
        <v>136530.18065075038</v>
      </c>
      <c r="BQ28" s="63">
        <v>138955.86708203531</v>
      </c>
      <c r="BR28" s="63">
        <v>142119.79016267206</v>
      </c>
      <c r="BS28" s="63">
        <v>146700.15752872018</v>
      </c>
      <c r="BT28" s="63">
        <v>165757.09839781764</v>
      </c>
      <c r="BU28" s="63">
        <v>185531.02865421766</v>
      </c>
      <c r="BV28" s="63">
        <v>217263.72059871705</v>
      </c>
      <c r="BW28" s="63">
        <v>122930.99974201001</v>
      </c>
      <c r="BX28" s="63">
        <v>151484.7425132693</v>
      </c>
      <c r="BY28" s="63">
        <v>153120.17063747585</v>
      </c>
      <c r="BZ28" s="63">
        <v>130289.71396028146</v>
      </c>
      <c r="CA28" s="63">
        <v>124055</v>
      </c>
      <c r="CB28" s="63">
        <v>119154</v>
      </c>
      <c r="CC28" s="63">
        <v>122949</v>
      </c>
      <c r="CD28" s="63">
        <v>126166.90155559799</v>
      </c>
      <c r="CE28" s="113">
        <v>51367</v>
      </c>
      <c r="CF28" s="113">
        <v>325725</v>
      </c>
      <c r="CG28" s="113">
        <v>334899.15338645416</v>
      </c>
      <c r="CH28" s="113">
        <v>327154</v>
      </c>
      <c r="CI28" s="113">
        <v>231638.0845</v>
      </c>
      <c r="CJ28" s="113">
        <v>238534.48634</v>
      </c>
      <c r="CK28" s="113">
        <v>245547.35178000003</v>
      </c>
      <c r="CL28" s="113">
        <v>252242.00890000002</v>
      </c>
      <c r="CM28" s="113">
        <v>547093</v>
      </c>
    </row>
    <row r="29" spans="1:91" ht="20.149999999999999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U29" s="59" t="s">
        <v>65</v>
      </c>
      <c r="AV29" s="63">
        <v>0</v>
      </c>
      <c r="AW29" s="63">
        <v>0</v>
      </c>
      <c r="AX29" s="63">
        <v>0</v>
      </c>
      <c r="AY29" s="63">
        <v>12733.019755409217</v>
      </c>
      <c r="AZ29" s="63">
        <v>12720.44558483009</v>
      </c>
      <c r="BA29" s="63">
        <v>12767.644215275539</v>
      </c>
      <c r="BB29" s="63">
        <v>12759.483406345751</v>
      </c>
      <c r="BC29" s="63">
        <v>15370.379721268431</v>
      </c>
      <c r="BD29" s="63">
        <v>16286.0720745791</v>
      </c>
      <c r="BE29" s="63">
        <v>16748.644787452544</v>
      </c>
      <c r="BF29" s="63">
        <v>16534.520924454802</v>
      </c>
      <c r="BG29" s="63">
        <v>17326.673287860634</v>
      </c>
      <c r="BH29" s="63">
        <v>21266.929209489961</v>
      </c>
      <c r="BI29" s="63">
        <v>7624.2743105950658</v>
      </c>
      <c r="BJ29" s="63">
        <v>8501.6600493374244</v>
      </c>
      <c r="BK29" s="63">
        <v>4564.5283018867922</v>
      </c>
      <c r="BL29" s="63">
        <v>4430.4257057275117</v>
      </c>
      <c r="BM29" s="63">
        <v>4510.0719610017795</v>
      </c>
      <c r="BN29" s="63">
        <v>3675.3846533797632</v>
      </c>
      <c r="BO29" s="63">
        <v>4493.7132845511696</v>
      </c>
      <c r="BP29" s="63">
        <v>6600.7592937039772</v>
      </c>
      <c r="BQ29" s="63">
        <v>7444.1848390446521</v>
      </c>
      <c r="BR29" s="63">
        <v>8345.3652902108006</v>
      </c>
      <c r="BS29" s="63">
        <v>12604.795020555577</v>
      </c>
      <c r="BT29" s="63">
        <v>14601.375494678603</v>
      </c>
      <c r="BU29" s="63">
        <v>14908.84578235673</v>
      </c>
      <c r="BV29" s="63">
        <v>9699.5723449750531</v>
      </c>
      <c r="BW29" s="63">
        <v>14595.523671544088</v>
      </c>
      <c r="BX29" s="63">
        <v>16206.30891307049</v>
      </c>
      <c r="BY29" s="63">
        <v>25835.278493238893</v>
      </c>
      <c r="BZ29" s="63">
        <v>23233.197273712638</v>
      </c>
      <c r="CA29" s="63">
        <v>4889</v>
      </c>
      <c r="CB29" s="63">
        <v>5895.7688500000004</v>
      </c>
      <c r="CC29" s="63">
        <v>6044</v>
      </c>
      <c r="CD29" s="63">
        <v>3678.4174499999999</v>
      </c>
      <c r="CE29" s="113">
        <v>4475.1838099999995</v>
      </c>
      <c r="CF29" s="113">
        <v>94114</v>
      </c>
      <c r="CG29" s="113">
        <v>207477.47993512891</v>
      </c>
      <c r="CH29" s="113">
        <v>202695</v>
      </c>
      <c r="CI29" s="113">
        <v>195422.98189</v>
      </c>
      <c r="CJ29" s="113">
        <v>198976.81657000002</v>
      </c>
      <c r="CK29" s="113">
        <v>126035.97372000002</v>
      </c>
      <c r="CL29" s="113">
        <v>122123.53727</v>
      </c>
      <c r="CM29" s="113">
        <v>122416</v>
      </c>
    </row>
    <row r="30" spans="1:91" ht="20.149999999999999" customHeight="1">
      <c r="AU30" s="59" t="s">
        <v>66</v>
      </c>
      <c r="AV30" s="62">
        <v>58963.954051318164</v>
      </c>
      <c r="AW30" s="62">
        <v>58390.461997019367</v>
      </c>
      <c r="AX30" s="62">
        <v>61185.921020358102</v>
      </c>
      <c r="AY30" s="63">
        <v>3569.8965192850419</v>
      </c>
      <c r="AZ30" s="63">
        <v>2572.7517366543589</v>
      </c>
      <c r="BA30" s="63">
        <v>2228.4885594585885</v>
      </c>
      <c r="BB30" s="63">
        <v>1509.2580519358839</v>
      </c>
      <c r="BC30" s="63">
        <v>1031.8622500504948</v>
      </c>
      <c r="BD30" s="63">
        <v>1280.6456101294002</v>
      </c>
      <c r="BE30" s="63">
        <v>1282.827755648223</v>
      </c>
      <c r="BF30" s="63">
        <v>11086.728531116767</v>
      </c>
      <c r="BG30" s="63">
        <v>5922.1984084554651</v>
      </c>
      <c r="BH30" s="63">
        <v>18022.604296737427</v>
      </c>
      <c r="BI30" s="63">
        <v>13896.347363328496</v>
      </c>
      <c r="BJ30" s="63">
        <v>21624.446835763305</v>
      </c>
      <c r="BK30" s="63">
        <v>5342.4905660377362</v>
      </c>
      <c r="BL30" s="63">
        <v>7699.3131826571062</v>
      </c>
      <c r="BM30" s="63">
        <v>4864.2026256738282</v>
      </c>
      <c r="BN30" s="63">
        <v>520.60951816453041</v>
      </c>
      <c r="BO30" s="63">
        <v>0</v>
      </c>
      <c r="BP30" s="63">
        <v>792.6720513669834</v>
      </c>
      <c r="BQ30" s="63">
        <v>0</v>
      </c>
      <c r="BR30" s="63">
        <v>693.28135527962274</v>
      </c>
      <c r="BS30" s="63">
        <v>0</v>
      </c>
      <c r="BT30" s="63">
        <v>0</v>
      </c>
      <c r="BU30" s="63">
        <v>0</v>
      </c>
      <c r="BV30" s="63">
        <v>0</v>
      </c>
      <c r="BW30" s="63">
        <v>41318.274776072969</v>
      </c>
      <c r="BX30" s="63">
        <v>0</v>
      </c>
      <c r="BY30" s="63">
        <v>0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120688.49925982649</v>
      </c>
      <c r="CM30" s="113">
        <v>0</v>
      </c>
    </row>
    <row r="31" spans="1:91" ht="20.149999999999999" customHeight="1">
      <c r="AU31" s="64" t="s">
        <v>119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205887.07417127423</v>
      </c>
      <c r="BQ31" s="63">
        <v>260448.59813084113</v>
      </c>
      <c r="BR31" s="63">
        <v>251038.35787852539</v>
      </c>
      <c r="BS31" s="63">
        <v>74813.270834133786</v>
      </c>
      <c r="BT31" s="63">
        <v>89999.231567218652</v>
      </c>
      <c r="BU31" s="63">
        <v>90690.8000643915</v>
      </c>
      <c r="BV31" s="63">
        <v>75960.085531004981</v>
      </c>
      <c r="BW31" s="63">
        <v>77497.215496726989</v>
      </c>
      <c r="BX31" s="63">
        <v>73163.332327410215</v>
      </c>
      <c r="BY31" s="63">
        <v>63243.923052157115</v>
      </c>
      <c r="BZ31" s="63">
        <v>84880.127863612157</v>
      </c>
      <c r="CA31" s="63">
        <v>87352</v>
      </c>
      <c r="CB31" s="63">
        <v>188350</v>
      </c>
      <c r="CC31" s="63">
        <v>177750</v>
      </c>
      <c r="CD31" s="63">
        <v>196273.38552087522</v>
      </c>
      <c r="CE31" s="113">
        <v>275372</v>
      </c>
      <c r="CF31" s="113">
        <v>286803</v>
      </c>
      <c r="CG31" s="113">
        <v>337961.68352398119</v>
      </c>
      <c r="CH31" s="113">
        <v>378235</v>
      </c>
      <c r="CI31" s="113">
        <v>400044.63987387263</v>
      </c>
      <c r="CJ31" s="113">
        <v>390060.44102592394</v>
      </c>
      <c r="CK31" s="113">
        <v>433774.14718421432</v>
      </c>
      <c r="CL31" s="113">
        <v>439495.89789000002</v>
      </c>
      <c r="CM31" s="113">
        <v>358319</v>
      </c>
    </row>
    <row r="32" spans="1:91" ht="20.149999999999999" customHeight="1" thickBot="1">
      <c r="A32" s="162" t="s">
        <v>67</v>
      </c>
      <c r="B32" s="162"/>
      <c r="C32" s="162"/>
      <c r="D32" s="162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62"/>
      <c r="R32" s="162"/>
      <c r="S32" s="162"/>
      <c r="T32" s="162"/>
      <c r="U32" s="162"/>
      <c r="V32" s="174"/>
      <c r="W32" s="174"/>
      <c r="X32" s="174"/>
      <c r="Y32" s="174"/>
      <c r="Z32" s="174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U32" s="64" t="s">
        <v>256</v>
      </c>
      <c r="CG32" s="113">
        <v>150000</v>
      </c>
      <c r="CH32" s="113">
        <v>150000</v>
      </c>
      <c r="CI32" s="113">
        <v>162502</v>
      </c>
      <c r="CJ32" s="113">
        <v>0</v>
      </c>
      <c r="CK32" s="113">
        <v>0</v>
      </c>
      <c r="CL32" s="113">
        <v>19321.589510000627</v>
      </c>
      <c r="CM32" s="113">
        <v>0</v>
      </c>
    </row>
    <row r="33" spans="1:91" ht="20.149999999999999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U33" s="165" t="s">
        <v>59</v>
      </c>
      <c r="AV33" s="172">
        <v>0</v>
      </c>
      <c r="AW33" s="172">
        <v>0</v>
      </c>
      <c r="AX33" s="172">
        <v>0</v>
      </c>
      <c r="AY33" s="172">
        <v>809.78363123236113</v>
      </c>
      <c r="AZ33" s="172">
        <v>812.94198635709358</v>
      </c>
      <c r="BA33" s="172">
        <v>902.03029326458261</v>
      </c>
      <c r="BB33" s="172">
        <v>904.94282803702106</v>
      </c>
      <c r="BC33" s="172">
        <v>85.841244193092308</v>
      </c>
      <c r="BD33" s="172">
        <v>83.484068456936129</v>
      </c>
      <c r="BE33" s="172">
        <v>81.431229566191533</v>
      </c>
      <c r="BF33" s="172">
        <v>78.515156267214692</v>
      </c>
      <c r="BG33" s="172">
        <v>0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0</v>
      </c>
      <c r="BO33" s="172">
        <v>165.92806348551994</v>
      </c>
      <c r="BP33" s="172">
        <v>163.83417840854077</v>
      </c>
      <c r="BQ33" s="172">
        <v>556.85358255451717</v>
      </c>
      <c r="BR33" s="172">
        <v>437.72259120223316</v>
      </c>
      <c r="BS33" s="172">
        <v>323.70230914050791</v>
      </c>
      <c r="BT33" s="172">
        <v>327.16025665654894</v>
      </c>
      <c r="BU33" s="172">
        <v>342.28106889890535</v>
      </c>
      <c r="BV33" s="172">
        <v>303.27868852459017</v>
      </c>
      <c r="BW33" s="172">
        <v>184.87840007701197</v>
      </c>
      <c r="BX33" s="172">
        <v>170.41520955745301</v>
      </c>
      <c r="BY33" s="172">
        <v>263.60270444301352</v>
      </c>
      <c r="BZ33" s="172">
        <v>289.16282402219241</v>
      </c>
      <c r="CA33" s="172">
        <v>64.975858417245533</v>
      </c>
      <c r="CB33" s="172">
        <v>333</v>
      </c>
      <c r="CC33" s="172">
        <v>295</v>
      </c>
      <c r="CD33" s="172">
        <v>332.93257500092477</v>
      </c>
      <c r="CE33" s="172">
        <v>373</v>
      </c>
      <c r="CF33" s="172">
        <v>7064</v>
      </c>
      <c r="CG33" s="172">
        <v>1386.3296812749004</v>
      </c>
      <c r="CH33" s="172">
        <v>6101</v>
      </c>
      <c r="CI33" s="322">
        <v>7592</v>
      </c>
      <c r="CJ33" s="172">
        <v>7688.8856545548051</v>
      </c>
      <c r="CK33" s="172">
        <v>7656.3465599995488</v>
      </c>
      <c r="CL33" s="172">
        <v>0</v>
      </c>
      <c r="CM33" s="172">
        <v>21468</v>
      </c>
    </row>
    <row r="34" spans="1:91" ht="20.149999999999999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3">
        <v>3802.566037735849</v>
      </c>
      <c r="R34" s="113">
        <v>3811.0798462981452</v>
      </c>
      <c r="S34" s="113">
        <v>3248.8199943256559</v>
      </c>
      <c r="T34" s="113">
        <v>3110.8147489565581</v>
      </c>
      <c r="U34" s="113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3">
        <v>2534.6104314230524</v>
      </c>
      <c r="AB34" s="113">
        <v>2244.4761225944403</v>
      </c>
      <c r="AC34" s="113">
        <v>2425.1490566037733</v>
      </c>
      <c r="AD34" s="113">
        <v>2236.0293611204797</v>
      </c>
      <c r="AE34" s="113">
        <v>2534.6104314230524</v>
      </c>
      <c r="AF34" s="113">
        <v>2314.078628772987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46</v>
      </c>
      <c r="AO34" s="113">
        <v>46</v>
      </c>
      <c r="AP34" s="113">
        <v>0</v>
      </c>
      <c r="AQ34" s="113">
        <v>0</v>
      </c>
      <c r="AR34" s="113">
        <v>0</v>
      </c>
      <c r="AS34" s="113">
        <v>142</v>
      </c>
      <c r="AU34" s="67" t="s">
        <v>68</v>
      </c>
      <c r="AV34" s="109">
        <f t="shared" ref="AV34:CG34" si="10">SUM(AV24:AV33)</f>
        <v>109198.97891818141</v>
      </c>
      <c r="AW34" s="109">
        <f t="shared" si="10"/>
        <v>95702.027728853354</v>
      </c>
      <c r="AX34" s="109">
        <f t="shared" si="10"/>
        <v>96069.822581963846</v>
      </c>
      <c r="AY34" s="109">
        <f t="shared" si="10"/>
        <v>106789.84007525869</v>
      </c>
      <c r="AZ34" s="109">
        <f t="shared" si="10"/>
        <v>95508.792790537569</v>
      </c>
      <c r="BA34" s="109">
        <f t="shared" si="10"/>
        <v>100687.07702223654</v>
      </c>
      <c r="BB34" s="109">
        <f t="shared" si="10"/>
        <v>93499.299251753822</v>
      </c>
      <c r="BC34" s="109">
        <f t="shared" si="10"/>
        <v>44816.703696222983</v>
      </c>
      <c r="BD34" s="109">
        <f t="shared" si="10"/>
        <v>46415.194100459164</v>
      </c>
      <c r="BE34" s="109">
        <f t="shared" si="10"/>
        <v>46424.77161509727</v>
      </c>
      <c r="BF34" s="109">
        <f t="shared" si="10"/>
        <v>55589.105397191197</v>
      </c>
      <c r="BG34" s="109">
        <f t="shared" si="10"/>
        <v>51800.929990403572</v>
      </c>
      <c r="BH34" s="109">
        <f t="shared" si="10"/>
        <v>77826.337527615018</v>
      </c>
      <c r="BI34" s="109">
        <f t="shared" si="10"/>
        <v>56519.714562167392</v>
      </c>
      <c r="BJ34" s="109">
        <f t="shared" si="10"/>
        <v>66330.428465366989</v>
      </c>
      <c r="BK34" s="109">
        <f t="shared" si="10"/>
        <v>45821.283018867922</v>
      </c>
      <c r="BL34" s="109">
        <f t="shared" si="10"/>
        <v>48347.705061874069</v>
      </c>
      <c r="BM34" s="109">
        <f t="shared" si="10"/>
        <v>43763.895695236119</v>
      </c>
      <c r="BN34" s="109">
        <f t="shared" si="10"/>
        <v>37754.562742337795</v>
      </c>
      <c r="BO34" s="109">
        <f t="shared" si="10"/>
        <v>42002.47346181592</v>
      </c>
      <c r="BP34" s="109">
        <f t="shared" si="10"/>
        <v>550900.96058297448</v>
      </c>
      <c r="BQ34" s="109">
        <f t="shared" si="10"/>
        <v>599014.01869158878</v>
      </c>
      <c r="BR34" s="109">
        <f t="shared" si="10"/>
        <v>516483.29964385409</v>
      </c>
      <c r="BS34" s="109">
        <f t="shared" si="10"/>
        <v>317913.51289045991</v>
      </c>
      <c r="BT34" s="109">
        <f t="shared" si="10"/>
        <v>403303.10831060051</v>
      </c>
      <c r="BU34" s="109">
        <f t="shared" si="10"/>
        <v>437014.44784288481</v>
      </c>
      <c r="BV34" s="109">
        <f t="shared" si="10"/>
        <v>438768.35352815402</v>
      </c>
      <c r="BW34" s="109">
        <f t="shared" si="10"/>
        <v>334192.02245768846</v>
      </c>
      <c r="BX34" s="109">
        <f t="shared" si="10"/>
        <v>293338.54046473646</v>
      </c>
      <c r="BY34" s="109">
        <f t="shared" si="10"/>
        <v>840640.89665164205</v>
      </c>
      <c r="BZ34" s="109">
        <f t="shared" si="10"/>
        <v>832783.89326550905</v>
      </c>
      <c r="CA34" s="109">
        <f t="shared" si="10"/>
        <v>809097.7723870551</v>
      </c>
      <c r="CB34" s="109">
        <f>SUM(CB24:CB33)</f>
        <v>1104947.7688500001</v>
      </c>
      <c r="CC34" s="109">
        <f t="shared" si="10"/>
        <v>1364620</v>
      </c>
      <c r="CD34" s="109">
        <f t="shared" si="10"/>
        <v>1712696.9705414742</v>
      </c>
      <c r="CE34" s="109">
        <f t="shared" si="10"/>
        <v>1728587.6367000001</v>
      </c>
      <c r="CF34" s="109">
        <f t="shared" si="10"/>
        <v>2142916</v>
      </c>
      <c r="CG34" s="109">
        <f t="shared" si="10"/>
        <v>2295556.0083168391</v>
      </c>
      <c r="CH34" s="109">
        <f t="shared" ref="CH34:CJ34" si="11">SUM(CH24:CH33)</f>
        <v>2349008</v>
      </c>
      <c r="CI34" s="109">
        <f t="shared" si="11"/>
        <v>2265681.7883538725</v>
      </c>
      <c r="CJ34" s="109">
        <f t="shared" si="11"/>
        <v>2346261.7492304789</v>
      </c>
      <c r="CK34" s="109">
        <f t="shared" ref="CK34:CL34" si="12">SUM(CK24:CK33)</f>
        <v>2591292.6130742142</v>
      </c>
      <c r="CL34" s="109">
        <f t="shared" si="12"/>
        <v>3982614.3605098277</v>
      </c>
      <c r="CM34" s="109">
        <f t="shared" ref="CM34" si="13">SUM(CM24:CM33)</f>
        <v>4220325</v>
      </c>
    </row>
    <row r="35" spans="1:91" ht="20.149999999999999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3">
        <v>4833.2075471698117</v>
      </c>
      <c r="R35" s="113">
        <v>4981.3923935735684</v>
      </c>
      <c r="S35" s="113">
        <v>4286.45121353589</v>
      </c>
      <c r="T35" s="113">
        <v>4309.1057271986365</v>
      </c>
      <c r="U35" s="113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3">
        <v>5632.8477141017393</v>
      </c>
      <c r="AB35" s="113">
        <v>3787.59800427655</v>
      </c>
      <c r="AC35" s="113">
        <v>3911.5554639969196</v>
      </c>
      <c r="AD35" s="113">
        <v>2705.8739992544333</v>
      </c>
      <c r="AE35" s="113">
        <v>3063.4256278171283</v>
      </c>
      <c r="AF35" s="113">
        <v>2796.8322965847924</v>
      </c>
      <c r="AG35" s="113">
        <v>1908</v>
      </c>
      <c r="AH35" s="113">
        <v>2270</v>
      </c>
      <c r="AI35" s="113">
        <v>2038</v>
      </c>
      <c r="AJ35" s="113">
        <v>1947.1042758461881</v>
      </c>
      <c r="AK35" s="113">
        <v>2015.8655515842227</v>
      </c>
      <c r="AL35" s="113">
        <v>6403</v>
      </c>
      <c r="AM35" s="113">
        <v>6742.4225470517913</v>
      </c>
      <c r="AN35" s="113">
        <v>6321</v>
      </c>
      <c r="AO35" s="113">
        <v>6191</v>
      </c>
      <c r="AP35" s="113">
        <v>5992.0698193779263</v>
      </c>
      <c r="AQ35" s="113">
        <v>5384.1660309516274</v>
      </c>
      <c r="AR35" s="113">
        <v>5477.0835197063188</v>
      </c>
      <c r="AS35" s="113">
        <v>27628</v>
      </c>
      <c r="AU35" s="67" t="s">
        <v>109</v>
      </c>
      <c r="AV35" s="111">
        <f>+'BS (R$)'!AV37/VLOOKUP('BS (US$)'!AV$7,Fx!$J$3:$L$35,3,0)</f>
        <v>0</v>
      </c>
      <c r="AW35" s="111">
        <f>+'BS (R$)'!AW37/VLOOKUP('BS (US$)'!AW$7,Fx!$J$3:$L$35,3,0)</f>
        <v>0</v>
      </c>
      <c r="AX35" s="111">
        <f>+'BS (R$)'!AX37/VLOOKUP('BS (US$)'!AX$7,Fx!$J$3:$L$35,3,0)</f>
        <v>0</v>
      </c>
      <c r="AY35" s="105">
        <f>+'BS (R$)'!AY37/VLOOKUP('BS (US$)'!AY$7,Fx!$J$3:$L$35,3,0)</f>
        <v>0</v>
      </c>
      <c r="AZ35" s="105">
        <f>+'BS (R$)'!AZ37/VLOOKUP('BS (US$)'!AZ$7,Fx!$J$3:$L$35,3,0)</f>
        <v>0</v>
      </c>
      <c r="BA35" s="105">
        <f>+'BS (R$)'!BA37/VLOOKUP('BS (US$)'!BA$7,Fx!$J$3:$L$35,3,0)</f>
        <v>0</v>
      </c>
      <c r="BB35" s="105">
        <f>+'BS (R$)'!BB37/VLOOKUP('BS (US$)'!BB$7,Fx!$J$3:$L$35,3,0)</f>
        <v>0</v>
      </c>
      <c r="BC35" s="105">
        <f>+'BS (R$)'!BC37/VLOOKUP('BS (US$)'!BC$7,Fx!$J$3:$L$35,3,0)</f>
        <v>0</v>
      </c>
      <c r="BD35" s="105">
        <f>+'BS (R$)'!BD37/VLOOKUP('BS (US$)'!BD$7,Fx!$J$3:$L$35,3,0)</f>
        <v>0</v>
      </c>
      <c r="BE35" s="105">
        <f>+'BS (R$)'!BE37/VLOOKUP('BS (US$)'!BE$7,Fx!$J$3:$L$35,3,0)</f>
        <v>0</v>
      </c>
      <c r="BF35" s="105">
        <f>+'BS (R$)'!BF37/VLOOKUP('BS (US$)'!BF$7,Fx!$J$3:$L$35,3,0)</f>
        <v>0</v>
      </c>
      <c r="BG35" s="105">
        <f>+'BS (R$)'!BG37/VLOOKUP('BS (US$)'!BG$7,Fx!$J$3:$L$35,3,0)</f>
        <v>0</v>
      </c>
      <c r="BH35" s="105">
        <f>+'BS (R$)'!BH37/VLOOKUP('BS (US$)'!BH$7,Fx!$J$3:$L$35,3,0)</f>
        <v>0</v>
      </c>
      <c r="BI35" s="105">
        <f>+'BS (R$)'!BI37/VLOOKUP('BS (US$)'!BI$7,Fx!$J$3:$L$35,3,0)</f>
        <v>0</v>
      </c>
      <c r="BJ35" s="105">
        <f>+'BS (R$)'!BJ37/VLOOKUP('BS (US$)'!BJ$7,Fx!$J$3:$L$35,3,0)</f>
        <v>0</v>
      </c>
      <c r="BK35" s="105">
        <f>+'BS (R$)'!BK37/VLOOKUP('BS (US$)'!BK$7,Fx!$J$3:$L$35,3,0)</f>
        <v>0</v>
      </c>
      <c r="BL35" s="105">
        <f>+'BS (R$)'!BL37/VLOOKUP('BS (US$)'!BL$7,Fx!$J$3:$L$35,3,0)</f>
        <v>0</v>
      </c>
      <c r="BM35" s="105">
        <f>+'BS (R$)'!BM37/VLOOKUP('BS (US$)'!BM$7,Fx!$J$3:$L$35,3,0)</f>
        <v>0</v>
      </c>
      <c r="BN35" s="105">
        <f>+'BS (R$)'!BN37/VLOOKUP('BS (US$)'!BN$7,Fx!$J$3:$L$35,3,0)</f>
        <v>0</v>
      </c>
      <c r="BO35" s="105">
        <f>+'BS (R$)'!BO37/VLOOKUP('BS (US$)'!BO$7,Fx!$J$3:$L$35,3,0)</f>
        <v>0</v>
      </c>
      <c r="BP35" s="105">
        <f>+'BS (R$)'!BP37/VLOOKUP('BS (US$)'!BP$7,Fx!$J$3:$L$35,3,0)</f>
        <v>212.24552195072235</v>
      </c>
      <c r="BQ35" s="105">
        <f>+'BS (R$)'!BQ37/VLOOKUP('BS (US$)'!BQ$7,Fx!$J$3:$L$35,3,0)</f>
        <v>301.40186915887853</v>
      </c>
      <c r="BR35" s="105">
        <f>+'BS (R$)'!BR37/VLOOKUP('BS (US$)'!BR$7,Fx!$J$3:$L$35,3,0)</f>
        <v>365.53084993743386</v>
      </c>
      <c r="BS35" s="105">
        <f>+'BS (R$)'!BS37/VLOOKUP('BS (US$)'!BS$7,Fx!$J$3:$L$35,3,0)</f>
        <v>145.81012025973027</v>
      </c>
      <c r="BT35" s="105">
        <v>188.07392323356515</v>
      </c>
      <c r="BU35" s="105">
        <v>199.81487443657437</v>
      </c>
      <c r="BV35" s="105">
        <v>183.71347113328582</v>
      </c>
      <c r="BW35" s="105">
        <v>163.52078593971902</v>
      </c>
      <c r="BX35" s="105">
        <v>0</v>
      </c>
      <c r="BY35" s="105">
        <v>0</v>
      </c>
      <c r="BZ35" s="105">
        <v>0</v>
      </c>
      <c r="CA35" s="105">
        <v>0</v>
      </c>
      <c r="CB35" s="105">
        <v>0</v>
      </c>
      <c r="CC35" s="105">
        <v>0</v>
      </c>
      <c r="CD35" s="105">
        <v>0</v>
      </c>
      <c r="CE35" s="105">
        <v>0</v>
      </c>
      <c r="CF35" s="105">
        <v>0</v>
      </c>
      <c r="CG35" s="105">
        <v>0</v>
      </c>
      <c r="CH35" s="105">
        <v>0</v>
      </c>
      <c r="CI35" s="105">
        <v>0</v>
      </c>
      <c r="CJ35" s="105">
        <v>0</v>
      </c>
      <c r="CK35" s="105">
        <v>0</v>
      </c>
      <c r="CL35" s="105">
        <v>0</v>
      </c>
      <c r="CM35" s="105">
        <v>0</v>
      </c>
    </row>
    <row r="36" spans="1:91" ht="20.149999999999999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3">
        <v>15598.188679245282</v>
      </c>
      <c r="R36" s="113">
        <v>16474.236785573812</v>
      </c>
      <c r="S36" s="113">
        <v>14802.30068865905</v>
      </c>
      <c r="T36" s="113">
        <v>8924.2053789731053</v>
      </c>
      <c r="U36" s="113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3">
        <v>6989.0936896329686</v>
      </c>
      <c r="AB36" s="113">
        <v>6141.4825374198144</v>
      </c>
      <c r="AC36" s="113">
        <v>6324.2706353484782</v>
      </c>
      <c r="AD36" s="113">
        <v>5716.542701436103</v>
      </c>
      <c r="AE36" s="113">
        <v>1961.7273019961367</v>
      </c>
      <c r="AF36" s="113">
        <v>1633.4396248599196</v>
      </c>
      <c r="AG36" s="113">
        <v>1534</v>
      </c>
      <c r="AH36" s="113">
        <v>6824</v>
      </c>
      <c r="AI36" s="113">
        <v>8481</v>
      </c>
      <c r="AJ36" s="113">
        <v>7932.6145550190495</v>
      </c>
      <c r="AK36" s="113">
        <v>5159.9291599999997</v>
      </c>
      <c r="AL36" s="113">
        <v>2508</v>
      </c>
      <c r="AM36" s="113">
        <v>1369.0645800000002</v>
      </c>
      <c r="AN36" s="113">
        <v>955</v>
      </c>
      <c r="AO36" s="113">
        <v>872.71792000000005</v>
      </c>
      <c r="AP36" s="113">
        <v>479.62542000000002</v>
      </c>
      <c r="AQ36" s="113">
        <v>2146.9345699999999</v>
      </c>
      <c r="AR36" s="113">
        <v>12852.279460000002</v>
      </c>
      <c r="AS36" s="113">
        <v>29918</v>
      </c>
      <c r="AU36" s="50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</row>
    <row r="37" spans="1:91" ht="20.149999999999999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3">
        <v>0</v>
      </c>
      <c r="R37" s="113">
        <v>5573.8101721581797</v>
      </c>
      <c r="S37" s="113">
        <v>4563.2044569394648</v>
      </c>
      <c r="T37" s="113">
        <v>3071.7937319404309</v>
      </c>
      <c r="U37" s="113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3">
        <v>38061.413393432071</v>
      </c>
      <c r="AB37" s="113">
        <v>28950.106913756237</v>
      </c>
      <c r="AC37" s="113">
        <v>79813.071407179435</v>
      </c>
      <c r="AD37" s="113">
        <v>45976.248380167926</v>
      </c>
      <c r="AE37" s="113">
        <v>35822.400193174501</v>
      </c>
      <c r="AF37" s="113">
        <v>37157.422886851724</v>
      </c>
      <c r="AG37" s="113">
        <v>67858</v>
      </c>
      <c r="AH37" s="113">
        <v>138821</v>
      </c>
      <c r="AI37" s="113">
        <v>127274</v>
      </c>
      <c r="AJ37" s="113">
        <v>86583.008726505257</v>
      </c>
      <c r="AK37" s="113">
        <v>132640.14631038596</v>
      </c>
      <c r="AL37" s="113">
        <v>128447</v>
      </c>
      <c r="AM37" s="113">
        <v>154543.00148701432</v>
      </c>
      <c r="AN37" s="113">
        <v>84998</v>
      </c>
      <c r="AO37" s="113">
        <v>106703.11214117685</v>
      </c>
      <c r="AP37" s="113">
        <v>45413.507166618307</v>
      </c>
      <c r="AQ37" s="113">
        <v>-103066.33455185933</v>
      </c>
      <c r="AR37" s="113">
        <v>11380.8921054329</v>
      </c>
      <c r="AS37" s="113">
        <v>910227</v>
      </c>
      <c r="AU37" s="174" t="s">
        <v>71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</row>
    <row r="38" spans="1:91" ht="20.149999999999999" customHeight="1">
      <c r="A38" s="59" t="s">
        <v>258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19134</v>
      </c>
      <c r="AO38" s="113">
        <v>16669</v>
      </c>
      <c r="AP38" s="113">
        <v>0</v>
      </c>
      <c r="AQ38" s="113">
        <v>0</v>
      </c>
      <c r="AR38" s="113">
        <v>0</v>
      </c>
      <c r="AS38" s="113">
        <v>0</v>
      </c>
      <c r="AU38" s="59" t="s">
        <v>121</v>
      </c>
      <c r="AV38" s="62">
        <v>1681794.3752475684</v>
      </c>
      <c r="AW38" s="62">
        <v>1725694.8019690195</v>
      </c>
      <c r="AX38" s="62">
        <v>1562098.7654320986</v>
      </c>
      <c r="AY38" s="63">
        <v>1437895.0141110064</v>
      </c>
      <c r="AZ38" s="63">
        <v>1195696.2262970149</v>
      </c>
      <c r="BA38" s="63">
        <v>1034306.7998710924</v>
      </c>
      <c r="BB38" s="63">
        <v>812705.08773644606</v>
      </c>
      <c r="BC38" s="63">
        <v>824375.12623712386</v>
      </c>
      <c r="BD38" s="63">
        <v>908638.37484346738</v>
      </c>
      <c r="BE38" s="63">
        <v>1016124.8403497855</v>
      </c>
      <c r="BF38" s="63">
        <v>1001507.7023525442</v>
      </c>
      <c r="BG38" s="63">
        <v>1003230.8851752848</v>
      </c>
      <c r="BH38" s="63">
        <v>1045437.8381839721</v>
      </c>
      <c r="BI38" s="63">
        <v>987305.27334300918</v>
      </c>
      <c r="BJ38" s="63">
        <v>1032686.9356968909</v>
      </c>
      <c r="BK38" s="63">
        <v>985737.66037735844</v>
      </c>
      <c r="BL38" s="63">
        <v>990321.01903119427</v>
      </c>
      <c r="BM38" s="63">
        <v>844217.0694591318</v>
      </c>
      <c r="BN38" s="63">
        <v>808355.93094761798</v>
      </c>
      <c r="BO38" s="63">
        <v>843325.26022879512</v>
      </c>
      <c r="BP38" s="63">
        <v>838843.98807552166</v>
      </c>
      <c r="BQ38" s="63">
        <v>858578.92004153691</v>
      </c>
      <c r="BR38" s="63">
        <v>795852.8251034749</v>
      </c>
      <c r="BS38" s="63">
        <v>637109.73220117565</v>
      </c>
      <c r="BT38" s="63">
        <v>639143.58166519378</v>
      </c>
      <c r="BU38" s="63">
        <v>669469.97746297496</v>
      </c>
      <c r="BV38" s="63">
        <v>592836.42195295799</v>
      </c>
      <c r="BW38" s="63">
        <v>640527.50079514866</v>
      </c>
      <c r="BX38" s="63">
        <v>941858.59087923588</v>
      </c>
      <c r="BY38" s="63">
        <v>1067217.4822923373</v>
      </c>
      <c r="BZ38" s="63">
        <v>974343.41462348227</v>
      </c>
      <c r="CA38" s="63">
        <v>950389</v>
      </c>
      <c r="CB38" s="63">
        <v>953485</v>
      </c>
      <c r="CC38" s="63">
        <v>953485</v>
      </c>
      <c r="CD38" s="63">
        <v>953379.78431000002</v>
      </c>
      <c r="CE38" s="63">
        <v>953379.78430999978</v>
      </c>
      <c r="CF38" s="63">
        <v>959899</v>
      </c>
      <c r="CG38" s="63">
        <v>959898.61627999973</v>
      </c>
      <c r="CH38" s="63">
        <v>959899</v>
      </c>
      <c r="CI38" s="115">
        <v>959898.61627999996</v>
      </c>
      <c r="CJ38" s="63">
        <v>971626.45100999996</v>
      </c>
      <c r="CK38" s="63">
        <v>1425544.97927</v>
      </c>
      <c r="CL38" s="63">
        <v>1425544.97927</v>
      </c>
      <c r="CM38" s="115">
        <v>2044525</v>
      </c>
    </row>
    <row r="39" spans="1:91" ht="20.149999999999999" customHeight="1">
      <c r="A39" s="64" t="s">
        <v>118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66">
        <v>243116.67133793666</v>
      </c>
      <c r="W39" s="66">
        <v>238750.2596053998</v>
      </c>
      <c r="X39" s="66">
        <v>214385.64828183656</v>
      </c>
      <c r="Y39" s="66">
        <v>86845.775540784569</v>
      </c>
      <c r="Z39" s="61">
        <v>91584.039069043676</v>
      </c>
      <c r="AA39" s="113">
        <v>88316.16226658081</v>
      </c>
      <c r="AB39" s="113">
        <v>71255.34568781183</v>
      </c>
      <c r="AC39" s="113">
        <v>71204.522866769359</v>
      </c>
      <c r="AD39" s="113">
        <v>73408.481706992345</v>
      </c>
      <c r="AE39" s="113">
        <v>62611.276561493883</v>
      </c>
      <c r="AF39" s="113">
        <v>80726.581301783852</v>
      </c>
      <c r="AG39" s="113">
        <v>76313</v>
      </c>
      <c r="AH39" s="113">
        <v>182030</v>
      </c>
      <c r="AI39" s="113">
        <v>177211</v>
      </c>
      <c r="AJ39" s="113">
        <v>199582.5286508752</v>
      </c>
      <c r="AK39" s="113">
        <v>281920</v>
      </c>
      <c r="AL39" s="113">
        <v>301099</v>
      </c>
      <c r="AM39" s="113">
        <v>355823.65385999996</v>
      </c>
      <c r="AN39" s="113">
        <v>402033</v>
      </c>
      <c r="AO39" s="113">
        <v>422275.29741275229</v>
      </c>
      <c r="AP39" s="113">
        <v>410947.16344999999</v>
      </c>
      <c r="AQ39" s="113">
        <v>467673.39648455649</v>
      </c>
      <c r="AR39" s="113">
        <v>465739.09412000002</v>
      </c>
      <c r="AS39" s="113">
        <v>391010</v>
      </c>
      <c r="AU39" s="59" t="s">
        <v>74</v>
      </c>
      <c r="AV39" s="62">
        <v>183492.80401390785</v>
      </c>
      <c r="AW39" s="62">
        <v>188282.52720950186</v>
      </c>
      <c r="AX39" s="62">
        <v>170433.32515738695</v>
      </c>
      <c r="AY39" s="63">
        <v>195157.47883349011</v>
      </c>
      <c r="AZ39" s="63">
        <v>130456.84961511983</v>
      </c>
      <c r="BA39" s="63">
        <v>32781.179503706087</v>
      </c>
      <c r="BB39" s="63">
        <v>25757.861254463041</v>
      </c>
      <c r="BC39" s="63">
        <v>25681.680468592203</v>
      </c>
      <c r="BD39" s="63">
        <v>28306.664811465143</v>
      </c>
      <c r="BE39" s="63">
        <v>31655.06002365096</v>
      </c>
      <c r="BF39" s="63">
        <v>31199.696310155508</v>
      </c>
      <c r="BG39" s="63">
        <v>30993.636249116662</v>
      </c>
      <c r="BH39" s="63">
        <v>30912.496398040534</v>
      </c>
      <c r="BI39" s="63">
        <v>28307.631833575229</v>
      </c>
      <c r="BJ39" s="63">
        <v>25648.729055314849</v>
      </c>
      <c r="BK39" s="63">
        <v>22294.943396226416</v>
      </c>
      <c r="BL39" s="63">
        <v>22086.169858703215</v>
      </c>
      <c r="BM39" s="63">
        <v>12655.593097934023</v>
      </c>
      <c r="BN39" s="63">
        <v>12474.377022054283</v>
      </c>
      <c r="BO39" s="63">
        <v>17286.921570648254</v>
      </c>
      <c r="BP39" s="63">
        <v>29628.761433994954</v>
      </c>
      <c r="BQ39" s="63">
        <v>50220.145379023888</v>
      </c>
      <c r="BR39" s="63">
        <v>47714.890749831553</v>
      </c>
      <c r="BS39" s="63">
        <v>43805.855457793827</v>
      </c>
      <c r="BT39" s="63">
        <v>44052.714488800091</v>
      </c>
      <c r="BU39" s="63">
        <v>46531.914037347073</v>
      </c>
      <c r="BV39" s="63">
        <v>41582.679971489662</v>
      </c>
      <c r="BW39" s="63">
        <v>61871.145007701198</v>
      </c>
      <c r="BX39" s="63">
        <v>57068.325848081942</v>
      </c>
      <c r="BY39" s="63">
        <v>64853.106889890536</v>
      </c>
      <c r="BZ39" s="63">
        <v>62256.244833097568</v>
      </c>
      <c r="CA39" s="63">
        <v>62519</v>
      </c>
      <c r="CB39" s="63">
        <v>63536</v>
      </c>
      <c r="CC39" s="63">
        <v>66889</v>
      </c>
      <c r="CD39" s="63">
        <v>69014.186190815672</v>
      </c>
      <c r="CE39" s="63">
        <v>68214.452940000003</v>
      </c>
      <c r="CF39" s="63">
        <v>30825</v>
      </c>
      <c r="CG39" s="113">
        <v>47346.221321799581</v>
      </c>
      <c r="CH39" s="113">
        <v>52009</v>
      </c>
      <c r="CI39" s="115">
        <v>-41856</v>
      </c>
      <c r="CJ39" s="113">
        <v>29622.874686450916</v>
      </c>
      <c r="CK39" s="113">
        <v>14006.994900639766</v>
      </c>
      <c r="CL39" s="113">
        <v>12147.089720640492</v>
      </c>
      <c r="CM39" s="115">
        <v>-188274</v>
      </c>
    </row>
    <row r="40" spans="1:91" ht="19.5" customHeight="1">
      <c r="A40" s="59" t="s">
        <v>75</v>
      </c>
      <c r="B40" s="60">
        <v>59509.264557017734</v>
      </c>
      <c r="C40" s="60">
        <v>64902.678047238398</v>
      </c>
      <c r="D40" s="60">
        <v>56430.790614013567</v>
      </c>
      <c r="E40" s="61">
        <v>27441.204139228597</v>
      </c>
      <c r="F40" s="61">
        <v>23516.80330433694</v>
      </c>
      <c r="G40" s="61">
        <v>18486.625845955525</v>
      </c>
      <c r="H40" s="61">
        <v>15360.189425626117</v>
      </c>
      <c r="I40" s="61">
        <v>17660.321147242983</v>
      </c>
      <c r="J40" s="61">
        <v>16372.338945317935</v>
      </c>
      <c r="K40" s="61">
        <v>14953.294992015819</v>
      </c>
      <c r="L40" s="61">
        <v>15010.177209306945</v>
      </c>
      <c r="M40" s="61">
        <v>13590.87369531824</v>
      </c>
      <c r="N40" s="61">
        <v>25262.70291038325</v>
      </c>
      <c r="O40" s="61">
        <v>22877.660861151428</v>
      </c>
      <c r="P40" s="61">
        <v>21779.029151864383</v>
      </c>
      <c r="Q40" s="113">
        <v>37412.830188679247</v>
      </c>
      <c r="R40" s="113">
        <v>17581.313727269979</v>
      </c>
      <c r="S40" s="113">
        <v>15678.213097418173</v>
      </c>
      <c r="T40" s="113">
        <v>14901.583067842235</v>
      </c>
      <c r="U40" s="113">
        <v>69655.518911676802</v>
      </c>
      <c r="V40" s="61">
        <v>411223.02341580245</v>
      </c>
      <c r="W40" s="61">
        <v>415977.15472481831</v>
      </c>
      <c r="X40" s="61">
        <v>394622.19655404758</v>
      </c>
      <c r="Y40" s="61">
        <v>499965.9968494256</v>
      </c>
      <c r="Z40" s="66">
        <v>766484.5101963717</v>
      </c>
      <c r="AA40" s="114">
        <v>753802.51931745012</v>
      </c>
      <c r="AB40" s="114">
        <v>656427.65502494655</v>
      </c>
      <c r="AC40" s="114">
        <v>646710.21102508064</v>
      </c>
      <c r="AD40" s="114">
        <v>600760.65538849344</v>
      </c>
      <c r="AE40" s="114">
        <v>693119.16452028335</v>
      </c>
      <c r="AF40" s="114">
        <v>645739.16557970352</v>
      </c>
      <c r="AG40" s="114">
        <v>635973</v>
      </c>
      <c r="AH40" s="114">
        <v>637971</v>
      </c>
      <c r="AI40" s="114">
        <v>682535</v>
      </c>
      <c r="AJ40" s="114">
        <v>751636.59966490429</v>
      </c>
      <c r="AK40" s="113">
        <v>894111</v>
      </c>
      <c r="AL40" s="113">
        <v>1308050</v>
      </c>
      <c r="AM40" s="113">
        <v>1584043.6171978749</v>
      </c>
      <c r="AN40" s="113">
        <v>1725336</v>
      </c>
      <c r="AO40" s="113">
        <v>3770175</v>
      </c>
      <c r="AP40" s="113">
        <v>2133903.8521239175</v>
      </c>
      <c r="AQ40" s="113">
        <v>2217519.7827363117</v>
      </c>
      <c r="AR40" s="113">
        <v>2239769.4996202253</v>
      </c>
      <c r="AS40" s="113">
        <v>3694307</v>
      </c>
      <c r="AU40" s="59" t="s">
        <v>130</v>
      </c>
      <c r="AV40" s="62">
        <v>90117.512433431621</v>
      </c>
      <c r="AW40" s="62">
        <v>88412.590886510399</v>
      </c>
      <c r="AX40" s="62">
        <v>94253.944894121494</v>
      </c>
      <c r="AY40" s="63">
        <v>98300.282220131689</v>
      </c>
      <c r="AZ40" s="63">
        <v>131590.2121534514</v>
      </c>
      <c r="BA40" s="63">
        <v>101645.50435062841</v>
      </c>
      <c r="BB40" s="63">
        <v>98275.870826952421</v>
      </c>
      <c r="BC40" s="63">
        <v>97821.399717228851</v>
      </c>
      <c r="BD40" s="63">
        <v>103998.33031863086</v>
      </c>
      <c r="BE40" s="63">
        <v>113353.26244636932</v>
      </c>
      <c r="BF40" s="63">
        <v>112199.596006609</v>
      </c>
      <c r="BG40" s="63">
        <v>20490.026601630103</v>
      </c>
      <c r="BH40" s="63">
        <v>44025.229724970384</v>
      </c>
      <c r="BI40" s="63">
        <v>36131.168359941948</v>
      </c>
      <c r="BJ40" s="63">
        <v>48982.770247726345</v>
      </c>
      <c r="BK40" s="63">
        <v>27713.207547169812</v>
      </c>
      <c r="BL40" s="63">
        <v>24232.852258630603</v>
      </c>
      <c r="BM40" s="63">
        <v>24076.242552423202</v>
      </c>
      <c r="BN40" s="63">
        <v>9653.0816547575469</v>
      </c>
      <c r="BO40" s="63">
        <v>3798.5674533649385</v>
      </c>
      <c r="BP40" s="63">
        <v>13731.495400922364</v>
      </c>
      <c r="BQ40" s="63">
        <v>7484.1640706126691</v>
      </c>
      <c r="BR40" s="63">
        <v>29891.471748965254</v>
      </c>
      <c r="BS40" s="63">
        <v>28880.585545779384</v>
      </c>
      <c r="BT40" s="63">
        <v>114738.54074614822</v>
      </c>
      <c r="BU40" s="63">
        <v>143597.87508048938</v>
      </c>
      <c r="BV40" s="63">
        <v>139655.38132573059</v>
      </c>
      <c r="BW40" s="63">
        <v>111632.72697163647</v>
      </c>
      <c r="BX40" s="63">
        <v>151141.60438819163</v>
      </c>
      <c r="BY40" s="63">
        <v>104308.79748873149</v>
      </c>
      <c r="BZ40" s="63">
        <v>123058.92237344926</v>
      </c>
      <c r="CA40" s="63">
        <v>45763</v>
      </c>
      <c r="CB40" s="63">
        <v>0</v>
      </c>
      <c r="CC40" s="63">
        <v>129257</v>
      </c>
      <c r="CD40" s="63">
        <v>120958.67068156424</v>
      </c>
      <c r="CE40" s="63">
        <v>112243</v>
      </c>
      <c r="CF40" s="63">
        <v>117623</v>
      </c>
      <c r="CG40" s="63">
        <v>149279.10775881284</v>
      </c>
      <c r="CH40" s="25">
        <v>0</v>
      </c>
      <c r="CI40" s="115">
        <v>0</v>
      </c>
      <c r="CJ40" s="63">
        <v>125867.14811316523</v>
      </c>
      <c r="CK40" s="63">
        <v>2914.447399320663</v>
      </c>
      <c r="CL40" s="63">
        <v>-8860.6086865427642</v>
      </c>
      <c r="CM40" s="115">
        <v>0</v>
      </c>
    </row>
    <row r="41" spans="1:91" ht="20.149999999999999" customHeight="1" thickBot="1">
      <c r="A41" s="165" t="s">
        <v>76</v>
      </c>
      <c r="B41" s="177">
        <v>528554.64108093828</v>
      </c>
      <c r="C41" s="177">
        <v>508569.29955290607</v>
      </c>
      <c r="D41" s="177">
        <v>467462.59504537645</v>
      </c>
      <c r="E41" s="178">
        <v>66585.512699905928</v>
      </c>
      <c r="F41" s="178">
        <v>75005.319481819883</v>
      </c>
      <c r="G41" s="178">
        <v>68729.616500161137</v>
      </c>
      <c r="H41" s="178">
        <v>63024.12857523562</v>
      </c>
      <c r="I41" s="178">
        <v>40841.749141587563</v>
      </c>
      <c r="J41" s="178">
        <v>64198.692082927504</v>
      </c>
      <c r="K41" s="178">
        <v>82214.371464477968</v>
      </c>
      <c r="L41" s="178">
        <v>71438.870697497827</v>
      </c>
      <c r="M41" s="178">
        <v>56098.366995422002</v>
      </c>
      <c r="N41" s="178">
        <v>97286.203694809985</v>
      </c>
      <c r="O41" s="178">
        <v>88334.240445089497</v>
      </c>
      <c r="P41" s="178">
        <v>87462.577454391343</v>
      </c>
      <c r="Q41" s="179">
        <v>59744.603773584902</v>
      </c>
      <c r="R41" s="179">
        <v>79041.178784303047</v>
      </c>
      <c r="S41" s="179">
        <v>79810.167393154683</v>
      </c>
      <c r="T41" s="179">
        <v>85575.560000987869</v>
      </c>
      <c r="U41" s="179">
        <v>36315.830155621974</v>
      </c>
      <c r="V41" s="178">
        <v>193369.93910362574</v>
      </c>
      <c r="W41" s="178">
        <v>196466.251298027</v>
      </c>
      <c r="X41" s="178">
        <v>186299.93262104149</v>
      </c>
      <c r="Y41" s="178">
        <v>132464.17182156991</v>
      </c>
      <c r="Z41" s="178">
        <v>105462.34315823887</v>
      </c>
      <c r="AA41" s="179">
        <v>163201.86735350935</v>
      </c>
      <c r="AB41" s="179">
        <v>194307.73342836779</v>
      </c>
      <c r="AC41" s="179">
        <v>184225.22520026591</v>
      </c>
      <c r="AD41" s="179">
        <v>200171.1252729306</v>
      </c>
      <c r="AE41" s="179">
        <v>204446.03187379267</v>
      </c>
      <c r="AF41" s="179">
        <v>328507.15558576601</v>
      </c>
      <c r="AG41" s="179">
        <v>312217</v>
      </c>
      <c r="AH41" s="179">
        <v>310634</v>
      </c>
      <c r="AI41" s="179">
        <v>590311</v>
      </c>
      <c r="AJ41" s="179">
        <v>579517.95435834606</v>
      </c>
      <c r="AK41" s="179">
        <v>543141</v>
      </c>
      <c r="AL41" s="179">
        <v>2486762</v>
      </c>
      <c r="AM41" s="179">
        <v>2508159.860557769</v>
      </c>
      <c r="AN41" s="179">
        <v>2441088</v>
      </c>
      <c r="AO41" s="179">
        <v>431175</v>
      </c>
      <c r="AP41" s="179">
        <v>2185966.4932877938</v>
      </c>
      <c r="AQ41" s="179">
        <v>2118292.7327054031</v>
      </c>
      <c r="AR41" s="179">
        <v>2060510.0181012582</v>
      </c>
      <c r="AS41" s="179">
        <v>2664997</v>
      </c>
      <c r="AU41" s="59" t="s">
        <v>215</v>
      </c>
      <c r="AV41" s="62">
        <v>0</v>
      </c>
      <c r="AW41" s="62">
        <v>0</v>
      </c>
      <c r="AX41" s="62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45763.219490000018</v>
      </c>
      <c r="CC41" s="63">
        <v>45763</v>
      </c>
      <c r="CD41" s="63">
        <v>45763.219490000018</v>
      </c>
      <c r="CE41" s="63">
        <v>45763.219490000003</v>
      </c>
      <c r="CF41" s="63">
        <v>762020</v>
      </c>
      <c r="CG41" s="63">
        <v>676371.66686999996</v>
      </c>
      <c r="CH41" s="63">
        <v>676372</v>
      </c>
      <c r="CI41" s="63">
        <v>1810361</v>
      </c>
      <c r="CJ41" s="63">
        <v>1723292.3181500004</v>
      </c>
      <c r="CK41" s="63">
        <v>1269373.7898900004</v>
      </c>
      <c r="CL41" s="63">
        <v>1269373.7898900004</v>
      </c>
      <c r="CM41" s="115">
        <v>2459609</v>
      </c>
    </row>
    <row r="42" spans="1:91">
      <c r="A42" s="67" t="s">
        <v>78</v>
      </c>
      <c r="B42" s="69">
        <f t="shared" ref="B42:AP42" si="14">SUM(B34:B41)</f>
        <v>590143.03947889607</v>
      </c>
      <c r="C42" s="69">
        <f t="shared" si="14"/>
        <v>575645.57648015174</v>
      </c>
      <c r="D42" s="69">
        <f t="shared" si="14"/>
        <v>525928.37870983558</v>
      </c>
      <c r="E42" s="69">
        <f t="shared" si="14"/>
        <v>102779.30385700846</v>
      </c>
      <c r="F42" s="69">
        <f t="shared" si="14"/>
        <v>100116.71568934225</v>
      </c>
      <c r="G42" s="69">
        <f t="shared" si="14"/>
        <v>94766.999677731219</v>
      </c>
      <c r="H42" s="69">
        <f t="shared" si="14"/>
        <v>86768.794772377267</v>
      </c>
      <c r="I42" s="69">
        <f t="shared" si="14"/>
        <v>69989.648555847307</v>
      </c>
      <c r="J42" s="69">
        <f t="shared" si="14"/>
        <v>93886.461666898569</v>
      </c>
      <c r="K42" s="69">
        <f t="shared" si="14"/>
        <v>111385.31533120593</v>
      </c>
      <c r="L42" s="69">
        <f t="shared" si="14"/>
        <v>103040.34050257817</v>
      </c>
      <c r="M42" s="69">
        <f t="shared" si="14"/>
        <v>92417.216499263304</v>
      </c>
      <c r="N42" s="69">
        <f t="shared" si="14"/>
        <v>151366.8235520123</v>
      </c>
      <c r="O42" s="69">
        <f t="shared" si="14"/>
        <v>141397.25447508466</v>
      </c>
      <c r="P42" s="69">
        <f t="shared" si="14"/>
        <v>144186.55037424332</v>
      </c>
      <c r="Q42" s="69">
        <f t="shared" si="14"/>
        <v>121391.39622641509</v>
      </c>
      <c r="R42" s="69">
        <f t="shared" si="14"/>
        <v>127463.01170917673</v>
      </c>
      <c r="S42" s="69">
        <f t="shared" si="14"/>
        <v>122389.15684403291</v>
      </c>
      <c r="T42" s="69">
        <f t="shared" si="14"/>
        <v>119893.06265589883</v>
      </c>
      <c r="U42" s="69">
        <f t="shared" si="14"/>
        <v>123818.40667834692</v>
      </c>
      <c r="V42" s="69">
        <f t="shared" si="14"/>
        <v>867619.94547353929</v>
      </c>
      <c r="W42" s="69">
        <f t="shared" si="14"/>
        <v>872257.00934579445</v>
      </c>
      <c r="X42" s="69">
        <f t="shared" si="14"/>
        <v>813568.43777071917</v>
      </c>
      <c r="Y42" s="69">
        <f t="shared" si="14"/>
        <v>763949.16817151417</v>
      </c>
      <c r="Z42" s="69">
        <f t="shared" si="14"/>
        <v>1008975.0465712702</v>
      </c>
      <c r="AA42" s="69">
        <f t="shared" si="14"/>
        <v>1058538.5141661302</v>
      </c>
      <c r="AB42" s="69">
        <f t="shared" si="14"/>
        <v>963114.39771917323</v>
      </c>
      <c r="AC42" s="69">
        <f t="shared" si="14"/>
        <v>994614.00565524446</v>
      </c>
      <c r="AD42" s="69">
        <f t="shared" si="14"/>
        <v>930974.95681039535</v>
      </c>
      <c r="AE42" s="69">
        <f t="shared" si="14"/>
        <v>1003558.6365099807</v>
      </c>
      <c r="AF42" s="69">
        <f t="shared" si="14"/>
        <v>1098874.6759043229</v>
      </c>
      <c r="AG42" s="69">
        <f t="shared" si="14"/>
        <v>1095803</v>
      </c>
      <c r="AH42" s="69">
        <f t="shared" si="14"/>
        <v>1278550</v>
      </c>
      <c r="AI42" s="69">
        <f t="shared" si="14"/>
        <v>1587850</v>
      </c>
      <c r="AJ42" s="69">
        <f t="shared" si="14"/>
        <v>1627199.8102314961</v>
      </c>
      <c r="AK42" s="69">
        <f t="shared" si="14"/>
        <v>1858987.9410219702</v>
      </c>
      <c r="AL42" s="69">
        <f t="shared" si="14"/>
        <v>4233269</v>
      </c>
      <c r="AM42" s="69">
        <f t="shared" si="14"/>
        <v>4610681.6202297099</v>
      </c>
      <c r="AN42" s="69">
        <f t="shared" si="14"/>
        <v>4679911</v>
      </c>
      <c r="AO42" s="69">
        <f t="shared" si="14"/>
        <v>4754107.127473929</v>
      </c>
      <c r="AP42" s="69">
        <f t="shared" si="14"/>
        <v>4782702.7112677079</v>
      </c>
      <c r="AQ42" s="69">
        <f t="shared" ref="AQ42:AR42" si="15">SUM(AQ34:AQ41)</f>
        <v>4707950.677975364</v>
      </c>
      <c r="AR42" s="69">
        <f t="shared" si="15"/>
        <v>4795728.8669266226</v>
      </c>
      <c r="AS42" s="69">
        <f t="shared" ref="AS42" si="16">SUM(AS34:AS41)</f>
        <v>7718229</v>
      </c>
      <c r="AU42" s="59" t="s">
        <v>219</v>
      </c>
      <c r="AV42" s="62"/>
      <c r="AW42" s="62"/>
      <c r="AX42" s="62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>
        <v>0</v>
      </c>
      <c r="BU42" s="63">
        <v>0</v>
      </c>
      <c r="BV42" s="63">
        <v>0</v>
      </c>
      <c r="BW42" s="63">
        <v>-510</v>
      </c>
      <c r="BX42" s="63">
        <v>82</v>
      </c>
      <c r="BY42" s="63">
        <v>-413</v>
      </c>
      <c r="BZ42" s="63">
        <v>-523</v>
      </c>
      <c r="CA42" s="63">
        <v>0</v>
      </c>
      <c r="CB42" s="63">
        <v>132816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125082</v>
      </c>
      <c r="CI42" s="63">
        <v>121570</v>
      </c>
      <c r="CJ42" s="63">
        <v>0</v>
      </c>
      <c r="CK42" s="63">
        <v>0</v>
      </c>
      <c r="CL42" s="63">
        <v>0</v>
      </c>
      <c r="CM42" s="115">
        <v>110191</v>
      </c>
    </row>
    <row r="43" spans="1:91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U43" s="59" t="s">
        <v>77</v>
      </c>
      <c r="AV43" s="62">
        <v>-1309130.7600897849</v>
      </c>
      <c r="AW43" s="62">
        <v>-1338135.7539628777</v>
      </c>
      <c r="AX43" s="62">
        <v>-1207382.0619736733</v>
      </c>
      <c r="AY43" s="63">
        <v>-1119948.8240827846</v>
      </c>
      <c r="AZ43" s="63">
        <v>-1244617.6231303585</v>
      </c>
      <c r="BA43" s="63">
        <v>-950909.44247502415</v>
      </c>
      <c r="BB43" s="63">
        <v>-747175.76056063443</v>
      </c>
      <c r="BC43" s="63">
        <v>-744968.69319329434</v>
      </c>
      <c r="BD43" s="63">
        <v>-790385.41811604286</v>
      </c>
      <c r="BE43" s="63">
        <v>-883877.01786269981</v>
      </c>
      <c r="BF43" s="63">
        <v>-871162.28850105836</v>
      </c>
      <c r="BG43" s="63">
        <v>-872661.20047930675</v>
      </c>
      <c r="BH43" s="63">
        <v>-832013.89555918425</v>
      </c>
      <c r="BI43" s="63">
        <v>-785748.97194000974</v>
      </c>
      <c r="BJ43" s="63">
        <v>-821856.64204750315</v>
      </c>
      <c r="BK43" s="63">
        <v>-784491.77358490566</v>
      </c>
      <c r="BL43" s="63">
        <v>-770862.30371244438</v>
      </c>
      <c r="BM43" s="63">
        <v>-657134.71409042843</v>
      </c>
      <c r="BN43" s="63">
        <v>-629220.56753352599</v>
      </c>
      <c r="BO43" s="63">
        <v>-664504.01937545091</v>
      </c>
      <c r="BP43" s="63">
        <v>-604575.38155782607</v>
      </c>
      <c r="BQ43" s="63">
        <v>-615985.72170301143</v>
      </c>
      <c r="BR43" s="63">
        <v>-570983.01087688911</v>
      </c>
      <c r="BS43" s="63">
        <v>-455829.90740384982</v>
      </c>
      <c r="BT43" s="63">
        <v>-294008.33749567758</v>
      </c>
      <c r="BU43" s="63">
        <v>-307958.58821635548</v>
      </c>
      <c r="BV43" s="63">
        <v>-272706.87811831787</v>
      </c>
      <c r="BW43" s="63">
        <v>-294653.63881401619</v>
      </c>
      <c r="BX43" s="63">
        <v>-191302.43374221149</v>
      </c>
      <c r="BY43" s="63">
        <v>-216851.25563425629</v>
      </c>
      <c r="BZ43" s="63">
        <v>-197979.98660738886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19134</v>
      </c>
      <c r="CI43" s="63">
        <v>0</v>
      </c>
      <c r="CJ43" s="63">
        <v>0</v>
      </c>
      <c r="CK43" s="63">
        <v>0</v>
      </c>
      <c r="CL43" s="63">
        <v>0</v>
      </c>
      <c r="CM43" s="115">
        <v>0</v>
      </c>
    </row>
    <row r="44" spans="1:91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34"/>
      <c r="AO44" s="34"/>
      <c r="AP44" s="34"/>
      <c r="AQ44" s="34"/>
      <c r="AR44" s="34"/>
      <c r="AS44" s="34"/>
      <c r="AU44" s="59" t="s">
        <v>280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16669</v>
      </c>
      <c r="CJ44" s="63">
        <v>0</v>
      </c>
      <c r="CK44" s="63">
        <v>0</v>
      </c>
      <c r="CL44" s="63">
        <v>0</v>
      </c>
      <c r="CM44" s="115">
        <v>-239530</v>
      </c>
    </row>
    <row r="45" spans="1:91" ht="16" thickBot="1">
      <c r="A45" s="182" t="s">
        <v>81</v>
      </c>
      <c r="B45" s="183">
        <f t="shared" ref="B45:AP45" si="17">SUM(B42,B26)</f>
        <v>854814.92892038194</v>
      </c>
      <c r="C45" s="183">
        <f t="shared" si="17"/>
        <v>872187.14717969554</v>
      </c>
      <c r="D45" s="183">
        <f t="shared" si="17"/>
        <v>810196.63151009718</v>
      </c>
      <c r="E45" s="183">
        <f t="shared" si="17"/>
        <v>398816.18062088423</v>
      </c>
      <c r="F45" s="183">
        <f t="shared" si="17"/>
        <v>354755.61674698041</v>
      </c>
      <c r="G45" s="183">
        <f t="shared" si="17"/>
        <v>336212.69738962292</v>
      </c>
      <c r="H45" s="183">
        <f t="shared" si="17"/>
        <v>312427.01735146943</v>
      </c>
      <c r="I45" s="183">
        <f t="shared" si="17"/>
        <v>297171.78347808524</v>
      </c>
      <c r="J45" s="183">
        <f t="shared" si="17"/>
        <v>304031.44566578546</v>
      </c>
      <c r="K45" s="183">
        <f t="shared" si="17"/>
        <v>310716.36104737513</v>
      </c>
      <c r="L45" s="183">
        <f t="shared" si="17"/>
        <v>333446.24296273326</v>
      </c>
      <c r="M45" s="183">
        <f t="shared" si="17"/>
        <v>332555.03200870007</v>
      </c>
      <c r="N45" s="183">
        <f t="shared" si="17"/>
        <v>448343.7389940127</v>
      </c>
      <c r="O45" s="183">
        <f t="shared" si="17"/>
        <v>417108.12772133527</v>
      </c>
      <c r="P45" s="183">
        <f t="shared" si="17"/>
        <v>435706.84102107922</v>
      </c>
      <c r="Q45" s="183">
        <f t="shared" si="17"/>
        <v>377891.01886792452</v>
      </c>
      <c r="R45" s="183">
        <f t="shared" si="17"/>
        <v>371675.5922664972</v>
      </c>
      <c r="S45" s="183">
        <f t="shared" si="17"/>
        <v>376467.9786438318</v>
      </c>
      <c r="T45" s="183">
        <f t="shared" si="17"/>
        <v>316116.66790150898</v>
      </c>
      <c r="U45" s="183">
        <f t="shared" si="17"/>
        <v>390647.22250850254</v>
      </c>
      <c r="V45" s="183">
        <f t="shared" si="17"/>
        <v>1054182.7400820444</v>
      </c>
      <c r="W45" s="183">
        <f t="shared" si="17"/>
        <v>1138926.2720664591</v>
      </c>
      <c r="X45" s="183">
        <f t="shared" si="17"/>
        <v>1087707.1902974301</v>
      </c>
      <c r="Y45" s="183">
        <f t="shared" si="17"/>
        <v>1054626.1574518769</v>
      </c>
      <c r="Z45" s="183">
        <f t="shared" si="17"/>
        <v>1341758.1022930599</v>
      </c>
      <c r="AA45" s="183">
        <f t="shared" si="17"/>
        <v>1340266.0173857054</v>
      </c>
      <c r="AB45" s="183">
        <f t="shared" si="17"/>
        <v>1257204.3834640058</v>
      </c>
      <c r="AC45" s="183">
        <f t="shared" si="17"/>
        <v>1349141.3642614163</v>
      </c>
      <c r="AD45" s="183">
        <f t="shared" si="17"/>
        <v>1658308.3138125078</v>
      </c>
      <c r="AE45" s="183">
        <f t="shared" si="17"/>
        <v>2113751.6097875079</v>
      </c>
      <c r="AF45" s="183">
        <f t="shared" si="17"/>
        <v>2102615.317941098</v>
      </c>
      <c r="AG45" s="183">
        <f t="shared" si="17"/>
        <v>2190023.0790479779</v>
      </c>
      <c r="AH45" s="183">
        <f t="shared" si="17"/>
        <v>2714956.3809899813</v>
      </c>
      <c r="AI45" s="183">
        <f t="shared" si="17"/>
        <v>3110399</v>
      </c>
      <c r="AJ45" s="183">
        <f t="shared" si="17"/>
        <v>3684413.6330211433</v>
      </c>
      <c r="AK45" s="183">
        <f t="shared" si="17"/>
        <v>3891086.3344498044</v>
      </c>
      <c r="AL45" s="183">
        <f t="shared" si="17"/>
        <v>4997890</v>
      </c>
      <c r="AM45" s="183">
        <f t="shared" si="17"/>
        <v>5371025.4634432206</v>
      </c>
      <c r="AN45" s="183">
        <f t="shared" si="17"/>
        <v>5695680</v>
      </c>
      <c r="AO45" s="183">
        <f t="shared" si="17"/>
        <v>5847795.9870666387</v>
      </c>
      <c r="AP45" s="183">
        <f t="shared" si="17"/>
        <v>6139994.2018832397</v>
      </c>
      <c r="AQ45" s="183">
        <f t="shared" ref="AQ45:AR45" si="18">SUM(AQ42,AQ26)</f>
        <v>6604605.0878427876</v>
      </c>
      <c r="AR45" s="183">
        <f t="shared" si="18"/>
        <v>7948865.3861143412</v>
      </c>
      <c r="AS45" s="183">
        <f t="shared" ref="AS45" si="19">SUM(AS42,AS26)</f>
        <v>9002496.4750967473</v>
      </c>
      <c r="AU45" s="165" t="s">
        <v>79</v>
      </c>
      <c r="AV45" s="184">
        <v>747.76638352185205</v>
      </c>
      <c r="AW45" s="184">
        <v>0</v>
      </c>
      <c r="AX45" s="184">
        <v>0</v>
      </c>
      <c r="AY45" s="172">
        <v>-377449.85888993414</v>
      </c>
      <c r="AZ45" s="172">
        <v>-16752.925715000936</v>
      </c>
      <c r="BA45" s="172">
        <v>-22485.981308411214</v>
      </c>
      <c r="BB45" s="172">
        <v>-17659.479862885924</v>
      </c>
      <c r="BC45" s="172">
        <v>27878.458897192486</v>
      </c>
      <c r="BD45" s="172">
        <v>-22489.216641157644</v>
      </c>
      <c r="BE45" s="172">
        <v>-36226.263495252533</v>
      </c>
      <c r="BF45" s="172">
        <v>-13783.46849216444</v>
      </c>
      <c r="BG45" s="172">
        <v>74237.838422617642</v>
      </c>
      <c r="BH45" s="172">
        <v>1286.7800083245286</v>
      </c>
      <c r="BI45" s="172">
        <v>15458.696178035801</v>
      </c>
      <c r="BJ45" s="172">
        <v>21350.221280932576</v>
      </c>
      <c r="BK45" s="172">
        <v>15351.245283018869</v>
      </c>
      <c r="BL45" s="172">
        <v>815.10393028955252</v>
      </c>
      <c r="BM45" s="172">
        <v>18894.018725335947</v>
      </c>
      <c r="BN45" s="172">
        <v>35739.300091378333</v>
      </c>
      <c r="BO45" s="172">
        <v>53152.633206224877</v>
      </c>
      <c r="BP45" s="172">
        <v>-31315.514561622545</v>
      </c>
      <c r="BQ45" s="172">
        <v>10866.562824506751</v>
      </c>
      <c r="BR45" s="172">
        <v>-5362.1619020117432</v>
      </c>
      <c r="BS45" s="172">
        <v>161821.56990817227</v>
      </c>
      <c r="BT45" s="172">
        <v>-11807.161793522111</v>
      </c>
      <c r="BU45" s="172">
        <v>-32449.895363811978</v>
      </c>
      <c r="BV45" s="172">
        <v>-48442.801140413401</v>
      </c>
      <c r="BW45" s="172">
        <v>87171.02222309378</v>
      </c>
      <c r="BX45" s="172">
        <v>-11679.122361670779</v>
      </c>
      <c r="BY45" s="172">
        <v>71456.455247907274</v>
      </c>
      <c r="BZ45" s="172">
        <v>83077.177447504277</v>
      </c>
      <c r="CA45" s="172">
        <v>127648</v>
      </c>
      <c r="CB45" s="172">
        <v>223402</v>
      </c>
      <c r="CC45" s="172">
        <v>364672</v>
      </c>
      <c r="CD45" s="172">
        <v>519522.13754668285</v>
      </c>
      <c r="CE45" s="172">
        <v>716256.82796494802</v>
      </c>
      <c r="CF45" s="172">
        <v>202404</v>
      </c>
      <c r="CG45" s="172">
        <v>398571.88538181316</v>
      </c>
      <c r="CH45" s="172">
        <v>743809</v>
      </c>
      <c r="CI45" s="172">
        <v>0</v>
      </c>
      <c r="CJ45" s="172">
        <v>217715.08002187544</v>
      </c>
      <c r="CK45" s="172">
        <v>484256.64674538351</v>
      </c>
      <c r="CL45" s="172">
        <v>640832.35024444945</v>
      </c>
      <c r="CM45" s="322">
        <v>0</v>
      </c>
    </row>
    <row r="46" spans="1:91">
      <c r="U46" s="61"/>
      <c r="V46" s="61"/>
      <c r="W46" s="61"/>
      <c r="X46" s="61"/>
      <c r="Y46" s="61"/>
      <c r="Z46" s="61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U46" s="67" t="s">
        <v>80</v>
      </c>
      <c r="AV46" s="111">
        <f t="shared" ref="AV46:CH46" si="20">SUM(AV38:AV45)</f>
        <v>647021.69798864482</v>
      </c>
      <c r="AW46" s="111">
        <f t="shared" si="20"/>
        <v>664254.16610215418</v>
      </c>
      <c r="AX46" s="111">
        <f t="shared" si="20"/>
        <v>619403.9735099338</v>
      </c>
      <c r="AY46" s="111">
        <f t="shared" si="20"/>
        <v>233954.09219190944</v>
      </c>
      <c r="AZ46" s="111">
        <f t="shared" si="20"/>
        <v>196372.73922022677</v>
      </c>
      <c r="BA46" s="111">
        <f t="shared" si="20"/>
        <v>195338.05994199158</v>
      </c>
      <c r="BB46" s="111">
        <f t="shared" si="20"/>
        <v>171903.57939434118</v>
      </c>
      <c r="BC46" s="111">
        <f t="shared" si="20"/>
        <v>230787.97212684306</v>
      </c>
      <c r="BD46" s="111">
        <f t="shared" si="20"/>
        <v>228068.73521636298</v>
      </c>
      <c r="BE46" s="111">
        <f t="shared" si="20"/>
        <v>241029.88146185345</v>
      </c>
      <c r="BF46" s="111">
        <f t="shared" si="20"/>
        <v>259961.23767608585</v>
      </c>
      <c r="BG46" s="111">
        <f t="shared" si="20"/>
        <v>256291.18596934248</v>
      </c>
      <c r="BH46" s="111">
        <f t="shared" si="20"/>
        <v>289648.44875612331</v>
      </c>
      <c r="BI46" s="111">
        <f t="shared" si="20"/>
        <v>281453.79777455248</v>
      </c>
      <c r="BJ46" s="111">
        <f t="shared" si="20"/>
        <v>306812.01423336152</v>
      </c>
      <c r="BK46" s="111">
        <f t="shared" si="20"/>
        <v>266605.28301886778</v>
      </c>
      <c r="BL46" s="111">
        <f t="shared" si="20"/>
        <v>266592.84136637318</v>
      </c>
      <c r="BM46" s="111">
        <f t="shared" si="20"/>
        <v>242708.2097443965</v>
      </c>
      <c r="BN46" s="111">
        <f t="shared" si="20"/>
        <v>237002.1221822821</v>
      </c>
      <c r="BO46" s="111">
        <f t="shared" si="20"/>
        <v>253059.36308358226</v>
      </c>
      <c r="BP46" s="111">
        <f t="shared" si="20"/>
        <v>246313.34879099039</v>
      </c>
      <c r="BQ46" s="111">
        <f t="shared" si="20"/>
        <v>311164.07061266876</v>
      </c>
      <c r="BR46" s="111">
        <f t="shared" si="20"/>
        <v>297114.01482337085</v>
      </c>
      <c r="BS46" s="111">
        <f t="shared" si="20"/>
        <v>415787.83570907137</v>
      </c>
      <c r="BT46" s="111">
        <f t="shared" si="20"/>
        <v>492119.33761094231</v>
      </c>
      <c r="BU46" s="111">
        <f t="shared" si="20"/>
        <v>519191.28300064395</v>
      </c>
      <c r="BV46" s="111">
        <f t="shared" si="20"/>
        <v>452924.80399144703</v>
      </c>
      <c r="BW46" s="111">
        <f t="shared" si="20"/>
        <v>606038.75618356396</v>
      </c>
      <c r="BX46" s="111">
        <f t="shared" si="20"/>
        <v>947168.9650116273</v>
      </c>
      <c r="BY46" s="111">
        <f t="shared" si="20"/>
        <v>1090571.5862846104</v>
      </c>
      <c r="BZ46" s="111">
        <f t="shared" si="20"/>
        <v>1044232.7726701446</v>
      </c>
      <c r="CA46" s="111">
        <f t="shared" si="20"/>
        <v>1186319</v>
      </c>
      <c r="CB46" s="111">
        <f t="shared" si="20"/>
        <v>1419002.21949</v>
      </c>
      <c r="CC46" s="111">
        <f t="shared" si="20"/>
        <v>1560066</v>
      </c>
      <c r="CD46" s="111">
        <f t="shared" si="20"/>
        <v>1708637.9982190626</v>
      </c>
      <c r="CE46" s="111">
        <f t="shared" si="20"/>
        <v>1895857.2847049478</v>
      </c>
      <c r="CF46" s="111">
        <f t="shared" si="20"/>
        <v>2072771</v>
      </c>
      <c r="CG46" s="111">
        <f t="shared" si="20"/>
        <v>2231467.4976124251</v>
      </c>
      <c r="CH46" s="111">
        <f t="shared" si="20"/>
        <v>2576305</v>
      </c>
      <c r="CI46" s="111">
        <f>SUM(CI38:CI45)</f>
        <v>2866642.6162799997</v>
      </c>
      <c r="CJ46" s="111">
        <f t="shared" ref="CJ46:CL46" si="21">SUM(CJ38:CJ45)</f>
        <v>3068123.8719814918</v>
      </c>
      <c r="CK46" s="111">
        <f t="shared" si="21"/>
        <v>3196096.8582053445</v>
      </c>
      <c r="CL46" s="111">
        <f t="shared" si="21"/>
        <v>3339037.6004385473</v>
      </c>
      <c r="CM46" s="339">
        <f>SUM(CM38:CM45)</f>
        <v>4186521</v>
      </c>
    </row>
    <row r="47" spans="1:91" ht="16" thickBot="1">
      <c r="U47" s="61"/>
      <c r="V47" s="61"/>
      <c r="W47" s="61"/>
      <c r="X47" s="61"/>
      <c r="Y47" s="61"/>
      <c r="Z47" s="61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U47" s="180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340"/>
    </row>
    <row r="48" spans="1:91" ht="16" thickBot="1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U48" s="341" t="s">
        <v>82</v>
      </c>
      <c r="AV48" s="232">
        <f t="shared" ref="AV48:CL48" si="22">SUM(AV46,AV35,AV34,AV21)</f>
        <v>756220.67690682621</v>
      </c>
      <c r="AW48" s="232">
        <f t="shared" si="22"/>
        <v>759956.19383100758</v>
      </c>
      <c r="AX48" s="232">
        <f t="shared" si="22"/>
        <v>715473.79609189765</v>
      </c>
      <c r="AY48" s="232">
        <f t="shared" si="22"/>
        <v>340743.93226716813</v>
      </c>
      <c r="AZ48" s="232">
        <f t="shared" si="22"/>
        <v>291881.53201076435</v>
      </c>
      <c r="BA48" s="232">
        <f t="shared" si="22"/>
        <v>296025.13696422812</v>
      </c>
      <c r="BB48" s="232">
        <f t="shared" si="22"/>
        <v>265402.87864609499</v>
      </c>
      <c r="BC48" s="232">
        <f t="shared" si="22"/>
        <v>275604.67582306603</v>
      </c>
      <c r="BD48" s="232">
        <f t="shared" si="22"/>
        <v>274483.92931682215</v>
      </c>
      <c r="BE48" s="232">
        <f t="shared" si="22"/>
        <v>287454.65307695069</v>
      </c>
      <c r="BF48" s="232">
        <f t="shared" si="22"/>
        <v>315550.34307327704</v>
      </c>
      <c r="BG48" s="232">
        <f t="shared" si="22"/>
        <v>308092.11595974606</v>
      </c>
      <c r="BH48" s="232">
        <f t="shared" si="22"/>
        <v>367474.78628373833</v>
      </c>
      <c r="BI48" s="232">
        <f t="shared" si="22"/>
        <v>337973.5123367199</v>
      </c>
      <c r="BJ48" s="232">
        <f t="shared" si="22"/>
        <v>373142.44269872853</v>
      </c>
      <c r="BK48" s="232">
        <f t="shared" si="22"/>
        <v>377891.01886792434</v>
      </c>
      <c r="BL48" s="232">
        <f t="shared" si="22"/>
        <v>371675.60252479377</v>
      </c>
      <c r="BM48" s="232">
        <f t="shared" si="22"/>
        <v>376467.85346051783</v>
      </c>
      <c r="BN48" s="232">
        <f t="shared" si="22"/>
        <v>316116.6695493469</v>
      </c>
      <c r="BO48" s="232">
        <f t="shared" si="22"/>
        <v>390647.22250850237</v>
      </c>
      <c r="BP48" s="232">
        <f t="shared" si="22"/>
        <v>1054182.7400820444</v>
      </c>
      <c r="BQ48" s="232">
        <f t="shared" si="22"/>
        <v>1138926.2720664591</v>
      </c>
      <c r="BR48" s="232">
        <f t="shared" si="22"/>
        <v>1087707.1902974299</v>
      </c>
      <c r="BS48" s="232">
        <f t="shared" si="22"/>
        <v>1054626.1574518769</v>
      </c>
      <c r="BT48" s="232">
        <f t="shared" si="22"/>
        <v>1341758.1742037113</v>
      </c>
      <c r="BU48" s="232">
        <f t="shared" si="22"/>
        <v>1340266.0173857054</v>
      </c>
      <c r="BV48" s="232">
        <f t="shared" si="22"/>
        <v>1257204.3834640058</v>
      </c>
      <c r="BW48" s="232">
        <f t="shared" si="22"/>
        <v>1348631.4046920126</v>
      </c>
      <c r="BX48" s="232">
        <f t="shared" si="22"/>
        <v>1658390.2577885075</v>
      </c>
      <c r="BY48" s="232">
        <f t="shared" si="22"/>
        <v>2113338.6097875079</v>
      </c>
      <c r="BZ48" s="232">
        <f t="shared" si="22"/>
        <v>2102092.3592904038</v>
      </c>
      <c r="CA48" s="232">
        <f t="shared" si="22"/>
        <v>2190023.0310878968</v>
      </c>
      <c r="CB48" s="232">
        <f t="shared" si="22"/>
        <v>2714956.00697</v>
      </c>
      <c r="CC48" s="232">
        <f t="shared" si="22"/>
        <v>3110398.9316151203</v>
      </c>
      <c r="CD48" s="232">
        <f t="shared" si="22"/>
        <v>3684413.7257790198</v>
      </c>
      <c r="CE48" s="232">
        <f t="shared" si="22"/>
        <v>3891086.1448256597</v>
      </c>
      <c r="CF48" s="232">
        <f t="shared" si="22"/>
        <v>4997891</v>
      </c>
      <c r="CG48" s="232">
        <f t="shared" si="22"/>
        <v>5371024.9460158413</v>
      </c>
      <c r="CH48" s="232">
        <f t="shared" si="22"/>
        <v>5695680</v>
      </c>
      <c r="CI48" s="232">
        <f t="shared" si="22"/>
        <v>5847795.4046338722</v>
      </c>
      <c r="CJ48" s="232">
        <f t="shared" si="22"/>
        <v>6139993.8425633684</v>
      </c>
      <c r="CK48" s="232">
        <f t="shared" si="22"/>
        <v>6604605.0699194726</v>
      </c>
      <c r="CL48" s="232">
        <f t="shared" si="22"/>
        <v>7948865.6587821255</v>
      </c>
      <c r="CM48" s="232">
        <f>SUM(CM46,CM35,CM34,CM21)</f>
        <v>9002496</v>
      </c>
    </row>
    <row r="49" spans="2:9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U49" s="20"/>
      <c r="BC49" s="20"/>
      <c r="BD49" s="28"/>
      <c r="BE49" s="28"/>
      <c r="BF49" s="20"/>
      <c r="BG49" s="20"/>
      <c r="BH49" s="20"/>
      <c r="BI49" s="20"/>
      <c r="BJ49" s="20"/>
      <c r="BK49" s="20"/>
      <c r="CL49" s="31"/>
      <c r="CM49" s="31"/>
    </row>
    <row r="50" spans="2:91"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Y50" s="28"/>
      <c r="AZ50" s="28"/>
      <c r="BA50" s="28"/>
      <c r="BB50" s="29"/>
    </row>
    <row r="51" spans="2:9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V51" s="20"/>
      <c r="AW51" s="20"/>
      <c r="AX51" s="20"/>
    </row>
    <row r="52" spans="2:9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</row>
    <row r="53" spans="2:91"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</row>
    <row r="54" spans="2:91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V54" s="31"/>
      <c r="AW54" s="31"/>
      <c r="AX54" s="31"/>
      <c r="AY54" s="31"/>
      <c r="AZ54" s="31"/>
      <c r="BA54" s="31"/>
      <c r="BB54" s="32"/>
      <c r="BC54" s="31"/>
      <c r="BD54" s="31"/>
      <c r="BE54" s="31"/>
      <c r="BF54" s="31"/>
      <c r="BG54" s="31"/>
      <c r="BH54" s="31"/>
      <c r="BK54" s="31"/>
    </row>
    <row r="55" spans="2:91">
      <c r="U55" s="66"/>
      <c r="V55" s="66"/>
      <c r="W55" s="66"/>
      <c r="X55" s="66"/>
      <c r="Y55" s="66"/>
      <c r="Z55" s="66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V55" s="27"/>
      <c r="AW55" s="27"/>
      <c r="AX55" s="27"/>
      <c r="AY55" s="27"/>
      <c r="AZ55" s="27"/>
      <c r="BA55" s="27"/>
      <c r="BB55" s="33"/>
      <c r="BC55" s="27"/>
      <c r="BD55" s="27"/>
      <c r="BE55" s="27"/>
      <c r="BF55" s="27"/>
      <c r="BG55" s="27"/>
      <c r="BH55" s="27"/>
      <c r="BK55" s="27"/>
    </row>
    <row r="56" spans="2:91">
      <c r="AV56" s="27"/>
      <c r="AW56" s="27"/>
      <c r="AX56" s="27"/>
      <c r="AY56" s="27"/>
      <c r="AZ56" s="27"/>
      <c r="BA56" s="27"/>
      <c r="BB56" s="33"/>
      <c r="BC56" s="27"/>
      <c r="BD56" s="27"/>
      <c r="BE56" s="27"/>
      <c r="BF56" s="27"/>
      <c r="BG56" s="27"/>
      <c r="BH56" s="27"/>
      <c r="BK56" s="27"/>
    </row>
    <row r="66" spans="21:54">
      <c r="U66" s="61"/>
      <c r="V66" s="61"/>
      <c r="W66" s="61"/>
      <c r="X66" s="61"/>
      <c r="Y66" s="61"/>
      <c r="Z66" s="61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</row>
    <row r="67" spans="21:54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</row>
    <row r="68" spans="21:54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</row>
    <row r="71" spans="21:54">
      <c r="BB71" s="25"/>
    </row>
    <row r="72" spans="21:54">
      <c r="BB72" s="25"/>
    </row>
    <row r="73" spans="21:54">
      <c r="BB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H78"/>
  <sheetViews>
    <sheetView showGridLines="0" zoomScale="58" zoomScaleNormal="58" workbookViewId="0">
      <pane xSplit="2" ySplit="6" topLeftCell="C7" activePane="bottomRight" state="frozen"/>
      <selection activeCell="AR7" sqref="AR7"/>
      <selection pane="topRight" activeCell="AR7" sqref="AR7"/>
      <selection pane="bottomLeft" activeCell="AR7" sqref="AR7"/>
      <selection pane="bottomRight" activeCell="G71" sqref="G71"/>
    </sheetView>
  </sheetViews>
  <sheetFormatPr defaultColWidth="9.1796875" defaultRowHeight="15.5"/>
  <cols>
    <col min="1" max="1" width="9.1796875" style="34" customWidth="1"/>
    <col min="2" max="2" width="73.7265625" style="34" bestFit="1" customWidth="1"/>
    <col min="3" max="4" width="14.453125" style="34" customWidth="1"/>
    <col min="5" max="5" width="15.1796875" style="34" bestFit="1" customWidth="1"/>
    <col min="6" max="6" width="15.453125" style="34" bestFit="1" customWidth="1"/>
    <col min="7" max="7" width="16" style="34" bestFit="1" customWidth="1"/>
    <col min="8" max="8" width="17.1796875" style="34" bestFit="1" customWidth="1"/>
    <col min="9" max="13" width="9.1796875" style="34"/>
    <col min="14" max="14" width="9.81640625" style="34" bestFit="1" customWidth="1"/>
    <col min="15" max="16384" width="9.1796875" style="34"/>
  </cols>
  <sheetData>
    <row r="2" spans="1:8">
      <c r="C2" s="229" t="s">
        <v>113</v>
      </c>
      <c r="D2" s="229" t="s">
        <v>131</v>
      </c>
      <c r="E2" s="229" t="s">
        <v>145</v>
      </c>
    </row>
    <row r="3" spans="1:8">
      <c r="C3" s="229"/>
      <c r="D3" s="229"/>
      <c r="E3" s="229"/>
    </row>
    <row r="4" spans="1:8">
      <c r="B4" s="281"/>
      <c r="C4" s="229"/>
      <c r="D4" s="229"/>
      <c r="E4" s="229"/>
    </row>
    <row r="5" spans="1:8" ht="18" customHeight="1" thickBot="1">
      <c r="A5" s="211"/>
      <c r="B5" s="212"/>
      <c r="C5" s="223">
        <v>43800</v>
      </c>
      <c r="D5" s="223">
        <v>44166</v>
      </c>
      <c r="E5" s="223">
        <v>44531</v>
      </c>
      <c r="F5" s="223">
        <v>44896</v>
      </c>
      <c r="G5" s="223">
        <v>45261</v>
      </c>
      <c r="H5" s="223">
        <v>45627</v>
      </c>
    </row>
    <row r="6" spans="1:8" ht="18" hidden="1" customHeight="1" thickBot="1">
      <c r="A6" s="211"/>
      <c r="B6" s="212"/>
      <c r="C6" s="213"/>
      <c r="D6" s="213">
        <v>2020</v>
      </c>
      <c r="E6" s="213">
        <v>2021</v>
      </c>
      <c r="G6" s="290"/>
      <c r="H6" s="290"/>
    </row>
    <row r="7" spans="1:8" ht="18" customHeight="1">
      <c r="A7" s="211"/>
      <c r="B7" s="214" t="s">
        <v>152</v>
      </c>
      <c r="C7" s="211"/>
      <c r="D7" s="211"/>
      <c r="E7" s="211"/>
      <c r="G7" s="290"/>
      <c r="H7" s="290"/>
    </row>
    <row r="8" spans="1:8" ht="18.5">
      <c r="A8" s="215"/>
      <c r="B8" s="216" t="s">
        <v>153</v>
      </c>
      <c r="C8" s="220">
        <v>137161.63906392007</v>
      </c>
      <c r="D8" s="220">
        <v>93914.608860242006</v>
      </c>
      <c r="E8" s="220">
        <v>291421.47799831541</v>
      </c>
      <c r="F8" s="220">
        <v>761913</v>
      </c>
      <c r="G8" s="220">
        <v>1248259</v>
      </c>
      <c r="H8" s="220">
        <v>1128087</v>
      </c>
    </row>
    <row r="9" spans="1:8" ht="18.5">
      <c r="A9" s="217"/>
      <c r="B9" s="218" t="s">
        <v>154</v>
      </c>
      <c r="C9" s="282">
        <v>129037.44070205772</v>
      </c>
      <c r="D9" s="282">
        <v>163702.58419325776</v>
      </c>
      <c r="E9" s="282">
        <v>171314.58857360642</v>
      </c>
      <c r="F9" s="282">
        <v>156961</v>
      </c>
      <c r="G9" s="282">
        <v>392175</v>
      </c>
      <c r="H9" s="282">
        <v>497319</v>
      </c>
    </row>
    <row r="10" spans="1:8" ht="18.5">
      <c r="A10" s="217"/>
      <c r="B10" s="218" t="s">
        <v>155</v>
      </c>
      <c r="C10" s="282">
        <v>-87077.543277061442</v>
      </c>
      <c r="D10" s="282">
        <v>-227165.7575029452</v>
      </c>
      <c r="E10" s="282">
        <v>-62799.467080264898</v>
      </c>
      <c r="F10" s="282">
        <v>-86103</v>
      </c>
      <c r="G10" s="282">
        <v>-165975</v>
      </c>
      <c r="H10" s="282">
        <v>-1186167</v>
      </c>
    </row>
    <row r="11" spans="1:8" ht="18.5">
      <c r="A11" s="217"/>
      <c r="B11" s="218" t="s">
        <v>156</v>
      </c>
      <c r="C11" s="282">
        <v>168989.36000241444</v>
      </c>
      <c r="D11" s="282">
        <v>357224.53114813706</v>
      </c>
      <c r="E11" s="282">
        <v>166570.76981074948</v>
      </c>
      <c r="F11" s="282">
        <v>112821</v>
      </c>
      <c r="G11" s="282">
        <v>372151</v>
      </c>
      <c r="H11" s="282">
        <v>1146187</v>
      </c>
    </row>
    <row r="12" spans="1:8" ht="18.5">
      <c r="A12" s="217"/>
      <c r="B12" s="218" t="s">
        <v>157</v>
      </c>
      <c r="C12" s="282">
        <v>3380.3500424014078</v>
      </c>
      <c r="D12" s="282">
        <v>1463.7781437996323</v>
      </c>
      <c r="E12" s="282">
        <v>5351.1084327813624</v>
      </c>
      <c r="F12" s="282">
        <v>6929</v>
      </c>
      <c r="G12" s="282">
        <v>18118</v>
      </c>
      <c r="H12" s="282">
        <v>12795</v>
      </c>
    </row>
    <row r="13" spans="1:8" ht="18.5">
      <c r="A13" s="217"/>
      <c r="B13" s="218" t="s">
        <v>197</v>
      </c>
      <c r="C13" s="282">
        <v>0</v>
      </c>
      <c r="D13" s="282">
        <v>0</v>
      </c>
      <c r="E13" s="282">
        <v>0</v>
      </c>
      <c r="F13" s="282">
        <v>0</v>
      </c>
      <c r="G13" s="282">
        <v>0</v>
      </c>
      <c r="H13" s="282">
        <v>0</v>
      </c>
    </row>
    <row r="14" spans="1:8" ht="18.5">
      <c r="A14" s="217"/>
      <c r="B14" s="218" t="s">
        <v>198</v>
      </c>
      <c r="C14" s="282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</row>
    <row r="15" spans="1:8" ht="18.5">
      <c r="A15" s="217"/>
      <c r="B15" s="218" t="s">
        <v>158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</row>
    <row r="16" spans="1:8" ht="18.5">
      <c r="A16" s="217"/>
      <c r="B16" s="218" t="s">
        <v>159</v>
      </c>
      <c r="C16" s="217">
        <v>4955.2945007676826</v>
      </c>
      <c r="D16" s="217">
        <v>-2642.5609140748561</v>
      </c>
      <c r="E16" s="217">
        <v>17188.008333987087</v>
      </c>
      <c r="F16" s="217">
        <v>7767</v>
      </c>
      <c r="G16" s="217">
        <v>12360</v>
      </c>
      <c r="H16" s="217">
        <v>-69265</v>
      </c>
    </row>
    <row r="17" spans="1:8" ht="18.5">
      <c r="A17" s="217"/>
      <c r="B17" s="218" t="s">
        <v>196</v>
      </c>
      <c r="C17" s="217">
        <v>-18960.181322354074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</row>
    <row r="18" spans="1:8" ht="18.5">
      <c r="A18" s="217"/>
      <c r="B18" s="218" t="s">
        <v>160</v>
      </c>
      <c r="C18" s="217">
        <v>-3346.8837403240818</v>
      </c>
      <c r="D18" s="217">
        <v>-116851.98327262512</v>
      </c>
      <c r="E18" s="217">
        <v>-29780.326819484173</v>
      </c>
      <c r="F18" s="217">
        <v>-71034</v>
      </c>
      <c r="G18" s="217">
        <v>-109216</v>
      </c>
      <c r="H18" s="217">
        <v>2469</v>
      </c>
    </row>
    <row r="19" spans="1:8" ht="18.5">
      <c r="A19" s="217"/>
      <c r="B19" s="218" t="s">
        <v>195</v>
      </c>
      <c r="C19" s="282">
        <v>-144100.3190279523</v>
      </c>
      <c r="D19" s="282">
        <v>0</v>
      </c>
      <c r="E19" s="282">
        <v>0</v>
      </c>
      <c r="F19" s="282">
        <v>0</v>
      </c>
      <c r="G19" s="282">
        <v>0</v>
      </c>
      <c r="H19" s="282">
        <v>0</v>
      </c>
    </row>
    <row r="20" spans="1:8" ht="18.5">
      <c r="A20" s="217"/>
      <c r="B20" s="218" t="s">
        <v>161</v>
      </c>
      <c r="C20" s="282">
        <v>7010.429687425285</v>
      </c>
      <c r="D20" s="282">
        <v>0</v>
      </c>
      <c r="E20" s="282">
        <v>0</v>
      </c>
      <c r="F20" s="282">
        <v>0</v>
      </c>
      <c r="G20" s="282">
        <v>0</v>
      </c>
      <c r="H20" s="282">
        <v>0</v>
      </c>
    </row>
    <row r="21" spans="1:8" ht="18.5">
      <c r="A21" s="217"/>
      <c r="B21" s="218" t="s">
        <v>245</v>
      </c>
      <c r="C21" s="282">
        <v>0</v>
      </c>
      <c r="D21" s="282">
        <v>0</v>
      </c>
      <c r="E21" s="282">
        <v>0</v>
      </c>
      <c r="F21" s="282">
        <v>0</v>
      </c>
      <c r="G21" s="282">
        <v>-7134</v>
      </c>
      <c r="H21" s="282">
        <v>0</v>
      </c>
    </row>
    <row r="22" spans="1:8" ht="18.5">
      <c r="A22" s="217"/>
      <c r="B22" s="262" t="s">
        <v>278</v>
      </c>
      <c r="C22" s="282"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-9760</v>
      </c>
    </row>
    <row r="23" spans="1:8" ht="19" thickBot="1">
      <c r="A23" s="217"/>
      <c r="B23" s="219"/>
      <c r="C23" s="292"/>
      <c r="D23" s="292"/>
      <c r="E23" s="292"/>
      <c r="F23" s="292"/>
      <c r="G23" s="283"/>
      <c r="H23" s="283"/>
    </row>
    <row r="24" spans="1:8" ht="18.5">
      <c r="A24" s="215"/>
      <c r="B24" s="218"/>
      <c r="C24" s="220">
        <f t="shared" ref="C24:F24" si="0">SUM(C8:C21)</f>
        <v>197049.58663129475</v>
      </c>
      <c r="D24" s="220">
        <f t="shared" si="0"/>
        <v>269645.20065579127</v>
      </c>
      <c r="E24" s="220">
        <f t="shared" si="0"/>
        <v>559266.15924969083</v>
      </c>
      <c r="F24" s="220">
        <f t="shared" si="0"/>
        <v>889254</v>
      </c>
      <c r="G24" s="220">
        <f>SUM(G8:G23)</f>
        <v>1760738</v>
      </c>
      <c r="H24" s="220">
        <f>SUM(H8:H23)</f>
        <v>1521665</v>
      </c>
    </row>
    <row r="25" spans="1:8" ht="18.5">
      <c r="A25" s="215"/>
      <c r="B25" s="216" t="s">
        <v>162</v>
      </c>
      <c r="C25" s="220"/>
      <c r="D25" s="220"/>
      <c r="E25" s="220"/>
      <c r="F25" s="220"/>
      <c r="G25" s="290"/>
      <c r="H25" s="290"/>
    </row>
    <row r="26" spans="1:8" ht="18.5">
      <c r="A26" s="217"/>
      <c r="B26" s="218" t="s">
        <v>51</v>
      </c>
      <c r="C26" s="282">
        <v>-85128.638246240196</v>
      </c>
      <c r="D26" s="282">
        <v>6122.2593616812455</v>
      </c>
      <c r="E26" s="287">
        <v>-97893.578511587577</v>
      </c>
      <c r="F26" s="287">
        <v>132410</v>
      </c>
      <c r="G26" s="287">
        <v>-305968</v>
      </c>
      <c r="H26" s="287">
        <v>291063</v>
      </c>
    </row>
    <row r="27" spans="1:8" ht="18.5">
      <c r="A27" s="217"/>
      <c r="B27" s="218" t="s">
        <v>72</v>
      </c>
      <c r="C27" s="282">
        <v>-6428.0653247615155</v>
      </c>
      <c r="D27" s="282">
        <v>1662.8286905906757</v>
      </c>
      <c r="E27" s="287">
        <v>-1674.906464810703</v>
      </c>
      <c r="F27" s="287">
        <v>8306</v>
      </c>
      <c r="G27" s="287">
        <v>-85787</v>
      </c>
      <c r="H27" s="287">
        <v>98475</v>
      </c>
    </row>
    <row r="28" spans="1:8" ht="18.5">
      <c r="A28" s="217"/>
      <c r="B28" s="218" t="s">
        <v>60</v>
      </c>
      <c r="C28" s="282">
        <v>-1263.8599686020414</v>
      </c>
      <c r="D28" s="282">
        <v>-3313.2409728045222</v>
      </c>
      <c r="E28" s="287">
        <v>3144.1431246342049</v>
      </c>
      <c r="F28" s="287">
        <v>-206</v>
      </c>
      <c r="G28" s="287">
        <v>-2150</v>
      </c>
      <c r="H28" s="287">
        <v>-844</v>
      </c>
    </row>
    <row r="29" spans="1:8" ht="18.5">
      <c r="A29" s="217"/>
      <c r="B29" s="218" t="s">
        <v>55</v>
      </c>
      <c r="C29" s="282">
        <v>-3349.9261314220203</v>
      </c>
      <c r="D29" s="282">
        <v>171.69564708584156</v>
      </c>
      <c r="E29" s="287">
        <v>-7163.2576975173624</v>
      </c>
      <c r="F29" s="287">
        <v>-20668</v>
      </c>
      <c r="G29" s="287">
        <v>5201</v>
      </c>
      <c r="H29" s="287">
        <v>-73758</v>
      </c>
    </row>
    <row r="30" spans="1:8" ht="18.5">
      <c r="A30" s="217"/>
      <c r="B30" s="218" t="s">
        <v>163</v>
      </c>
      <c r="C30" s="282">
        <v>15910.184246670511</v>
      </c>
      <c r="D30" s="282">
        <v>-5473.3080176110307</v>
      </c>
      <c r="E30" s="287">
        <v>-5854.9800155099301</v>
      </c>
      <c r="F30" s="287">
        <v>-32114</v>
      </c>
      <c r="G30" s="287">
        <v>46346</v>
      </c>
      <c r="H30" s="287">
        <v>24449</v>
      </c>
    </row>
    <row r="31" spans="1:8" ht="18.5">
      <c r="A31" s="217"/>
      <c r="B31" s="218" t="s">
        <v>164</v>
      </c>
      <c r="C31" s="282">
        <v>-833.86869342670286</v>
      </c>
      <c r="D31" s="282">
        <v>-607.82199132196786</v>
      </c>
      <c r="E31" s="287">
        <v>-4065.5749541609844</v>
      </c>
      <c r="F31" s="287">
        <v>-15804</v>
      </c>
      <c r="G31" s="287">
        <v>-12115</v>
      </c>
      <c r="H31" s="287">
        <v>-31282</v>
      </c>
    </row>
    <row r="32" spans="1:8" ht="18.5">
      <c r="A32" s="217"/>
      <c r="B32" s="218" t="s">
        <v>165</v>
      </c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</row>
    <row r="33" spans="1:8" ht="18.5">
      <c r="A33" s="217"/>
      <c r="B33" s="218" t="s">
        <v>166</v>
      </c>
      <c r="C33" s="282">
        <v>-3195.5247832016307</v>
      </c>
      <c r="D33" s="282">
        <v>45325.710766853292</v>
      </c>
      <c r="E33" s="287">
        <v>8694.1175408767267</v>
      </c>
      <c r="F33" s="287">
        <v>1519</v>
      </c>
      <c r="G33" s="282">
        <v>-23998</v>
      </c>
      <c r="H33" s="282">
        <v>12159</v>
      </c>
    </row>
    <row r="34" spans="1:8" ht="18.5">
      <c r="A34" s="217"/>
      <c r="B34" s="218" t="s">
        <v>70</v>
      </c>
      <c r="C34" s="282">
        <v>-1425.360229384288</v>
      </c>
      <c r="D34" s="282">
        <v>-3256.5911095852389</v>
      </c>
      <c r="E34" s="287">
        <v>1881.7426392023681</v>
      </c>
      <c r="F34" s="287">
        <v>-453</v>
      </c>
      <c r="G34" s="287">
        <v>361</v>
      </c>
      <c r="H34" s="287">
        <v>1393</v>
      </c>
    </row>
    <row r="35" spans="1:8" ht="18.5">
      <c r="A35" s="217"/>
      <c r="B35" s="218" t="s">
        <v>117</v>
      </c>
      <c r="C35" s="282">
        <v>327.56410821140167</v>
      </c>
      <c r="D35" s="282">
        <v>26.966886943425962</v>
      </c>
      <c r="E35" s="287">
        <v>-99.724584081695753</v>
      </c>
      <c r="F35" s="287">
        <v>439</v>
      </c>
      <c r="G35" s="287">
        <v>111</v>
      </c>
      <c r="H35" s="287">
        <v>1504</v>
      </c>
    </row>
    <row r="36" spans="1:8" ht="18.5">
      <c r="A36" s="217"/>
      <c r="B36" s="216" t="s">
        <v>167</v>
      </c>
      <c r="C36" s="282"/>
      <c r="D36" s="282"/>
      <c r="E36" s="287"/>
      <c r="F36" s="287"/>
      <c r="G36" s="287"/>
      <c r="H36" s="287"/>
    </row>
    <row r="37" spans="1:8" ht="18.5">
      <c r="A37" s="217"/>
      <c r="B37" s="218" t="s">
        <v>49</v>
      </c>
      <c r="C37" s="282">
        <v>-9011.3088995029793</v>
      </c>
      <c r="D37" s="282">
        <v>15687.937977742831</v>
      </c>
      <c r="E37" s="287">
        <v>12377.123330373428</v>
      </c>
      <c r="F37" s="287">
        <v>70309</v>
      </c>
      <c r="G37" s="287">
        <v>37803</v>
      </c>
      <c r="H37" s="287">
        <v>-44325</v>
      </c>
    </row>
    <row r="38" spans="1:8" ht="18.5">
      <c r="A38" s="217"/>
      <c r="B38" s="218" t="s">
        <v>50</v>
      </c>
      <c r="C38" s="282">
        <v>3316.2062967531997</v>
      </c>
      <c r="D38" s="282">
        <v>3087.0295326891646</v>
      </c>
      <c r="E38" s="287">
        <v>14864.989270095732</v>
      </c>
      <c r="F38" s="287">
        <v>-422</v>
      </c>
      <c r="G38" s="287">
        <v>24640</v>
      </c>
      <c r="H38" s="287">
        <v>-12197</v>
      </c>
    </row>
    <row r="39" spans="1:8" ht="18.5">
      <c r="A39" s="217"/>
      <c r="B39" s="218" t="s">
        <v>125</v>
      </c>
      <c r="C39" s="282">
        <v>797.86706543442813</v>
      </c>
      <c r="D39" s="282">
        <v>-16017.942831633245</v>
      </c>
      <c r="E39" s="287">
        <v>-38276.550351403457</v>
      </c>
      <c r="F39" s="287">
        <v>-117803</v>
      </c>
      <c r="G39" s="287">
        <v>-69281</v>
      </c>
      <c r="H39" s="287">
        <v>-150431</v>
      </c>
    </row>
    <row r="40" spans="1:8" ht="22.5" customHeight="1">
      <c r="A40" s="217"/>
      <c r="B40" s="218" t="s">
        <v>165</v>
      </c>
      <c r="C40" s="282">
        <v>0</v>
      </c>
      <c r="D40" s="282">
        <v>0</v>
      </c>
      <c r="E40" s="282">
        <v>0</v>
      </c>
      <c r="F40" s="282">
        <v>0</v>
      </c>
      <c r="G40" s="282">
        <v>0</v>
      </c>
      <c r="H40" s="282">
        <v>0</v>
      </c>
    </row>
    <row r="41" spans="1:8" ht="18.5">
      <c r="A41" s="217"/>
      <c r="B41" s="218" t="s">
        <v>168</v>
      </c>
      <c r="C41" s="282">
        <v>4966.4499347934579</v>
      </c>
      <c r="D41" s="282">
        <v>3146.3954852408797</v>
      </c>
      <c r="E41" s="282">
        <v>-20576.311453955812</v>
      </c>
      <c r="F41" s="282">
        <v>0</v>
      </c>
      <c r="G41" s="282">
        <v>0</v>
      </c>
      <c r="H41" s="282">
        <v>0</v>
      </c>
    </row>
    <row r="42" spans="1:8" ht="18.5">
      <c r="A42" s="217"/>
      <c r="B42" s="218" t="s">
        <v>166</v>
      </c>
      <c r="C42" s="282">
        <v>307.78856607480003</v>
      </c>
      <c r="D42" s="282">
        <v>0.77602552355182619</v>
      </c>
      <c r="E42" s="282">
        <v>0</v>
      </c>
      <c r="F42" s="282">
        <v>0</v>
      </c>
      <c r="G42" s="282">
        <v>0</v>
      </c>
      <c r="H42" s="282">
        <v>0</v>
      </c>
    </row>
    <row r="43" spans="1:8" ht="19" thickBot="1">
      <c r="A43" s="217"/>
      <c r="B43" s="221" t="s">
        <v>169</v>
      </c>
      <c r="C43" s="283">
        <v>-725.86380944987854</v>
      </c>
      <c r="D43" s="283">
        <v>-2393.6507273956081</v>
      </c>
      <c r="E43" s="288">
        <v>-116.24815064493968</v>
      </c>
      <c r="F43" s="288">
        <v>284</v>
      </c>
      <c r="G43" s="288">
        <v>23251</v>
      </c>
      <c r="H43" s="288">
        <v>-7925</v>
      </c>
    </row>
    <row r="44" spans="1:8" ht="18.5">
      <c r="A44" s="215"/>
      <c r="B44" s="216" t="s">
        <v>170</v>
      </c>
      <c r="C44" s="220">
        <f t="shared" ref="C44:F44" si="1">SUM(C24:C43)</f>
        <v>111313.2307632413</v>
      </c>
      <c r="D44" s="220">
        <f t="shared" si="1"/>
        <v>313814.24537979055</v>
      </c>
      <c r="E44" s="220">
        <f t="shared" si="1"/>
        <v>424507.14297120081</v>
      </c>
      <c r="F44" s="220">
        <f t="shared" si="1"/>
        <v>915051</v>
      </c>
      <c r="G44" s="326">
        <f>SUM(G24:G43)</f>
        <v>1399152</v>
      </c>
      <c r="H44" s="326">
        <f>SUM(H24:H43)</f>
        <v>1629946</v>
      </c>
    </row>
    <row r="45" spans="1:8" ht="18.5">
      <c r="A45" s="217"/>
      <c r="B45" s="218"/>
    </row>
    <row r="46" spans="1:8" ht="18.5">
      <c r="A46" s="217"/>
      <c r="B46" s="214" t="s">
        <v>171</v>
      </c>
    </row>
    <row r="47" spans="1:8" ht="18.5">
      <c r="A47" s="217"/>
      <c r="B47" s="218" t="s">
        <v>172</v>
      </c>
      <c r="C47" s="282">
        <v>109407.17274038265</v>
      </c>
      <c r="D47" s="282">
        <v>40060.571595935042</v>
      </c>
      <c r="E47" s="287">
        <v>-672878.50943544181</v>
      </c>
      <c r="F47" s="287">
        <v>668486</v>
      </c>
      <c r="G47" s="287">
        <v>0</v>
      </c>
      <c r="H47" s="287">
        <v>0</v>
      </c>
    </row>
    <row r="48" spans="1:8" ht="18.5">
      <c r="A48" s="217"/>
      <c r="B48" s="218" t="s">
        <v>173</v>
      </c>
      <c r="C48" s="282">
        <v>-8870.0912460403251</v>
      </c>
      <c r="D48" s="282">
        <v>12794.720819560735</v>
      </c>
      <c r="E48" s="287">
        <v>6507.5636973076944</v>
      </c>
      <c r="F48" s="287">
        <v>0</v>
      </c>
      <c r="G48" s="287">
        <v>0</v>
      </c>
      <c r="H48" s="287">
        <v>0</v>
      </c>
    </row>
    <row r="49" spans="1:8" ht="18.5">
      <c r="A49" s="217"/>
      <c r="B49" s="218" t="s">
        <v>174</v>
      </c>
      <c r="C49" s="282">
        <v>-373.1999746804824</v>
      </c>
      <c r="D49" s="282">
        <v>0</v>
      </c>
      <c r="E49" s="287">
        <v>-540.80661386993677</v>
      </c>
      <c r="F49" s="287">
        <v>883</v>
      </c>
      <c r="G49" s="287">
        <v>0</v>
      </c>
      <c r="H49" s="287">
        <v>0</v>
      </c>
    </row>
    <row r="50" spans="1:8" ht="18.5">
      <c r="A50" s="217"/>
      <c r="B50" s="218" t="s">
        <v>100</v>
      </c>
      <c r="C50" s="282">
        <v>0</v>
      </c>
      <c r="D50" s="282">
        <v>0</v>
      </c>
      <c r="E50" s="282">
        <v>0</v>
      </c>
      <c r="F50" s="282">
        <v>0</v>
      </c>
      <c r="G50" s="282">
        <v>-2594</v>
      </c>
      <c r="H50" s="282">
        <v>0</v>
      </c>
    </row>
    <row r="51" spans="1:8" ht="18.5">
      <c r="A51" s="217"/>
      <c r="B51" s="218" t="s">
        <v>175</v>
      </c>
      <c r="C51" s="282">
        <v>-37563.895821066326</v>
      </c>
      <c r="D51" s="282">
        <v>-31646.902869586138</v>
      </c>
      <c r="E51" s="287">
        <v>-122915.1181608575</v>
      </c>
      <c r="F51" s="287">
        <v>-368804</v>
      </c>
      <c r="G51" s="282">
        <v>-864149</v>
      </c>
      <c r="H51" s="282">
        <v>-643755</v>
      </c>
    </row>
    <row r="52" spans="1:8" ht="18.5">
      <c r="A52" s="217"/>
      <c r="B52" s="218" t="s">
        <v>176</v>
      </c>
      <c r="C52" s="282">
        <v>-10304.325116126935</v>
      </c>
      <c r="D52" s="282">
        <v>-17648.178450234744</v>
      </c>
      <c r="E52" s="287">
        <v>-71721.998629515889</v>
      </c>
      <c r="F52" s="287">
        <v>-165</v>
      </c>
      <c r="G52" s="282">
        <v>-78</v>
      </c>
      <c r="H52" s="287">
        <v>-2616</v>
      </c>
    </row>
    <row r="53" spans="1:8" ht="18.5">
      <c r="A53" s="217"/>
      <c r="B53" s="218" t="s">
        <v>177</v>
      </c>
      <c r="C53" s="282">
        <v>0</v>
      </c>
      <c r="D53" s="282">
        <v>0</v>
      </c>
      <c r="E53" s="287">
        <v>0</v>
      </c>
      <c r="F53" s="287">
        <v>0</v>
      </c>
      <c r="G53" s="282">
        <v>0</v>
      </c>
      <c r="H53" s="287">
        <v>0</v>
      </c>
    </row>
    <row r="54" spans="1:8" ht="19" thickBot="1">
      <c r="A54" s="217"/>
      <c r="B54" s="221" t="s">
        <v>178</v>
      </c>
      <c r="C54" s="283">
        <v>-401583.96242870163</v>
      </c>
      <c r="D54" s="283">
        <v>-117081.29881483468</v>
      </c>
      <c r="E54" s="288">
        <v>-60527.962665070721</v>
      </c>
      <c r="F54" s="288">
        <v>-360150</v>
      </c>
      <c r="G54" s="288">
        <v>-1699894</v>
      </c>
      <c r="H54" s="288">
        <v>-1881928</v>
      </c>
    </row>
    <row r="55" spans="1:8" ht="18.5">
      <c r="A55" s="215"/>
      <c r="B55" s="216" t="s">
        <v>179</v>
      </c>
      <c r="C55" s="220">
        <f t="shared" ref="C55:G55" si="2">SUM(C47:C54)</f>
        <v>-349288.30184623302</v>
      </c>
      <c r="D55" s="220">
        <f t="shared" si="2"/>
        <v>-113521.08771915978</v>
      </c>
      <c r="E55" s="220">
        <f t="shared" si="2"/>
        <v>-922076.83180744806</v>
      </c>
      <c r="F55" s="220">
        <f t="shared" si="2"/>
        <v>-59750</v>
      </c>
      <c r="G55" s="220">
        <f t="shared" si="2"/>
        <v>-2566715</v>
      </c>
      <c r="H55" s="220">
        <f t="shared" ref="H55" si="3">SUM(H47:H54)</f>
        <v>-2528299</v>
      </c>
    </row>
    <row r="56" spans="1:8" ht="18.5">
      <c r="A56" s="217"/>
      <c r="B56" s="218"/>
    </row>
    <row r="57" spans="1:8" ht="18.5">
      <c r="A57" s="217"/>
      <c r="B57" s="214" t="s">
        <v>180</v>
      </c>
      <c r="G57" s="290"/>
      <c r="H57" s="290"/>
    </row>
    <row r="58" spans="1:8" ht="18.5">
      <c r="A58" s="217"/>
      <c r="B58" s="218" t="s">
        <v>181</v>
      </c>
      <c r="C58" s="282">
        <v>329309.93363643554</v>
      </c>
      <c r="D58" s="282">
        <v>242606.72535781766</v>
      </c>
      <c r="E58" s="287">
        <v>814719.33194803749</v>
      </c>
      <c r="F58" s="287">
        <v>478000</v>
      </c>
      <c r="G58" s="287">
        <v>328000</v>
      </c>
      <c r="H58" s="287">
        <v>1260000</v>
      </c>
    </row>
    <row r="59" spans="1:8" ht="18.5">
      <c r="A59" s="217"/>
      <c r="B59" s="218" t="s">
        <v>182</v>
      </c>
      <c r="C59" s="282">
        <v>0</v>
      </c>
      <c r="D59" s="282">
        <v>-306879.68130133144</v>
      </c>
      <c r="E59" s="287">
        <v>-577962.08882874937</v>
      </c>
      <c r="F59" s="287">
        <v>0</v>
      </c>
      <c r="G59" s="287">
        <v>-270000</v>
      </c>
      <c r="H59" s="287">
        <v>-486000</v>
      </c>
    </row>
    <row r="60" spans="1:8" ht="18.5">
      <c r="A60" s="217"/>
      <c r="B60" s="218" t="s">
        <v>52</v>
      </c>
      <c r="C60" s="282">
        <v>-299.67552314696343</v>
      </c>
      <c r="D60" s="282">
        <v>0</v>
      </c>
      <c r="E60" s="287">
        <v>0</v>
      </c>
      <c r="F60" s="287">
        <v>397520</v>
      </c>
      <c r="G60" s="287">
        <v>0</v>
      </c>
      <c r="H60" s="287">
        <v>630692</v>
      </c>
    </row>
    <row r="61" spans="1:8" ht="18.5">
      <c r="A61" s="217"/>
      <c r="B61" s="218" t="s">
        <v>246</v>
      </c>
      <c r="C61" s="282">
        <v>0</v>
      </c>
      <c r="D61" s="282">
        <v>0</v>
      </c>
      <c r="E61" s="282">
        <v>0</v>
      </c>
      <c r="F61" s="282">
        <v>0</v>
      </c>
      <c r="G61" s="287">
        <v>-36488</v>
      </c>
      <c r="H61" s="282">
        <v>-44208</v>
      </c>
    </row>
    <row r="62" spans="1:8" ht="18.5">
      <c r="A62" s="217"/>
      <c r="B62" s="218" t="s">
        <v>183</v>
      </c>
      <c r="C62" s="282">
        <v>0</v>
      </c>
      <c r="D62" s="282">
        <v>-15160.434628108478</v>
      </c>
      <c r="E62" s="287">
        <v>-52013.271617580751</v>
      </c>
      <c r="F62" s="287">
        <v>-44062</v>
      </c>
      <c r="G62" s="287">
        <v>-70103</v>
      </c>
      <c r="H62" s="287">
        <v>-81976</v>
      </c>
    </row>
    <row r="63" spans="1:8" ht="18.5">
      <c r="A63" s="217"/>
      <c r="B63" s="218" t="s">
        <v>184</v>
      </c>
      <c r="C63" s="282">
        <v>-24519.897521245581</v>
      </c>
      <c r="D63" s="282">
        <v>-38549.261888817855</v>
      </c>
      <c r="E63" s="287">
        <v>-27005.728401164401</v>
      </c>
      <c r="F63" s="287">
        <v>33058</v>
      </c>
      <c r="G63" s="287">
        <v>-8876</v>
      </c>
      <c r="H63" s="287">
        <v>-14282</v>
      </c>
    </row>
    <row r="64" spans="1:8" ht="18.5">
      <c r="A64" s="217"/>
      <c r="B64" s="218" t="s">
        <v>185</v>
      </c>
      <c r="C64" s="282">
        <v>-15663.750567737476</v>
      </c>
      <c r="D64" s="282">
        <v>-8822.0521581180492</v>
      </c>
      <c r="E64" s="287">
        <v>-8747.7705334820839</v>
      </c>
      <c r="F64" s="287">
        <v>-56957</v>
      </c>
      <c r="G64" s="287">
        <v>-29957</v>
      </c>
      <c r="H64" s="287">
        <v>-38659</v>
      </c>
    </row>
    <row r="65" spans="1:8" ht="18.5">
      <c r="A65" s="217"/>
      <c r="B65" s="218" t="s">
        <v>186</v>
      </c>
      <c r="C65" s="282">
        <v>-1264.6205663765261</v>
      </c>
      <c r="D65" s="282">
        <v>-30257.235163285706</v>
      </c>
      <c r="E65" s="287">
        <v>-22371.159572525594</v>
      </c>
      <c r="F65" s="287">
        <v>6274</v>
      </c>
      <c r="G65" s="287">
        <v>0</v>
      </c>
      <c r="H65" s="287">
        <v>-2311</v>
      </c>
    </row>
    <row r="66" spans="1:8" ht="18.5">
      <c r="A66" s="217"/>
      <c r="B66" s="218" t="s">
        <v>187</v>
      </c>
      <c r="C66" s="282">
        <v>11023.597078197945</v>
      </c>
      <c r="D66" s="282">
        <v>16643.225397235128</v>
      </c>
      <c r="E66" s="287">
        <v>-129.46700389553484</v>
      </c>
      <c r="F66" s="287">
        <v>-3571</v>
      </c>
      <c r="G66" s="287">
        <v>-101894</v>
      </c>
      <c r="H66" s="287">
        <v>-164504</v>
      </c>
    </row>
    <row r="67" spans="1:8" ht="18.5">
      <c r="A67" s="217"/>
      <c r="B67" s="218" t="s">
        <v>188</v>
      </c>
      <c r="C67" s="282">
        <v>3056.3353904709343</v>
      </c>
      <c r="D67" s="282">
        <v>2034.9329291337763</v>
      </c>
      <c r="E67" s="287">
        <v>384268.95367638906</v>
      </c>
      <c r="F67" s="287">
        <v>2991</v>
      </c>
      <c r="G67" s="287">
        <v>6519</v>
      </c>
      <c r="H67" s="287">
        <v>11727</v>
      </c>
    </row>
    <row r="68" spans="1:8" ht="19" thickBot="1">
      <c r="A68" s="217"/>
      <c r="B68" s="221" t="s">
        <v>189</v>
      </c>
      <c r="C68" s="283">
        <v>0</v>
      </c>
      <c r="D68" s="283">
        <v>0</v>
      </c>
      <c r="E68" s="288">
        <v>0</v>
      </c>
      <c r="F68" s="288">
        <v>0</v>
      </c>
      <c r="G68" s="288">
        <v>-10862</v>
      </c>
      <c r="H68" s="288">
        <v>0</v>
      </c>
    </row>
    <row r="69" spans="1:8" ht="18.5">
      <c r="A69" s="215"/>
      <c r="B69" s="216" t="s">
        <v>190</v>
      </c>
      <c r="C69" s="284">
        <f t="shared" ref="C69:G69" si="4">SUM(C58:C68)</f>
        <v>301641.92192659777</v>
      </c>
      <c r="D69" s="284">
        <f t="shared" si="4"/>
        <v>-138383.78145547496</v>
      </c>
      <c r="E69" s="284">
        <f t="shared" si="4"/>
        <v>510758.79966702883</v>
      </c>
      <c r="F69" s="284">
        <f t="shared" si="4"/>
        <v>813253</v>
      </c>
      <c r="G69" s="327">
        <f t="shared" si="4"/>
        <v>-193661</v>
      </c>
      <c r="H69" s="327">
        <f>SUM(H58:H68)</f>
        <v>1070479</v>
      </c>
    </row>
    <row r="70" spans="1:8" ht="19" thickBot="1">
      <c r="A70" s="217"/>
      <c r="B70" s="221" t="s">
        <v>191</v>
      </c>
      <c r="C70" s="283">
        <v>-23592</v>
      </c>
      <c r="D70" s="283">
        <v>-5145</v>
      </c>
      <c r="E70" s="283">
        <v>15735</v>
      </c>
      <c r="F70" s="288">
        <v>-121</v>
      </c>
      <c r="G70" s="288">
        <v>1238</v>
      </c>
      <c r="H70" s="288">
        <v>-9627</v>
      </c>
    </row>
    <row r="71" spans="1:8" ht="19" thickBot="1">
      <c r="A71" s="215"/>
      <c r="B71" s="222" t="s">
        <v>192</v>
      </c>
      <c r="C71" s="285">
        <f t="shared" ref="C71:F71" si="5">+C44+C55+C69+C70</f>
        <v>40074.850843606051</v>
      </c>
      <c r="D71" s="285">
        <f t="shared" si="5"/>
        <v>56764.376205155801</v>
      </c>
      <c r="E71" s="285">
        <f t="shared" si="5"/>
        <v>28924.110830781574</v>
      </c>
      <c r="F71" s="285">
        <f t="shared" si="5"/>
        <v>1668433</v>
      </c>
      <c r="G71" s="329">
        <f>+G44+G55+G69+G70+3</f>
        <v>-1359983</v>
      </c>
      <c r="H71" s="328">
        <f t="shared" ref="H71" si="6">+H44+H55+H69+H70</f>
        <v>162499</v>
      </c>
    </row>
    <row r="72" spans="1:8" ht="18.5">
      <c r="A72" s="217"/>
      <c r="B72" s="218"/>
      <c r="C72" s="218"/>
      <c r="D72" s="218"/>
      <c r="E72" s="218"/>
      <c r="F72" s="218"/>
      <c r="G72" s="218"/>
      <c r="H72" s="218"/>
    </row>
    <row r="73" spans="1:8" ht="18.5">
      <c r="A73" s="217"/>
      <c r="B73" s="218" t="s">
        <v>193</v>
      </c>
      <c r="C73" s="282">
        <v>48179.171390291704</v>
      </c>
      <c r="D73" s="282">
        <v>88253.928612594609</v>
      </c>
      <c r="E73" s="282">
        <v>145018.00913896604</v>
      </c>
      <c r="F73" s="282">
        <v>173941.58229549325</v>
      </c>
      <c r="G73" s="287">
        <v>1842375</v>
      </c>
      <c r="H73" s="287">
        <v>482392</v>
      </c>
    </row>
    <row r="74" spans="1:8" ht="19" thickBot="1">
      <c r="A74" s="217"/>
      <c r="B74" s="221" t="s">
        <v>194</v>
      </c>
      <c r="C74" s="282">
        <v>88253.928612594609</v>
      </c>
      <c r="D74" s="282">
        <v>145018.00913896604</v>
      </c>
      <c r="E74" s="282">
        <v>173941.58229549325</v>
      </c>
      <c r="F74" s="282">
        <v>1842375</v>
      </c>
      <c r="G74" s="287">
        <v>482392</v>
      </c>
      <c r="H74" s="287">
        <v>644891</v>
      </c>
    </row>
    <row r="75" spans="1:8" ht="19" thickBot="1">
      <c r="A75" s="215"/>
      <c r="B75" s="222" t="s">
        <v>192</v>
      </c>
      <c r="C75" s="286">
        <f>C74-C73</f>
        <v>40074.757222302906</v>
      </c>
      <c r="D75" s="286">
        <f>D74-D73</f>
        <v>56764.080526371428</v>
      </c>
      <c r="E75" s="286">
        <f>E74-E73</f>
        <v>28923.573156527214</v>
      </c>
      <c r="F75" s="286">
        <f t="shared" ref="F75" si="7">F74-F73</f>
        <v>1668433.4177045068</v>
      </c>
      <c r="G75" s="329">
        <f>G74-G73</f>
        <v>-1359983</v>
      </c>
      <c r="H75" s="329">
        <f t="shared" ref="H75" si="8">H74-H73</f>
        <v>162499</v>
      </c>
    </row>
    <row r="76" spans="1:8">
      <c r="C76" s="198"/>
      <c r="D76" s="198"/>
      <c r="E76" s="198"/>
    </row>
    <row r="77" spans="1:8">
      <c r="C77" s="198"/>
      <c r="D77" s="198"/>
      <c r="E77" s="198"/>
      <c r="F77" s="198"/>
    </row>
    <row r="78" spans="1:8">
      <c r="C78" s="230"/>
      <c r="D78" s="230"/>
      <c r="E78" s="230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F59"/>
  <sheetViews>
    <sheetView showGridLines="0" zoomScale="75" zoomScaleNormal="75" workbookViewId="0">
      <pane xSplit="1" ySplit="8" topLeftCell="AO9" activePane="bottomRight" state="frozen"/>
      <selection activeCell="AR7" sqref="AR7"/>
      <selection pane="topRight" activeCell="AR7" sqref="AR7"/>
      <selection pane="bottomLeft" activeCell="AR7" sqref="AR7"/>
      <selection pane="bottomRight" activeCell="BE9" sqref="BE9"/>
    </sheetView>
  </sheetViews>
  <sheetFormatPr defaultColWidth="9.1796875" defaultRowHeight="14.5" outlineLevelRow="1"/>
  <cols>
    <col min="1" max="1" width="46.54296875" style="1" bestFit="1" customWidth="1"/>
    <col min="2" max="46" width="15.7265625" style="1" customWidth="1"/>
    <col min="47" max="47" width="15.7265625" style="4" customWidth="1"/>
    <col min="48" max="57" width="15.7265625" style="1" customWidth="1"/>
    <col min="58" max="58" width="10.54296875" style="1" bestFit="1" customWidth="1"/>
    <col min="59" max="16384" width="9.1796875" style="1"/>
  </cols>
  <sheetData>
    <row r="1" spans="1:58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V1" s="3"/>
      <c r="AW1" s="3"/>
    </row>
    <row r="2" spans="1:58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6"/>
      <c r="AV2" s="36"/>
      <c r="AW2" s="38"/>
      <c r="AX2" s="36"/>
    </row>
    <row r="3" spans="1:58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6"/>
      <c r="AV3" s="36"/>
      <c r="AW3" s="38"/>
      <c r="AX3" s="36"/>
    </row>
    <row r="4" spans="1:58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58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96"/>
      <c r="AH5" s="118"/>
      <c r="AI5" s="118"/>
      <c r="AJ5" s="118"/>
      <c r="AK5" s="118"/>
    </row>
    <row r="6" spans="1:58" s="25" customFormat="1" ht="15.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58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</row>
    <row r="8" spans="1:58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147</v>
      </c>
      <c r="AH8" s="197" t="s">
        <v>203</v>
      </c>
      <c r="AI8" s="197" t="s">
        <v>220</v>
      </c>
      <c r="AJ8" s="197" t="s">
        <v>231</v>
      </c>
      <c r="AK8" s="197" t="s">
        <v>237</v>
      </c>
      <c r="AL8" s="197" t="s">
        <v>243</v>
      </c>
      <c r="AM8" s="197" t="s">
        <v>253</v>
      </c>
      <c r="AN8" s="197" t="s">
        <v>257</v>
      </c>
      <c r="AO8" s="197" t="s">
        <v>259</v>
      </c>
      <c r="AP8" s="197" t="s">
        <v>262</v>
      </c>
      <c r="AQ8" s="197" t="s">
        <v>263</v>
      </c>
      <c r="AR8" s="197" t="s">
        <v>264</v>
      </c>
      <c r="AS8" s="197" t="s">
        <v>275</v>
      </c>
      <c r="AT8" s="332"/>
      <c r="AU8" s="197">
        <v>2014</v>
      </c>
      <c r="AV8" s="197">
        <v>2015</v>
      </c>
      <c r="AW8" s="197">
        <v>2016</v>
      </c>
      <c r="AX8" s="197">
        <v>2017</v>
      </c>
      <c r="AY8" s="197">
        <v>2018</v>
      </c>
      <c r="AZ8" s="197">
        <v>2019</v>
      </c>
      <c r="BA8" s="197">
        <v>2020</v>
      </c>
      <c r="BB8" s="197">
        <v>2021</v>
      </c>
      <c r="BC8" s="197">
        <v>2022</v>
      </c>
      <c r="BD8" s="197">
        <v>2023</v>
      </c>
      <c r="BE8" s="197">
        <v>2024</v>
      </c>
    </row>
    <row r="9" spans="1:58" s="6" customFormat="1" ht="15.5">
      <c r="A9" s="194" t="s">
        <v>15</v>
      </c>
      <c r="B9" s="195">
        <v>143303</v>
      </c>
      <c r="C9" s="195">
        <v>137603</v>
      </c>
      <c r="D9" s="195">
        <v>126706</v>
      </c>
      <c r="E9" s="195">
        <v>79227</v>
      </c>
      <c r="F9" s="195">
        <v>4853</v>
      </c>
      <c r="G9" s="195">
        <v>96808</v>
      </c>
      <c r="H9" s="195">
        <v>127941.0508489441</v>
      </c>
      <c r="I9" s="195">
        <v>23468.949151055887</v>
      </c>
      <c r="J9" s="195">
        <v>41509</v>
      </c>
      <c r="K9" s="195">
        <v>103381</v>
      </c>
      <c r="L9" s="195">
        <v>139242</v>
      </c>
      <c r="M9" s="195">
        <v>113739</v>
      </c>
      <c r="N9" s="195">
        <v>74786.065622849186</v>
      </c>
      <c r="O9" s="195">
        <v>155507</v>
      </c>
      <c r="P9" s="195">
        <v>110014</v>
      </c>
      <c r="Q9" s="195">
        <v>193615</v>
      </c>
      <c r="R9" s="195">
        <v>117155</v>
      </c>
      <c r="S9" s="195">
        <v>239405</v>
      </c>
      <c r="T9" s="195">
        <v>224627</v>
      </c>
      <c r="U9" s="195">
        <v>267733</v>
      </c>
      <c r="V9" s="195">
        <v>139072.93148999999</v>
      </c>
      <c r="W9" s="195">
        <v>548233</v>
      </c>
      <c r="X9" s="195">
        <v>399045.1688249741</v>
      </c>
      <c r="Y9" s="195">
        <v>557994.89104842965</v>
      </c>
      <c r="Z9" s="195">
        <v>223162.01037337197</v>
      </c>
      <c r="AA9" s="195">
        <v>312292</v>
      </c>
      <c r="AB9" s="195">
        <v>488695</v>
      </c>
      <c r="AC9" s="195">
        <v>880035.06967999996</v>
      </c>
      <c r="AD9" s="195">
        <v>655334</v>
      </c>
      <c r="AE9" s="195">
        <v>1022837</v>
      </c>
      <c r="AF9" s="195">
        <v>939517</v>
      </c>
      <c r="AG9" s="195">
        <v>1778314.7750389285</v>
      </c>
      <c r="AH9" s="195">
        <v>1529995</v>
      </c>
      <c r="AI9" s="195">
        <v>1873985</v>
      </c>
      <c r="AJ9" s="195">
        <f>1985786</f>
        <v>1985786</v>
      </c>
      <c r="AK9" s="195">
        <f>BC9-SUM(AH9:AJ9)</f>
        <v>973709</v>
      </c>
      <c r="AL9" s="195">
        <v>2814955</v>
      </c>
      <c r="AM9" s="195">
        <v>2311206</v>
      </c>
      <c r="AN9" s="195">
        <v>4207359</v>
      </c>
      <c r="AO9" s="195">
        <f>BD9-SUM(AL9:AN9)</f>
        <v>3252044</v>
      </c>
      <c r="AP9" s="195">
        <f>3395436-208841</f>
        <v>3186595</v>
      </c>
      <c r="AQ9" s="195">
        <f>4894182-940850</f>
        <v>3953332</v>
      </c>
      <c r="AR9" s="195">
        <f>3703111-1023453</f>
        <v>2679658</v>
      </c>
      <c r="AS9" s="195">
        <f>BE9-SUM(AP9:AR9)</f>
        <v>3118074</v>
      </c>
      <c r="AT9" s="76"/>
      <c r="AU9" s="195">
        <f t="shared" ref="AU9:AU16" si="0">SUM(B9:E9)</f>
        <v>486839</v>
      </c>
      <c r="AV9" s="195">
        <f t="shared" ref="AV9:AV16" si="1">SUM(F9:I9)</f>
        <v>253071</v>
      </c>
      <c r="AW9" s="195">
        <f t="shared" ref="AW9:AW16" si="2">SUM(J9:M9)</f>
        <v>397871</v>
      </c>
      <c r="AX9" s="195">
        <f t="shared" ref="AX9:AX16" si="3">SUM(N9:Q9)</f>
        <v>533922.06562284916</v>
      </c>
      <c r="AY9" s="195">
        <f t="shared" ref="AY9:AY16" si="4">SUM(R9:U9)</f>
        <v>848920</v>
      </c>
      <c r="AZ9" s="195">
        <f t="shared" ref="AZ9:AZ16" si="5">SUM(V9:Y9)</f>
        <v>1644345.9913634039</v>
      </c>
      <c r="BA9" s="195">
        <f t="shared" ref="BA9:BA20" si="6">SUM(Z9:AC9)</f>
        <v>1904184.0800533718</v>
      </c>
      <c r="BB9" s="195">
        <f t="shared" ref="BB9:BB20" si="7">SUM(AD9:AG9)</f>
        <v>4396002.7750389287</v>
      </c>
      <c r="BC9" s="195">
        <v>6363475</v>
      </c>
      <c r="BD9" s="195">
        <f>11905041-BD24</f>
        <v>12585564</v>
      </c>
      <c r="BE9" s="195">
        <f>15137704-2200045</f>
        <v>12937659</v>
      </c>
    </row>
    <row r="10" spans="1:58" ht="15.5">
      <c r="A10" s="150" t="s">
        <v>102</v>
      </c>
      <c r="B10" s="43">
        <f t="shared" ref="B10:Q10" si="8">SUM(B11:B18)</f>
        <v>-85636</v>
      </c>
      <c r="C10" s="43">
        <f t="shared" si="8"/>
        <v>-49601</v>
      </c>
      <c r="D10" s="43">
        <f t="shared" si="8"/>
        <v>-59071</v>
      </c>
      <c r="E10" s="43">
        <f t="shared" si="8"/>
        <v>-60543.000000000022</v>
      </c>
      <c r="F10" s="43">
        <f t="shared" si="8"/>
        <v>0</v>
      </c>
      <c r="G10" s="43">
        <f t="shared" si="8"/>
        <v>-63834</v>
      </c>
      <c r="H10" s="43">
        <f t="shared" si="8"/>
        <v>-90519</v>
      </c>
      <c r="I10" s="43">
        <f t="shared" si="8"/>
        <v>-51204</v>
      </c>
      <c r="J10" s="43">
        <f t="shared" si="8"/>
        <v>-50376</v>
      </c>
      <c r="K10" s="43">
        <f t="shared" si="8"/>
        <v>-84843</v>
      </c>
      <c r="L10" s="43">
        <f t="shared" si="8"/>
        <v>-96048</v>
      </c>
      <c r="M10" s="43">
        <f t="shared" si="8"/>
        <v>-72549</v>
      </c>
      <c r="N10" s="43">
        <f t="shared" si="8"/>
        <v>-47600</v>
      </c>
      <c r="O10" s="43">
        <f t="shared" si="8"/>
        <v>-89258</v>
      </c>
      <c r="P10" s="43">
        <f t="shared" si="8"/>
        <v>-62241</v>
      </c>
      <c r="Q10" s="43">
        <f t="shared" si="8"/>
        <v>-100197</v>
      </c>
      <c r="R10" s="43">
        <f t="shared" ref="R10:Z10" si="9">SUM(R11:R18)</f>
        <v>-66566</v>
      </c>
      <c r="S10" s="43">
        <f t="shared" si="9"/>
        <v>-104237</v>
      </c>
      <c r="T10" s="43">
        <f t="shared" si="9"/>
        <v>-76864</v>
      </c>
      <c r="U10" s="43">
        <f t="shared" si="9"/>
        <v>-130030</v>
      </c>
      <c r="V10" s="43">
        <f t="shared" si="9"/>
        <v>-51536</v>
      </c>
      <c r="W10" s="43">
        <f t="shared" si="9"/>
        <v>-132169</v>
      </c>
      <c r="X10" s="43">
        <f t="shared" si="9"/>
        <v>-118125</v>
      </c>
      <c r="Y10" s="43">
        <f t="shared" si="9"/>
        <v>-111891</v>
      </c>
      <c r="Z10" s="72">
        <f t="shared" si="9"/>
        <v>-84514</v>
      </c>
      <c r="AA10" s="72">
        <f>SUM(AA11:AA18)</f>
        <v>-55855</v>
      </c>
      <c r="AB10" s="72">
        <f>SUM(AB11:AB18)</f>
        <v>-153390</v>
      </c>
      <c r="AC10" s="43">
        <f t="shared" ref="AC10" si="10">SUM(AC11:AC18)</f>
        <v>-219247</v>
      </c>
      <c r="AD10" s="43">
        <f t="shared" ref="AD10" si="11">SUM(AD11:AD18)</f>
        <v>-101329</v>
      </c>
      <c r="AE10" s="43">
        <f t="shared" ref="AE10" si="12">SUM(AE11:AE18)</f>
        <v>-169351</v>
      </c>
      <c r="AF10" s="43">
        <f t="shared" ref="AF10" si="13">SUM(AF11:AF18)</f>
        <v>-211187</v>
      </c>
      <c r="AG10" s="43">
        <f t="shared" ref="AG10" si="14">SUM(AG11:AG18)</f>
        <v>-320271</v>
      </c>
      <c r="AH10" s="43">
        <f t="shared" ref="AH10:AI10" si="15">SUM(AH11:AH18)</f>
        <v>-189809</v>
      </c>
      <c r="AI10" s="43">
        <f t="shared" si="15"/>
        <v>-312598</v>
      </c>
      <c r="AJ10" s="43">
        <f t="shared" ref="AJ10:AQ10" si="16">SUM(AJ11:AJ18)</f>
        <v>-241886</v>
      </c>
      <c r="AK10" s="43">
        <f t="shared" si="16"/>
        <v>-121896</v>
      </c>
      <c r="AL10" s="43">
        <f t="shared" si="16"/>
        <v>-419354</v>
      </c>
      <c r="AM10" s="198">
        <f t="shared" si="16"/>
        <v>-138434</v>
      </c>
      <c r="AN10" s="198">
        <f t="shared" si="16"/>
        <v>-478937</v>
      </c>
      <c r="AO10" s="198">
        <f t="shared" si="16"/>
        <v>-157403</v>
      </c>
      <c r="AP10" s="198">
        <f t="shared" si="16"/>
        <v>-304025</v>
      </c>
      <c r="AQ10" s="198">
        <f t="shared" si="16"/>
        <v>-422773</v>
      </c>
      <c r="AR10" s="198">
        <f>SUM(AR11:AR18)</f>
        <v>-268919</v>
      </c>
      <c r="AS10" s="198">
        <f>SUM(AS11:AS18)</f>
        <v>-381104</v>
      </c>
      <c r="AT10" s="76"/>
      <c r="AU10" s="43">
        <f t="shared" si="0"/>
        <v>-254851.00000000003</v>
      </c>
      <c r="AV10" s="43">
        <f t="shared" si="1"/>
        <v>-205557</v>
      </c>
      <c r="AW10" s="43">
        <f t="shared" si="2"/>
        <v>-303816</v>
      </c>
      <c r="AX10" s="43">
        <f t="shared" si="3"/>
        <v>-299296</v>
      </c>
      <c r="AY10" s="43">
        <f t="shared" si="4"/>
        <v>-377697</v>
      </c>
      <c r="AZ10" s="72">
        <f t="shared" si="5"/>
        <v>-413721</v>
      </c>
      <c r="BA10" s="43">
        <f t="shared" si="6"/>
        <v>-513006</v>
      </c>
      <c r="BB10" s="43">
        <f t="shared" si="7"/>
        <v>-802138</v>
      </c>
      <c r="BC10" s="43">
        <f>SUM(BC11:BC18)</f>
        <v>-866189</v>
      </c>
      <c r="BD10" s="43">
        <f>SUM(BD11:BD18)</f>
        <v>-1194128</v>
      </c>
      <c r="BE10" s="351">
        <f>SUM(BE11:BE18)</f>
        <v>-1376821</v>
      </c>
    </row>
    <row r="11" spans="1:58" ht="15.5" outlineLevel="1">
      <c r="A11" s="143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7">BC11-SUM(AH11:AJ11)</f>
        <v>0</v>
      </c>
      <c r="AL11" s="43">
        <v>0</v>
      </c>
      <c r="AM11" s="72">
        <v>0</v>
      </c>
      <c r="AN11" s="72">
        <v>0</v>
      </c>
      <c r="AO11" s="72">
        <f>BD11-SUM(AL11:AN11)</f>
        <v>0</v>
      </c>
      <c r="AP11" s="72">
        <f>BE11-SUM(AM11:AO11)</f>
        <v>0</v>
      </c>
      <c r="AQ11" s="72">
        <v>0</v>
      </c>
      <c r="AR11" s="72">
        <v>0</v>
      </c>
      <c r="AS11" s="72">
        <v>0</v>
      </c>
      <c r="AT11" s="76"/>
      <c r="AU11" s="43">
        <f t="shared" si="0"/>
        <v>-58429.000000000015</v>
      </c>
      <c r="AV11" s="43">
        <f t="shared" si="1"/>
        <v>-67030</v>
      </c>
      <c r="AW11" s="43">
        <f t="shared" si="2"/>
        <v>-107100</v>
      </c>
      <c r="AX11" s="43">
        <f t="shared" si="3"/>
        <v>-105104</v>
      </c>
      <c r="AY11" s="43">
        <f t="shared" si="4"/>
        <v>-146117</v>
      </c>
      <c r="AZ11" s="72">
        <f t="shared" si="5"/>
        <v>-33512</v>
      </c>
      <c r="BA11" s="43">
        <f t="shared" si="6"/>
        <v>-28742</v>
      </c>
      <c r="BB11" s="72">
        <f t="shared" si="7"/>
        <v>-13217</v>
      </c>
      <c r="BC11" s="72">
        <v>0</v>
      </c>
      <c r="BD11" s="43">
        <f>SUM(AL11:AN11)</f>
        <v>0</v>
      </c>
      <c r="BE11" s="351">
        <f>SUM(AM11:AO11)</f>
        <v>0</v>
      </c>
    </row>
    <row r="12" spans="1:58" ht="15.5" outlineLevel="1">
      <c r="A12" s="143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si="17"/>
        <v>-3637</v>
      </c>
      <c r="AL12" s="72">
        <v>-15619</v>
      </c>
      <c r="AM12" s="72">
        <v>-24666</v>
      </c>
      <c r="AN12" s="72">
        <v>-38802</v>
      </c>
      <c r="AO12" s="72">
        <f t="shared" ref="AO12:AO20" si="18">BD12-SUM(AL12:AN12)</f>
        <v>-28016</v>
      </c>
      <c r="AP12" s="72">
        <v>-15585</v>
      </c>
      <c r="AQ12" s="72">
        <v>-24504</v>
      </c>
      <c r="AR12" s="72">
        <v>-65153</v>
      </c>
      <c r="AS12" s="72">
        <f>BE12-SUM(AP12:AR12)</f>
        <v>-4273</v>
      </c>
      <c r="AT12" s="76"/>
      <c r="AU12" s="43">
        <f t="shared" si="0"/>
        <v>-42441.000000000015</v>
      </c>
      <c r="AV12" s="43">
        <f t="shared" si="1"/>
        <v>-29677</v>
      </c>
      <c r="AW12" s="43">
        <f t="shared" si="2"/>
        <v>-57642</v>
      </c>
      <c r="AX12" s="43">
        <f t="shared" si="3"/>
        <v>-46501</v>
      </c>
      <c r="AY12" s="43">
        <f t="shared" si="4"/>
        <v>-51502</v>
      </c>
      <c r="AZ12" s="72">
        <f t="shared" si="5"/>
        <v>-73362</v>
      </c>
      <c r="BA12" s="43">
        <f t="shared" si="6"/>
        <v>-63225</v>
      </c>
      <c r="BB12" s="72">
        <f t="shared" si="7"/>
        <v>-78975</v>
      </c>
      <c r="BC12" s="72">
        <v>-52806</v>
      </c>
      <c r="BD12" s="43">
        <v>-107103</v>
      </c>
      <c r="BE12" s="351">
        <v>-109515</v>
      </c>
    </row>
    <row r="13" spans="1:58" ht="15.5" outlineLevel="1">
      <c r="A13" s="143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72">
        <v>-115327</v>
      </c>
      <c r="AM13" s="72">
        <v>-61407</v>
      </c>
      <c r="AN13" s="72">
        <v>-103221</v>
      </c>
      <c r="AO13" s="72">
        <f t="shared" si="18"/>
        <v>-120711</v>
      </c>
      <c r="AP13" s="72">
        <v>-126125</v>
      </c>
      <c r="AQ13" s="72">
        <v>-128548</v>
      </c>
      <c r="AR13" s="72">
        <v>-155557</v>
      </c>
      <c r="AS13" s="72">
        <f t="shared" ref="AS13:AS20" si="19">BE13-SUM(AP13:AR13)</f>
        <v>-154304</v>
      </c>
      <c r="AT13" s="76"/>
      <c r="AU13" s="43">
        <f t="shared" si="0"/>
        <v>-29058</v>
      </c>
      <c r="AV13" s="43">
        <f t="shared" si="1"/>
        <v>-39409</v>
      </c>
      <c r="AW13" s="43">
        <f t="shared" si="2"/>
        <v>-60640</v>
      </c>
      <c r="AX13" s="43">
        <f t="shared" si="3"/>
        <v>-55151</v>
      </c>
      <c r="AY13" s="43">
        <f t="shared" si="4"/>
        <v>-77241</v>
      </c>
      <c r="AZ13" s="72">
        <f t="shared" si="5"/>
        <v>-101799</v>
      </c>
      <c r="BA13" s="43">
        <f t="shared" si="6"/>
        <v>-115056</v>
      </c>
      <c r="BB13" s="72">
        <f t="shared" si="7"/>
        <v>-181724</v>
      </c>
      <c r="BC13" s="72">
        <v>-169262</v>
      </c>
      <c r="BD13" s="43">
        <v>-400666</v>
      </c>
      <c r="BE13" s="351">
        <v>-564534</v>
      </c>
    </row>
    <row r="14" spans="1:58" ht="15.5" outlineLevel="1">
      <c r="A14" s="143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72">
        <v>-108922</v>
      </c>
      <c r="AM14" s="72">
        <v>-12954</v>
      </c>
      <c r="AN14" s="72">
        <v>-82597</v>
      </c>
      <c r="AO14" s="72">
        <f t="shared" si="18"/>
        <v>-96242</v>
      </c>
      <c r="AP14" s="72">
        <v>-54860</v>
      </c>
      <c r="AQ14" s="72">
        <v>-76619</v>
      </c>
      <c r="AR14" s="72">
        <v>-76907</v>
      </c>
      <c r="AS14" s="72">
        <f t="shared" si="19"/>
        <v>-127501</v>
      </c>
      <c r="AT14" s="76"/>
      <c r="AU14" s="43">
        <f t="shared" si="0"/>
        <v>-26078</v>
      </c>
      <c r="AV14" s="43">
        <f t="shared" si="1"/>
        <v>-32402</v>
      </c>
      <c r="AW14" s="43">
        <f t="shared" si="2"/>
        <v>-43773</v>
      </c>
      <c r="AX14" s="43">
        <f t="shared" si="3"/>
        <v>-58142</v>
      </c>
      <c r="AY14" s="43">
        <f t="shared" si="4"/>
        <v>-56692</v>
      </c>
      <c r="AZ14" s="72">
        <f t="shared" si="5"/>
        <v>-105088</v>
      </c>
      <c r="BA14" s="43">
        <f t="shared" si="6"/>
        <v>-108078</v>
      </c>
      <c r="BB14" s="72">
        <f t="shared" si="7"/>
        <v>-212505</v>
      </c>
      <c r="BC14" s="72">
        <v>-169525</v>
      </c>
      <c r="BD14" s="43">
        <v>-300715</v>
      </c>
      <c r="BE14" s="351">
        <v>-335887</v>
      </c>
    </row>
    <row r="15" spans="1:58" ht="15.5" outlineLevel="1">
      <c r="A15" s="143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72">
        <v>-64951</v>
      </c>
      <c r="AM15" s="72">
        <v>-67340</v>
      </c>
      <c r="AN15" s="72">
        <v>-56932</v>
      </c>
      <c r="AO15" s="72">
        <f t="shared" si="18"/>
        <v>-50413</v>
      </c>
      <c r="AP15" s="72">
        <v>-56978</v>
      </c>
      <c r="AQ15" s="72">
        <v>-67582</v>
      </c>
      <c r="AR15" s="72">
        <v>-71256</v>
      </c>
      <c r="AS15" s="72">
        <f t="shared" si="19"/>
        <v>-59611</v>
      </c>
      <c r="AT15" s="76"/>
      <c r="AU15" s="43">
        <f t="shared" si="0"/>
        <v>-13203</v>
      </c>
      <c r="AV15" s="43">
        <f t="shared" si="1"/>
        <v>-8470</v>
      </c>
      <c r="AW15" s="43">
        <f t="shared" si="2"/>
        <v>-11247</v>
      </c>
      <c r="AX15" s="43">
        <f t="shared" si="3"/>
        <v>-11694</v>
      </c>
      <c r="AY15" s="43">
        <f t="shared" si="4"/>
        <v>-14026</v>
      </c>
      <c r="AZ15" s="72">
        <f t="shared" si="5"/>
        <v>-55983</v>
      </c>
      <c r="BA15" s="43">
        <f t="shared" si="6"/>
        <v>-69815</v>
      </c>
      <c r="BB15" s="72">
        <f t="shared" si="7"/>
        <v>-130552</v>
      </c>
      <c r="BC15" s="72">
        <v>-131659</v>
      </c>
      <c r="BD15" s="43">
        <v>-239636</v>
      </c>
      <c r="BE15" s="351">
        <v>-255427</v>
      </c>
      <c r="BF15" s="43"/>
    </row>
    <row r="16" spans="1:58" ht="15.5" outlineLevel="1">
      <c r="A16" s="143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7"/>
        <v>0</v>
      </c>
      <c r="AL16" s="72">
        <v>0</v>
      </c>
      <c r="AM16" s="72">
        <v>0</v>
      </c>
      <c r="AN16" s="72">
        <v>0</v>
      </c>
      <c r="AO16" s="72">
        <f t="shared" si="18"/>
        <v>0</v>
      </c>
      <c r="AP16" s="72">
        <f>BE16-SUM(AM16:AO16)</f>
        <v>0</v>
      </c>
      <c r="AQ16" s="72">
        <v>0</v>
      </c>
      <c r="AR16" s="72">
        <v>0</v>
      </c>
      <c r="AS16" s="72">
        <f t="shared" si="19"/>
        <v>0</v>
      </c>
      <c r="AT16" s="76"/>
      <c r="AU16" s="43">
        <f t="shared" si="0"/>
        <v>-12504</v>
      </c>
      <c r="AV16" s="43">
        <f t="shared" si="1"/>
        <v>-13850</v>
      </c>
      <c r="AW16" s="43">
        <f t="shared" si="2"/>
        <v>-13619</v>
      </c>
      <c r="AX16" s="43">
        <f t="shared" si="3"/>
        <v>-11377</v>
      </c>
      <c r="AY16" s="43">
        <f t="shared" si="4"/>
        <v>-12566</v>
      </c>
      <c r="AZ16" s="72">
        <f t="shared" si="5"/>
        <v>-10133</v>
      </c>
      <c r="BA16" s="43">
        <f t="shared" si="6"/>
        <v>-7344</v>
      </c>
      <c r="BB16" s="72">
        <f t="shared" si="7"/>
        <v>-9140</v>
      </c>
      <c r="BC16" s="72">
        <v>0</v>
      </c>
      <c r="BD16" s="43">
        <f>SUM(AL16:AN16)</f>
        <v>0</v>
      </c>
      <c r="BE16" s="351">
        <f>SUM(AM16:AO16)</f>
        <v>0</v>
      </c>
      <c r="BF16" s="43"/>
    </row>
    <row r="17" spans="1:58" ht="15.5" outlineLevel="1">
      <c r="A17" s="143" t="s">
        <v>133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7"/>
        <v>-121785</v>
      </c>
      <c r="AL17" s="72">
        <v>-56365</v>
      </c>
      <c r="AM17" s="72">
        <v>17407</v>
      </c>
      <c r="AN17" s="72">
        <v>0</v>
      </c>
      <c r="AO17" s="72">
        <f t="shared" si="18"/>
        <v>523</v>
      </c>
      <c r="AP17" s="72">
        <v>0</v>
      </c>
      <c r="AQ17" s="72">
        <v>0</v>
      </c>
      <c r="AR17" s="72">
        <v>0</v>
      </c>
      <c r="AS17" s="72">
        <f t="shared" si="19"/>
        <v>0</v>
      </c>
      <c r="AT17" s="76"/>
      <c r="AU17" s="43"/>
      <c r="AV17" s="43"/>
      <c r="AW17" s="43"/>
      <c r="AX17" s="43"/>
      <c r="AY17" s="43"/>
      <c r="AZ17" s="72"/>
      <c r="BA17" s="43">
        <f t="shared" si="6"/>
        <v>-72165</v>
      </c>
      <c r="BB17" s="72">
        <f t="shared" si="7"/>
        <v>-120370</v>
      </c>
      <c r="BC17" s="72">
        <v>-319207</v>
      </c>
      <c r="BD17" s="43">
        <v>-38435</v>
      </c>
      <c r="BE17" s="351">
        <v>0</v>
      </c>
      <c r="BF17" s="43"/>
    </row>
    <row r="18" spans="1:58" ht="15.5" outlineLevel="1">
      <c r="A18" s="143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72">
        <v>-58170</v>
      </c>
      <c r="AM18" s="72">
        <v>10526</v>
      </c>
      <c r="AN18" s="72">
        <v>-197385</v>
      </c>
      <c r="AO18" s="72">
        <f t="shared" si="18"/>
        <v>137456</v>
      </c>
      <c r="AP18" s="72">
        <v>-50477</v>
      </c>
      <c r="AQ18" s="72">
        <v>-125520</v>
      </c>
      <c r="AR18" s="72">
        <f>99954</f>
        <v>99954</v>
      </c>
      <c r="AS18" s="72">
        <f t="shared" si="19"/>
        <v>-35415</v>
      </c>
      <c r="AT18" s="76"/>
      <c r="AU18" s="43">
        <f>SUM(B18:E18)</f>
        <v>-73138</v>
      </c>
      <c r="AV18" s="43">
        <f>SUM(F18:I18)</f>
        <v>-14719</v>
      </c>
      <c r="AW18" s="43">
        <f>SUM(J18:M18)</f>
        <v>-9795</v>
      </c>
      <c r="AX18" s="43">
        <f>SUM(N18:Q18)</f>
        <v>-11327</v>
      </c>
      <c r="AY18" s="43">
        <f>SUM(R18:U18)</f>
        <v>-19553</v>
      </c>
      <c r="AZ18" s="72">
        <f>SUM(V18:Y18)</f>
        <v>-33844</v>
      </c>
      <c r="BA18" s="43">
        <f t="shared" si="6"/>
        <v>-48581</v>
      </c>
      <c r="BB18" s="72">
        <f t="shared" si="7"/>
        <v>-55655</v>
      </c>
      <c r="BC18" s="72">
        <v>-23730</v>
      </c>
      <c r="BD18" s="43">
        <v>-107573</v>
      </c>
      <c r="BE18" s="43">
        <v>-111458</v>
      </c>
      <c r="BF18" s="89"/>
    </row>
    <row r="19" spans="1:58" ht="18.75" customHeight="1">
      <c r="A19" s="200" t="s">
        <v>103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 t="shared" si="17"/>
        <v>-176167</v>
      </c>
      <c r="AL19" s="72">
        <f>-(38278+286003)</f>
        <v>-324281</v>
      </c>
      <c r="AM19" s="72">
        <f>-(457598+21441)</f>
        <v>-479039</v>
      </c>
      <c r="AN19" s="72">
        <v>-830135</v>
      </c>
      <c r="AO19" s="72">
        <f t="shared" si="18"/>
        <v>-283940</v>
      </c>
      <c r="AP19" s="72">
        <f>-(571050+40592)</f>
        <v>-611642</v>
      </c>
      <c r="AQ19" s="72">
        <f>-590664-48425</f>
        <v>-639089</v>
      </c>
      <c r="AR19" s="72">
        <f>-501939-52370</f>
        <v>-554309</v>
      </c>
      <c r="AS19" s="72">
        <f t="shared" si="19"/>
        <v>-582834</v>
      </c>
      <c r="AT19" s="76"/>
      <c r="AU19" s="72">
        <f>SUM(B19:E19)</f>
        <v>-166248</v>
      </c>
      <c r="AV19" s="72">
        <f>SUM(F19:I19)</f>
        <v>-62641</v>
      </c>
      <c r="AW19" s="72">
        <f>SUM(J19:M19)</f>
        <v>-69201</v>
      </c>
      <c r="AX19" s="72">
        <f>SUM(N19:Q19)</f>
        <v>-87179</v>
      </c>
      <c r="AY19" s="72">
        <f>SUM(R19:U19)</f>
        <v>-70132</v>
      </c>
      <c r="AZ19" s="72">
        <f>SUM(V19:Y19)</f>
        <v>-382878</v>
      </c>
      <c r="BA19" s="43">
        <f t="shared" si="6"/>
        <v>-650284.21543312795</v>
      </c>
      <c r="BB19" s="72">
        <f t="shared" si="7"/>
        <v>-760165.94285627012</v>
      </c>
      <c r="BC19" s="72">
        <v>-741729</v>
      </c>
      <c r="BD19" s="43">
        <f>-1768274-149121</f>
        <v>-1917395</v>
      </c>
      <c r="BE19" s="43">
        <f>-2205033-182841</f>
        <v>-2387874</v>
      </c>
      <c r="BF19" s="89"/>
    </row>
    <row r="20" spans="1:58" ht="18.75" customHeight="1">
      <c r="A20" s="200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+'[17]DRE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7"/>
        <v>-76498</v>
      </c>
      <c r="AL20" s="72">
        <v>-238251</v>
      </c>
      <c r="AM20" s="72">
        <v>-225599</v>
      </c>
      <c r="AN20" s="72">
        <v>-318526</v>
      </c>
      <c r="AO20" s="72">
        <f t="shared" si="18"/>
        <v>-352238</v>
      </c>
      <c r="AP20" s="72">
        <v>-291647</v>
      </c>
      <c r="AQ20" s="72">
        <v>-315157</v>
      </c>
      <c r="AR20" s="72">
        <v>-320347</v>
      </c>
      <c r="AS20" s="72">
        <f t="shared" si="19"/>
        <v>-305669</v>
      </c>
      <c r="AT20" s="76"/>
      <c r="AU20" s="43">
        <f>SUM(B20:E20)</f>
        <v>-46969</v>
      </c>
      <c r="AV20" s="43">
        <f>SUM(F20:I20)</f>
        <v>-26259</v>
      </c>
      <c r="AW20" s="43">
        <f>SUM(J20:M20)</f>
        <v>-35451</v>
      </c>
      <c r="AX20" s="43">
        <f>SUM(N20:Q20)</f>
        <v>-48589</v>
      </c>
      <c r="AY20" s="43">
        <f>SUM(R20:U20)</f>
        <v>-76660</v>
      </c>
      <c r="AZ20" s="72">
        <f>SUM(V20:Y20)</f>
        <v>-143780</v>
      </c>
      <c r="BA20" s="43">
        <f t="shared" si="6"/>
        <v>-152554.27022565817</v>
      </c>
      <c r="BB20" s="43">
        <f t="shared" si="7"/>
        <v>-321093</v>
      </c>
      <c r="BC20" s="72">
        <v>-498385</v>
      </c>
      <c r="BD20" s="43">
        <v>-1134614</v>
      </c>
      <c r="BE20" s="43">
        <v>-1232820</v>
      </c>
      <c r="BF20" s="76"/>
    </row>
    <row r="21" spans="1:58" s="5" customFormat="1" ht="15.5">
      <c r="A21" s="130" t="s">
        <v>42</v>
      </c>
      <c r="B21" s="131">
        <f t="shared" ref="B21:F21" si="20">B9+B10+B19+B20</f>
        <v>23296.731950000001</v>
      </c>
      <c r="C21" s="131">
        <f t="shared" si="20"/>
        <v>55157.987359999999</v>
      </c>
      <c r="D21" s="131">
        <f t="shared" si="20"/>
        <v>28537.518329999999</v>
      </c>
      <c r="E21" s="131">
        <f t="shared" si="20"/>
        <v>-88221.237640000021</v>
      </c>
      <c r="F21" s="131">
        <f t="shared" si="20"/>
        <v>816</v>
      </c>
      <c r="G21" s="131">
        <f t="shared" ref="G21:H21" si="21">G9+G10+G19+G20</f>
        <v>-19433</v>
      </c>
      <c r="H21" s="131">
        <f t="shared" si="21"/>
        <v>-28867.949151055902</v>
      </c>
      <c r="I21" s="131">
        <f t="shared" ref="I21:Q21" si="22">I9+I10+I19+I20</f>
        <v>6098.9491510558873</v>
      </c>
      <c r="J21" s="131">
        <f t="shared" si="22"/>
        <v>-25068</v>
      </c>
      <c r="K21" s="131">
        <f t="shared" si="22"/>
        <v>-10695</v>
      </c>
      <c r="L21" s="131">
        <f t="shared" si="22"/>
        <v>14628</v>
      </c>
      <c r="M21" s="131">
        <f t="shared" si="22"/>
        <v>10538</v>
      </c>
      <c r="N21" s="131">
        <f t="shared" si="22"/>
        <v>6546.0656228491862</v>
      </c>
      <c r="O21" s="131">
        <f t="shared" si="22"/>
        <v>23700</v>
      </c>
      <c r="P21" s="131">
        <f t="shared" si="22"/>
        <v>16502</v>
      </c>
      <c r="Q21" s="131">
        <f t="shared" si="22"/>
        <v>52110</v>
      </c>
      <c r="R21" s="131">
        <f t="shared" ref="R21:AA21" si="23">R9+R10+R19+R20</f>
        <v>24666</v>
      </c>
      <c r="S21" s="131">
        <f t="shared" si="23"/>
        <v>93769</v>
      </c>
      <c r="T21" s="131">
        <f t="shared" si="23"/>
        <v>110947</v>
      </c>
      <c r="U21" s="131">
        <f>U9+U10+U19+U20</f>
        <v>95049</v>
      </c>
      <c r="V21" s="131">
        <f>V9+V10+V19+V20</f>
        <v>43457.931489999988</v>
      </c>
      <c r="W21" s="131">
        <f t="shared" si="23"/>
        <v>278868</v>
      </c>
      <c r="X21" s="131">
        <f>X9+X10+X19+X20</f>
        <v>166670.1688249741</v>
      </c>
      <c r="Y21" s="131">
        <f>Y9+Y10+Y19+Y20</f>
        <v>214970.89104842965</v>
      </c>
      <c r="Z21" s="131">
        <f t="shared" si="23"/>
        <v>16336.010373371973</v>
      </c>
      <c r="AA21" s="131">
        <f t="shared" si="23"/>
        <v>62338</v>
      </c>
      <c r="AB21" s="131">
        <f t="shared" ref="AB21" si="24">AB9+AB10+AB19+AB20</f>
        <v>164685.78456687203</v>
      </c>
      <c r="AC21" s="131">
        <f t="shared" ref="AC21" si="25">AC9+AC10+AC19+AC20</f>
        <v>344979.79945434176</v>
      </c>
      <c r="AD21" s="131">
        <f t="shared" ref="AD21" si="26">AD9+AD10+AD19+AD20</f>
        <v>418803</v>
      </c>
      <c r="AE21" s="131">
        <f t="shared" ref="AE21" si="27">AE9+AE10+AE19+AE20</f>
        <v>554274</v>
      </c>
      <c r="AF21" s="131">
        <f t="shared" ref="AF21" si="28">AF9+AF10+AF19+AF20</f>
        <v>486223</v>
      </c>
      <c r="AG21" s="131">
        <f t="shared" ref="AG21" si="29">AG9+AG10+AG19+AG20</f>
        <v>1053305.8321826584</v>
      </c>
      <c r="AH21" s="131">
        <f t="shared" ref="AH21:AI21" si="30">AH9+AH10+AH19+AH20</f>
        <v>1067900</v>
      </c>
      <c r="AI21" s="131">
        <f t="shared" si="30"/>
        <v>1216649</v>
      </c>
      <c r="AJ21" s="131">
        <f t="shared" ref="AJ21:AR21" si="31">AJ9+AJ10+AJ19+AJ20</f>
        <v>1373475</v>
      </c>
      <c r="AK21" s="131">
        <f t="shared" si="31"/>
        <v>599148</v>
      </c>
      <c r="AL21" s="131">
        <f t="shared" si="31"/>
        <v>1833069</v>
      </c>
      <c r="AM21" s="131">
        <f t="shared" si="31"/>
        <v>1468134</v>
      </c>
      <c r="AN21" s="131">
        <f t="shared" si="31"/>
        <v>2579761</v>
      </c>
      <c r="AO21" s="131">
        <f t="shared" si="31"/>
        <v>2458463</v>
      </c>
      <c r="AP21" s="131">
        <f t="shared" si="31"/>
        <v>1979281</v>
      </c>
      <c r="AQ21" s="131">
        <f t="shared" si="31"/>
        <v>2576313</v>
      </c>
      <c r="AR21" s="131">
        <f t="shared" si="31"/>
        <v>1536083</v>
      </c>
      <c r="AS21" s="131">
        <f t="shared" ref="AS21" si="32">AS9+AS10+AS19+AS20</f>
        <v>1848467</v>
      </c>
      <c r="AT21" s="192"/>
      <c r="AU21" s="131">
        <f t="shared" ref="AU21:AX21" si="33">AU9+AU10+AU19+AU20</f>
        <v>18770.999999999971</v>
      </c>
      <c r="AV21" s="131">
        <f t="shared" si="33"/>
        <v>-41386</v>
      </c>
      <c r="AW21" s="131">
        <f t="shared" si="33"/>
        <v>-10597</v>
      </c>
      <c r="AX21" s="131">
        <f t="shared" si="33"/>
        <v>98858.065622849157</v>
      </c>
      <c r="AY21" s="131">
        <f t="shared" ref="AY21:BD21" si="34">AY9+AY10+AY19+AY20</f>
        <v>324431</v>
      </c>
      <c r="AZ21" s="131">
        <f t="shared" si="34"/>
        <v>703966.99136340385</v>
      </c>
      <c r="BA21" s="131">
        <f t="shared" si="34"/>
        <v>588339.5943945857</v>
      </c>
      <c r="BB21" s="131">
        <f t="shared" si="34"/>
        <v>2512605.8321826588</v>
      </c>
      <c r="BC21" s="131">
        <f t="shared" si="34"/>
        <v>4257172</v>
      </c>
      <c r="BD21" s="131">
        <f t="shared" si="34"/>
        <v>8339427</v>
      </c>
      <c r="BE21" s="131">
        <f>BE9+BE10+BE19+BE20</f>
        <v>7940144</v>
      </c>
    </row>
    <row r="22" spans="1:58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19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</row>
    <row r="23" spans="1:58" ht="15.5">
      <c r="A23" s="150" t="s">
        <v>40</v>
      </c>
      <c r="B23" s="43">
        <f t="shared" ref="B23:W23" si="35">+SUM(B25:B29)</f>
        <v>-32875</v>
      </c>
      <c r="C23" s="43">
        <f t="shared" si="35"/>
        <v>-41827</v>
      </c>
      <c r="D23" s="43">
        <f t="shared" si="35"/>
        <v>-31297</v>
      </c>
      <c r="E23" s="43">
        <f t="shared" si="35"/>
        <v>-57697</v>
      </c>
      <c r="F23" s="43">
        <f t="shared" si="35"/>
        <v>-19632</v>
      </c>
      <c r="G23" s="43">
        <f t="shared" si="35"/>
        <v>-19000</v>
      </c>
      <c r="H23" s="43">
        <f t="shared" si="35"/>
        <v>-15175.348498718567</v>
      </c>
      <c r="I23" s="43">
        <f t="shared" si="35"/>
        <v>-27351.651501281431</v>
      </c>
      <c r="J23" s="43">
        <f t="shared" si="35"/>
        <v>-15245</v>
      </c>
      <c r="K23" s="43">
        <f t="shared" si="35"/>
        <v>-15017</v>
      </c>
      <c r="L23" s="43">
        <f t="shared" si="35"/>
        <v>-14438</v>
      </c>
      <c r="M23" s="43">
        <f t="shared" si="35"/>
        <v>-29961</v>
      </c>
      <c r="N23" s="43">
        <f t="shared" si="35"/>
        <v>-18859.046400348401</v>
      </c>
      <c r="O23" s="43">
        <f t="shared" si="35"/>
        <v>-27285</v>
      </c>
      <c r="P23" s="43">
        <f t="shared" si="35"/>
        <v>-15090</v>
      </c>
      <c r="Q23" s="43">
        <f t="shared" si="35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6">+SUM(T25:T29)</f>
        <v>-23001</v>
      </c>
      <c r="U23" s="43">
        <f>+SUM(U25:U29)</f>
        <v>-38349</v>
      </c>
      <c r="V23" s="43">
        <f t="shared" si="35"/>
        <v>-20375.193146856502</v>
      </c>
      <c r="W23" s="43">
        <f t="shared" si="35"/>
        <v>-32127</v>
      </c>
      <c r="X23" s="43">
        <f t="shared" ref="X23:AB23" si="37">+SUM(X25:X29)</f>
        <v>-28588.021139238685</v>
      </c>
      <c r="Y23" s="43">
        <f t="shared" si="37"/>
        <v>-38545.785713904814</v>
      </c>
      <c r="Z23" s="43">
        <f t="shared" si="37"/>
        <v>-38958.415562649367</v>
      </c>
      <c r="AA23" s="43">
        <f t="shared" si="37"/>
        <v>-27312.943915337921</v>
      </c>
      <c r="AB23" s="43">
        <f t="shared" si="37"/>
        <v>-35290.320012494485</v>
      </c>
      <c r="AC23" s="43">
        <f t="shared" ref="AC23" si="38">+SUM(AC25:AC29)</f>
        <v>-42868.273034975929</v>
      </c>
      <c r="AD23" s="43">
        <f t="shared" ref="AD23" si="39">+SUM(AD25:AD29)</f>
        <v>-51788</v>
      </c>
      <c r="AE23" s="43">
        <f t="shared" ref="AE23" si="40">+SUM(AE25:AE29)</f>
        <v>-45555</v>
      </c>
      <c r="AF23" s="43">
        <f t="shared" ref="AF23" si="41">+SUM(AF25:AF29)</f>
        <v>-41870</v>
      </c>
      <c r="AG23" s="43">
        <f t="shared" ref="AG23" si="42">+SUM(AG25:AG29)</f>
        <v>-65454</v>
      </c>
      <c r="AH23" s="43">
        <f t="shared" ref="AH23" si="43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 t="shared" ref="AL23:AR23" si="44">SUM(AL24:AL29)</f>
        <v>-158938</v>
      </c>
      <c r="AM23" s="43">
        <f t="shared" si="44"/>
        <v>-248976</v>
      </c>
      <c r="AN23" s="43">
        <f t="shared" si="44"/>
        <v>-278203</v>
      </c>
      <c r="AO23" s="43">
        <f t="shared" si="44"/>
        <v>-424609</v>
      </c>
      <c r="AP23" s="43">
        <f t="shared" si="44"/>
        <v>-260051</v>
      </c>
      <c r="AQ23" s="43">
        <f t="shared" si="44"/>
        <v>-335087</v>
      </c>
      <c r="AR23" s="43">
        <f t="shared" si="44"/>
        <v>-210352</v>
      </c>
      <c r="AS23" s="43">
        <f t="shared" ref="AS23" si="45">SUM(AS24:AS29)</f>
        <v>-356628</v>
      </c>
      <c r="AT23" s="17"/>
      <c r="AU23" s="43">
        <f>SUM(B23:E23)</f>
        <v>-163696</v>
      </c>
      <c r="AV23" s="43">
        <f>SUM(F23:I23)</f>
        <v>-81159</v>
      </c>
      <c r="AW23" s="43">
        <f>SUM(J23:M23)</f>
        <v>-74661</v>
      </c>
      <c r="AX23" s="43">
        <f>SUM(N23:Q23)</f>
        <v>-95840.046400348365</v>
      </c>
      <c r="AY23" s="43">
        <f>SUM(R23:U23)</f>
        <v>-115641</v>
      </c>
      <c r="AZ23" s="72">
        <f>SUM(V23:Y23)</f>
        <v>-119636</v>
      </c>
      <c r="BA23" s="43">
        <f>+SUM(BA25:BA29)</f>
        <v>-144429.95252545769</v>
      </c>
      <c r="BB23" s="43">
        <f>SUM(AD23:AG23)</f>
        <v>-204667</v>
      </c>
      <c r="BC23" s="43">
        <f>SUM(BC25:BC29)</f>
        <v>-255002</v>
      </c>
      <c r="BD23" s="43">
        <f>SUM(BD24:BD29)</f>
        <v>-1110726</v>
      </c>
      <c r="BE23" s="43">
        <f>SUM(BE24:BE29)</f>
        <v>-1162118</v>
      </c>
    </row>
    <row r="24" spans="1:58" ht="15.5">
      <c r="A24" s="143" t="s">
        <v>244</v>
      </c>
      <c r="B24" s="306">
        <v>0</v>
      </c>
      <c r="C24" s="306">
        <v>0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>
        <v>0</v>
      </c>
      <c r="R24" s="306"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>
        <v>0</v>
      </c>
      <c r="AB24" s="306">
        <v>0</v>
      </c>
      <c r="AC24" s="306">
        <v>0</v>
      </c>
      <c r="AD24" s="306">
        <v>0</v>
      </c>
      <c r="AE24" s="306">
        <v>0</v>
      </c>
      <c r="AF24" s="306">
        <v>0</v>
      </c>
      <c r="AG24" s="306">
        <v>0</v>
      </c>
      <c r="AH24" s="306">
        <v>0</v>
      </c>
      <c r="AI24" s="306">
        <v>0</v>
      </c>
      <c r="AJ24" s="306">
        <v>0</v>
      </c>
      <c r="AK24" s="306">
        <v>0</v>
      </c>
      <c r="AL24" s="306">
        <v>-96642</v>
      </c>
      <c r="AM24" s="306">
        <v>-165166</v>
      </c>
      <c r="AN24" s="72">
        <v>-161869</v>
      </c>
      <c r="AO24" s="72">
        <f t="shared" ref="AO24:AO33" si="46">BD24-SUM(AL24:AN24)</f>
        <v>-256846</v>
      </c>
      <c r="AP24" s="72">
        <f>-195250+28516</f>
        <v>-166734</v>
      </c>
      <c r="AQ24" s="43">
        <f>940850-299141-813562</f>
        <v>-171853</v>
      </c>
      <c r="AR24" s="43">
        <f>1023453-124823-986300</f>
        <v>-87670</v>
      </c>
      <c r="AS24" s="72">
        <f t="shared" ref="AS24:AS35" si="47">BE24-SUM(AP24:AR24)</f>
        <v>-239110</v>
      </c>
      <c r="AT24" s="17"/>
      <c r="AU24" s="306"/>
      <c r="AV24" s="306"/>
      <c r="AW24" s="306"/>
      <c r="AX24" s="306"/>
      <c r="AY24" s="306"/>
      <c r="AZ24" s="306"/>
      <c r="BA24" s="306"/>
      <c r="BB24" s="306"/>
      <c r="BC24" s="306"/>
      <c r="BD24" s="43">
        <v>-680523</v>
      </c>
      <c r="BE24" s="43">
        <f>2200045-777051-2088361</f>
        <v>-665367</v>
      </c>
    </row>
    <row r="25" spans="1:58" ht="15.5">
      <c r="A25" s="143" t="s">
        <v>17</v>
      </c>
      <c r="B25" s="306">
        <v>-5012</v>
      </c>
      <c r="C25" s="306">
        <v>1292</v>
      </c>
      <c r="D25" s="306">
        <v>-1305</v>
      </c>
      <c r="E25" s="306">
        <v>-2241</v>
      </c>
      <c r="F25" s="306">
        <v>-76</v>
      </c>
      <c r="G25" s="306">
        <v>-170</v>
      </c>
      <c r="H25" s="306">
        <v>-1063.8981433742074</v>
      </c>
      <c r="I25" s="306">
        <v>-140.10185662579261</v>
      </c>
      <c r="J25" s="306">
        <v>-178</v>
      </c>
      <c r="K25" s="306">
        <v>-206</v>
      </c>
      <c r="L25" s="306">
        <v>-210</v>
      </c>
      <c r="M25" s="306">
        <v>-203</v>
      </c>
      <c r="N25" s="306">
        <v>-202.72505999999998</v>
      </c>
      <c r="O25" s="306">
        <v>-146</v>
      </c>
      <c r="P25" s="306">
        <v>-241</v>
      </c>
      <c r="Q25" s="306">
        <v>-126</v>
      </c>
      <c r="R25" s="306">
        <v>-203</v>
      </c>
      <c r="S25" s="306">
        <v>-148</v>
      </c>
      <c r="T25" s="306">
        <v>-980</v>
      </c>
      <c r="U25" s="306">
        <v>-1229</v>
      </c>
      <c r="V25" s="306">
        <v>637.33773999999994</v>
      </c>
      <c r="W25" s="306">
        <v>-67</v>
      </c>
      <c r="X25" s="306">
        <v>-199.18946000000005</v>
      </c>
      <c r="Y25" s="306">
        <v>-966.14827999999989</v>
      </c>
      <c r="Z25" s="306">
        <v>-151.32024000000001</v>
      </c>
      <c r="AA25" s="306">
        <v>-68</v>
      </c>
      <c r="AB25" s="306">
        <v>-103.75079000000005</v>
      </c>
      <c r="AC25" s="306">
        <v>-148.43299999999994</v>
      </c>
      <c r="AD25" s="306">
        <v>-6900</v>
      </c>
      <c r="AE25" s="306">
        <v>-937</v>
      </c>
      <c r="AF25" s="306">
        <v>-914</v>
      </c>
      <c r="AG25" s="306">
        <f>-10262-SUM(AD25:AF25)</f>
        <v>-1511</v>
      </c>
      <c r="AH25" s="306">
        <v>-6955</v>
      </c>
      <c r="AI25" s="306">
        <v>-7168</v>
      </c>
      <c r="AJ25" s="306">
        <f>-298</f>
        <v>-298</v>
      </c>
      <c r="AK25" s="306">
        <f t="shared" ref="AK25:AK30" si="48">BC25-SUM(AH25:AJ25)</f>
        <v>-438</v>
      </c>
      <c r="AL25" s="306">
        <v>0</v>
      </c>
      <c r="AM25" s="306">
        <v>-1108</v>
      </c>
      <c r="AN25" s="306">
        <v>-1279</v>
      </c>
      <c r="AO25" s="72">
        <f t="shared" si="46"/>
        <v>-21975</v>
      </c>
      <c r="AP25" s="72">
        <v>-450</v>
      </c>
      <c r="AQ25" s="72">
        <f>-4538</f>
        <v>-4538</v>
      </c>
      <c r="AR25" s="72">
        <v>-795</v>
      </c>
      <c r="AS25" s="72">
        <f t="shared" si="47"/>
        <v>-41085</v>
      </c>
      <c r="AT25" s="17"/>
      <c r="AU25" s="306">
        <f t="shared" ref="AU25:AU34" si="49">SUM(B25:E25)</f>
        <v>-7266</v>
      </c>
      <c r="AV25" s="306">
        <f t="shared" ref="AV25:AV34" si="50">SUM(F25:I25)</f>
        <v>-1450</v>
      </c>
      <c r="AW25" s="306">
        <f t="shared" ref="AW25:AW34" si="51">SUM(J25:M25)</f>
        <v>-797</v>
      </c>
      <c r="AX25" s="306">
        <f t="shared" ref="AX25:AX34" si="52">SUM(N25:Q25)</f>
        <v>-715.72505999999998</v>
      </c>
      <c r="AY25" s="306">
        <f t="shared" ref="AY25:AY34" si="53">SUM(R25:U25)</f>
        <v>-2560</v>
      </c>
      <c r="AZ25" s="306">
        <f t="shared" ref="AZ25:AZ37" si="54">SUM(V25:Y25)</f>
        <v>-595</v>
      </c>
      <c r="BA25" s="306">
        <f t="shared" ref="BA25:BA36" si="55">SUM(Z25:AC25)</f>
        <v>-471.50403</v>
      </c>
      <c r="BB25" s="306">
        <f t="shared" ref="BB25:BB33" si="56">SUM(AD25:AG25)</f>
        <v>-10262</v>
      </c>
      <c r="BC25" s="306">
        <v>-14859</v>
      </c>
      <c r="BD25" s="43">
        <v>-24362</v>
      </c>
      <c r="BE25" s="43">
        <v>-46868</v>
      </c>
    </row>
    <row r="26" spans="1:58" ht="15.5">
      <c r="A26" s="143" t="s">
        <v>18</v>
      </c>
      <c r="B26" s="306">
        <v>-10773</v>
      </c>
      <c r="C26" s="306">
        <v>-9771</v>
      </c>
      <c r="D26" s="306">
        <v>-5649</v>
      </c>
      <c r="E26" s="306">
        <v>-23213</v>
      </c>
      <c r="F26" s="306">
        <v>-6698</v>
      </c>
      <c r="G26" s="306">
        <v>-5910</v>
      </c>
      <c r="H26" s="306">
        <v>-4513.3151914404698</v>
      </c>
      <c r="I26" s="306">
        <v>-10750.68480855953</v>
      </c>
      <c r="J26" s="306">
        <v>-5903</v>
      </c>
      <c r="K26" s="306">
        <v>-4242</v>
      </c>
      <c r="L26" s="306">
        <v>-5179</v>
      </c>
      <c r="M26" s="306">
        <v>-12438</v>
      </c>
      <c r="N26" s="306">
        <v>-5330.3492865168027</v>
      </c>
      <c r="O26" s="306">
        <v>-13021</v>
      </c>
      <c r="P26" s="306">
        <v>-5810</v>
      </c>
      <c r="Q26" s="306">
        <v>-13740</v>
      </c>
      <c r="R26" s="306">
        <v>-13042</v>
      </c>
      <c r="S26" s="306">
        <v>-9176</v>
      </c>
      <c r="T26" s="306">
        <v>-8635</v>
      </c>
      <c r="U26" s="306">
        <v>-23625</v>
      </c>
      <c r="V26" s="306">
        <v>-10572.9809704609</v>
      </c>
      <c r="W26" s="306">
        <v>-10863</v>
      </c>
      <c r="X26" s="306">
        <v>-15998.831679238683</v>
      </c>
      <c r="Y26" s="306">
        <v>-10810.187350300417</v>
      </c>
      <c r="Z26" s="306">
        <v>-10554.334318223029</v>
      </c>
      <c r="AA26" s="306">
        <v>-4625.5021045837329</v>
      </c>
      <c r="AB26" s="306">
        <v>-11852.450494429901</v>
      </c>
      <c r="AC26" s="306">
        <v>-10820.511651106008</v>
      </c>
      <c r="AD26" s="306">
        <v>-23634</v>
      </c>
      <c r="AE26" s="306">
        <v>-28057</v>
      </c>
      <c r="AF26" s="306">
        <v>-27050</v>
      </c>
      <c r="AG26" s="306">
        <f>-114845-SUM(AD26:AF26)</f>
        <v>-36104</v>
      </c>
      <c r="AH26" s="306">
        <v>-18842</v>
      </c>
      <c r="AI26" s="306">
        <v>-36471</v>
      </c>
      <c r="AJ26" s="306">
        <f>-25677</f>
        <v>-25677</v>
      </c>
      <c r="AK26" s="306">
        <f t="shared" si="48"/>
        <v>-39533</v>
      </c>
      <c r="AL26" s="306">
        <v>-29798</v>
      </c>
      <c r="AM26" s="306">
        <v>-43125</v>
      </c>
      <c r="AN26" s="306">
        <v>-51311</v>
      </c>
      <c r="AO26" s="72">
        <f t="shared" si="46"/>
        <v>-110463</v>
      </c>
      <c r="AP26" s="72">
        <v>-42479</v>
      </c>
      <c r="AQ26" s="72">
        <f>-64166</f>
        <v>-64166</v>
      </c>
      <c r="AR26" s="72">
        <v>-57080</v>
      </c>
      <c r="AS26" s="72">
        <f t="shared" si="47"/>
        <v>-60810</v>
      </c>
      <c r="AT26" s="17"/>
      <c r="AU26" s="306">
        <f t="shared" si="49"/>
        <v>-49406</v>
      </c>
      <c r="AV26" s="306">
        <f t="shared" si="50"/>
        <v>-27872</v>
      </c>
      <c r="AW26" s="306">
        <f t="shared" si="51"/>
        <v>-27762</v>
      </c>
      <c r="AX26" s="306">
        <f t="shared" si="52"/>
        <v>-37901.349286516801</v>
      </c>
      <c r="AY26" s="306">
        <f t="shared" si="53"/>
        <v>-54478</v>
      </c>
      <c r="AZ26" s="306">
        <f t="shared" si="54"/>
        <v>-48245</v>
      </c>
      <c r="BA26" s="306">
        <f t="shared" si="55"/>
        <v>-37852.798568342667</v>
      </c>
      <c r="BB26" s="306">
        <f t="shared" si="56"/>
        <v>-114845</v>
      </c>
      <c r="BC26" s="306">
        <v>-120523</v>
      </c>
      <c r="BD26" s="43">
        <v>-234697</v>
      </c>
      <c r="BE26" s="43">
        <v>-224535</v>
      </c>
    </row>
    <row r="27" spans="1:58" ht="15.5">
      <c r="A27" s="143" t="s">
        <v>19</v>
      </c>
      <c r="B27" s="306">
        <v>-13659</v>
      </c>
      <c r="C27" s="306">
        <v>-3299</v>
      </c>
      <c r="D27" s="306">
        <v>-8229</v>
      </c>
      <c r="E27" s="306">
        <v>-19329</v>
      </c>
      <c r="F27" s="306">
        <v>-6445</v>
      </c>
      <c r="G27" s="306">
        <v>-2540</v>
      </c>
      <c r="H27" s="306">
        <v>-1682.8606923928401</v>
      </c>
      <c r="I27" s="306">
        <v>-1497.1393076071599</v>
      </c>
      <c r="J27" s="306">
        <v>-2262</v>
      </c>
      <c r="K27" s="306">
        <v>-2969</v>
      </c>
      <c r="L27" s="306">
        <v>-3600</v>
      </c>
      <c r="M27" s="306">
        <v>-2576</v>
      </c>
      <c r="N27" s="306">
        <v>-2703.5657219184691</v>
      </c>
      <c r="O27" s="306">
        <v>-3978</v>
      </c>
      <c r="P27" s="306">
        <v>-3254</v>
      </c>
      <c r="Q27" s="306">
        <v>-3250.0000000000005</v>
      </c>
      <c r="R27" s="306">
        <v>-3784</v>
      </c>
      <c r="S27" s="306">
        <v>-5823</v>
      </c>
      <c r="T27" s="306">
        <v>-5696</v>
      </c>
      <c r="U27" s="306">
        <v>-4002</v>
      </c>
      <c r="V27" s="306">
        <v>-2949.8020086040628</v>
      </c>
      <c r="W27" s="306">
        <v>-11175</v>
      </c>
      <c r="X27" s="306">
        <v>-188</v>
      </c>
      <c r="Y27" s="306">
        <v>-10834.197991395937</v>
      </c>
      <c r="Z27" s="306">
        <v>-9495.0604395003629</v>
      </c>
      <c r="AA27" s="306">
        <v>-9320.2256738829128</v>
      </c>
      <c r="AB27" s="306">
        <v>-9949.1187280645827</v>
      </c>
      <c r="AC27" s="306">
        <v>-14722.152591794093</v>
      </c>
      <c r="AD27" s="306">
        <v>-3364</v>
      </c>
      <c r="AE27" s="306">
        <v>-7360</v>
      </c>
      <c r="AF27" s="306">
        <v>-6671</v>
      </c>
      <c r="AG27" s="306">
        <f>-25152-SUM(AD27:AF27)</f>
        <v>-7757</v>
      </c>
      <c r="AH27" s="306">
        <v>-22589</v>
      </c>
      <c r="AI27" s="306">
        <v>-12671</v>
      </c>
      <c r="AJ27" s="306">
        <f>-11493</f>
        <v>-11493</v>
      </c>
      <c r="AK27" s="306">
        <f t="shared" si="48"/>
        <v>27</v>
      </c>
      <c r="AL27" s="306">
        <v>-20677</v>
      </c>
      <c r="AM27" s="306">
        <v>-14936</v>
      </c>
      <c r="AN27" s="306">
        <v>-23593</v>
      </c>
      <c r="AO27" s="72">
        <f t="shared" si="46"/>
        <v>-9779</v>
      </c>
      <c r="AP27" s="72">
        <v>-16786</v>
      </c>
      <c r="AQ27" s="72">
        <f>-37219</f>
        <v>-37219</v>
      </c>
      <c r="AR27" s="72">
        <v>-25971</v>
      </c>
      <c r="AS27" s="72">
        <f t="shared" si="47"/>
        <v>23533</v>
      </c>
      <c r="AT27" s="17"/>
      <c r="AU27" s="306">
        <f t="shared" si="49"/>
        <v>-44516</v>
      </c>
      <c r="AV27" s="306">
        <f t="shared" si="50"/>
        <v>-12165</v>
      </c>
      <c r="AW27" s="306">
        <f t="shared" si="51"/>
        <v>-11407</v>
      </c>
      <c r="AX27" s="306">
        <f t="shared" si="52"/>
        <v>-13185.565721918469</v>
      </c>
      <c r="AY27" s="306">
        <f t="shared" si="53"/>
        <v>-19305</v>
      </c>
      <c r="AZ27" s="306">
        <f t="shared" si="54"/>
        <v>-25147</v>
      </c>
      <c r="BA27" s="306">
        <f t="shared" si="55"/>
        <v>-43486.557433241949</v>
      </c>
      <c r="BB27" s="306">
        <f t="shared" si="56"/>
        <v>-25152</v>
      </c>
      <c r="BC27" s="306">
        <v>-46726</v>
      </c>
      <c r="BD27" s="43">
        <v>-68985</v>
      </c>
      <c r="BE27" s="43">
        <v>-56443</v>
      </c>
    </row>
    <row r="28" spans="1:58" ht="15.5">
      <c r="A28" s="143" t="s">
        <v>20</v>
      </c>
      <c r="B28" s="306">
        <v>-2793</v>
      </c>
      <c r="C28" s="306">
        <v>-27707</v>
      </c>
      <c r="D28" s="306">
        <v>-15756</v>
      </c>
      <c r="E28" s="306">
        <v>-11930</v>
      </c>
      <c r="F28" s="306">
        <v>-5812</v>
      </c>
      <c r="G28" s="306">
        <v>-9555</v>
      </c>
      <c r="H28" s="306">
        <v>-6999.5016226960506</v>
      </c>
      <c r="I28" s="306">
        <v>-11679.498377303949</v>
      </c>
      <c r="J28" s="306">
        <v>-6550</v>
      </c>
      <c r="K28" s="306">
        <v>-7307</v>
      </c>
      <c r="L28" s="306">
        <v>-4949</v>
      </c>
      <c r="M28" s="306">
        <v>-14501</v>
      </c>
      <c r="N28" s="306">
        <v>-10198.285145040903</v>
      </c>
      <c r="O28" s="306">
        <v>-10030</v>
      </c>
      <c r="P28" s="306">
        <v>-4242</v>
      </c>
      <c r="Q28" s="306">
        <v>-15922.999999999967</v>
      </c>
      <c r="R28" s="306">
        <v>-10720</v>
      </c>
      <c r="S28" s="306">
        <v>-9095</v>
      </c>
      <c r="T28" s="306">
        <v>-4761</v>
      </c>
      <c r="U28" s="306">
        <v>-9175</v>
      </c>
      <c r="V28" s="306">
        <v>-6790.6546626295376</v>
      </c>
      <c r="W28" s="306">
        <v>-6871</v>
      </c>
      <c r="X28" s="306">
        <v>-12711</v>
      </c>
      <c r="Y28" s="306">
        <v>-8146.3453373704615</v>
      </c>
      <c r="Z28" s="306">
        <v>-16461.293817592978</v>
      </c>
      <c r="AA28" s="306">
        <v>-11796.669628267275</v>
      </c>
      <c r="AB28" s="306">
        <v>-5632</v>
      </c>
      <c r="AC28" s="306">
        <v>-12351.306268458829</v>
      </c>
      <c r="AD28" s="306">
        <v>-12131</v>
      </c>
      <c r="AE28" s="306">
        <v>-11779</v>
      </c>
      <c r="AF28" s="306">
        <v>-6965</v>
      </c>
      <c r="AG28" s="306">
        <f>-47713-SUM(AD28:AF28)</f>
        <v>-16838</v>
      </c>
      <c r="AH28" s="306">
        <v>-15685</v>
      </c>
      <c r="AI28" s="306">
        <v>-2021</v>
      </c>
      <c r="AJ28" s="306">
        <f>-20206</f>
        <v>-20206</v>
      </c>
      <c r="AK28" s="306">
        <f t="shared" si="48"/>
        <v>-23252</v>
      </c>
      <c r="AL28" s="306">
        <v>-7083</v>
      </c>
      <c r="AM28" s="306">
        <v>-17802</v>
      </c>
      <c r="AN28" s="306">
        <v>-30062</v>
      </c>
      <c r="AO28" s="72">
        <f t="shared" si="46"/>
        <v>-18068</v>
      </c>
      <c r="AP28" s="72">
        <v>-19279</v>
      </c>
      <c r="AQ28" s="72">
        <f>-46716</f>
        <v>-46716</v>
      </c>
      <c r="AR28" s="72">
        <f>-36055</f>
        <v>-36055</v>
      </c>
      <c r="AS28" s="72">
        <f t="shared" si="47"/>
        <v>-35181</v>
      </c>
      <c r="AT28" s="17"/>
      <c r="AU28" s="306">
        <f t="shared" si="49"/>
        <v>-58186</v>
      </c>
      <c r="AV28" s="306">
        <f t="shared" si="50"/>
        <v>-34046</v>
      </c>
      <c r="AW28" s="306">
        <f t="shared" si="51"/>
        <v>-33307</v>
      </c>
      <c r="AX28" s="306">
        <f t="shared" si="52"/>
        <v>-40393.285145040871</v>
      </c>
      <c r="AY28" s="306">
        <f t="shared" si="53"/>
        <v>-33751</v>
      </c>
      <c r="AZ28" s="306">
        <f t="shared" si="54"/>
        <v>-34519</v>
      </c>
      <c r="BA28" s="306">
        <f t="shared" si="55"/>
        <v>-46241.269714319082</v>
      </c>
      <c r="BB28" s="306">
        <f t="shared" si="56"/>
        <v>-47713</v>
      </c>
      <c r="BC28" s="306">
        <v>-61164</v>
      </c>
      <c r="BD28" s="43">
        <v>-73015</v>
      </c>
      <c r="BE28" s="43">
        <v>-137231</v>
      </c>
    </row>
    <row r="29" spans="1:58" ht="15.5">
      <c r="A29" s="143" t="s">
        <v>21</v>
      </c>
      <c r="B29" s="306">
        <v>-638</v>
      </c>
      <c r="C29" s="306">
        <v>-2342</v>
      </c>
      <c r="D29" s="306">
        <v>-358</v>
      </c>
      <c r="E29" s="306">
        <v>-984</v>
      </c>
      <c r="F29" s="306">
        <v>-601</v>
      </c>
      <c r="G29" s="306">
        <v>-825</v>
      </c>
      <c r="H29" s="306">
        <v>-915.77284881499997</v>
      </c>
      <c r="I29" s="306">
        <v>-3284.2271511849999</v>
      </c>
      <c r="J29" s="306">
        <v>-352</v>
      </c>
      <c r="K29" s="306">
        <v>-293</v>
      </c>
      <c r="L29" s="306">
        <v>-500</v>
      </c>
      <c r="M29" s="306">
        <v>-243</v>
      </c>
      <c r="N29" s="306">
        <v>-424.12118687222284</v>
      </c>
      <c r="O29" s="306">
        <v>-110</v>
      </c>
      <c r="P29" s="306">
        <v>-1543</v>
      </c>
      <c r="Q29" s="306">
        <v>-1566.9999999999998</v>
      </c>
      <c r="R29" s="306">
        <v>-804</v>
      </c>
      <c r="S29" s="306">
        <v>-1496</v>
      </c>
      <c r="T29" s="306">
        <v>-2929</v>
      </c>
      <c r="U29" s="306">
        <v>-318</v>
      </c>
      <c r="V29" s="306">
        <v>-699.09324516200013</v>
      </c>
      <c r="W29" s="306">
        <v>-3151</v>
      </c>
      <c r="X29" s="306">
        <v>509</v>
      </c>
      <c r="Y29" s="306">
        <v>-7788.9067548379999</v>
      </c>
      <c r="Z29" s="306">
        <v>-2296.4067473329997</v>
      </c>
      <c r="AA29" s="306">
        <v>-1502.5465086040003</v>
      </c>
      <c r="AB29" s="306">
        <v>-7753</v>
      </c>
      <c r="AC29" s="306">
        <v>-4825.8695236170006</v>
      </c>
      <c r="AD29" s="306">
        <v>-5759</v>
      </c>
      <c r="AE29" s="306">
        <v>2578</v>
      </c>
      <c r="AF29" s="306">
        <v>-270</v>
      </c>
      <c r="AG29" s="306">
        <f>-6695-SUM(AD29:AF29)</f>
        <v>-3244</v>
      </c>
      <c r="AH29" s="306">
        <v>-3463</v>
      </c>
      <c r="AI29" s="306">
        <v>-5742</v>
      </c>
      <c r="AJ29" s="306">
        <f>-2310</f>
        <v>-2310</v>
      </c>
      <c r="AK29" s="306">
        <f t="shared" si="48"/>
        <v>-215</v>
      </c>
      <c r="AL29" s="306">
        <v>-4738</v>
      </c>
      <c r="AM29" s="306">
        <v>-6839</v>
      </c>
      <c r="AN29" s="306">
        <v>-10089</v>
      </c>
      <c r="AO29" s="72">
        <f t="shared" si="46"/>
        <v>-7478</v>
      </c>
      <c r="AP29" s="72">
        <v>-14323</v>
      </c>
      <c r="AQ29" s="72">
        <f>-10595</f>
        <v>-10595</v>
      </c>
      <c r="AR29" s="72">
        <v>-2781</v>
      </c>
      <c r="AS29" s="72">
        <f t="shared" si="47"/>
        <v>-3975</v>
      </c>
      <c r="AT29" s="17"/>
      <c r="AU29" s="306">
        <f t="shared" si="49"/>
        <v>-4322</v>
      </c>
      <c r="AV29" s="306">
        <f t="shared" si="50"/>
        <v>-5626</v>
      </c>
      <c r="AW29" s="306">
        <f t="shared" si="51"/>
        <v>-1388</v>
      </c>
      <c r="AX29" s="306">
        <f t="shared" si="52"/>
        <v>-3644.121186872223</v>
      </c>
      <c r="AY29" s="306">
        <f t="shared" si="53"/>
        <v>-5547</v>
      </c>
      <c r="AZ29" s="306">
        <f t="shared" si="54"/>
        <v>-11130</v>
      </c>
      <c r="BA29" s="306">
        <f t="shared" si="55"/>
        <v>-16377.822779554001</v>
      </c>
      <c r="BB29" s="306">
        <f t="shared" si="56"/>
        <v>-6695</v>
      </c>
      <c r="BC29" s="306">
        <v>-11730</v>
      </c>
      <c r="BD29" s="43">
        <v>-29144</v>
      </c>
      <c r="BE29" s="43">
        <v>-31674</v>
      </c>
    </row>
    <row r="30" spans="1:58" ht="15.5">
      <c r="A30" s="201" t="s">
        <v>103</v>
      </c>
      <c r="B30" s="306">
        <v>-2722</v>
      </c>
      <c r="C30" s="306">
        <v>-2754</v>
      </c>
      <c r="D30" s="306">
        <v>-2132</v>
      </c>
      <c r="E30" s="306">
        <v>-2482</v>
      </c>
      <c r="F30" s="306">
        <v>-814</v>
      </c>
      <c r="G30" s="306">
        <v>-857</v>
      </c>
      <c r="H30" s="306">
        <v>-811</v>
      </c>
      <c r="I30" s="306">
        <v>-713</v>
      </c>
      <c r="J30" s="306">
        <v>-327</v>
      </c>
      <c r="K30" s="306">
        <v>-34</v>
      </c>
      <c r="L30" s="306">
        <v>37</v>
      </c>
      <c r="M30" s="306">
        <v>-44</v>
      </c>
      <c r="N30" s="306">
        <v>-72</v>
      </c>
      <c r="O30" s="306">
        <v>-55</v>
      </c>
      <c r="P30" s="306">
        <v>-70</v>
      </c>
      <c r="Q30" s="306">
        <v>-2079.0000000000005</v>
      </c>
      <c r="R30" s="306">
        <v>-558</v>
      </c>
      <c r="S30" s="306">
        <v>-598</v>
      </c>
      <c r="T30" s="306">
        <v>-665</v>
      </c>
      <c r="U30" s="306">
        <v>-509</v>
      </c>
      <c r="V30" s="306">
        <v>-1394.42337</v>
      </c>
      <c r="W30" s="306">
        <v>-2066</v>
      </c>
      <c r="X30" s="306">
        <v>-2383</v>
      </c>
      <c r="Y30" s="306">
        <v>-120236.57663</v>
      </c>
      <c r="Z30" s="306">
        <v>-41570.557752875196</v>
      </c>
      <c r="AA30" s="306">
        <v>-46956</v>
      </c>
      <c r="AB30" s="306">
        <v>-54578</v>
      </c>
      <c r="AC30" s="306">
        <v>-50411.13537574996</v>
      </c>
      <c r="AD30" s="306">
        <v>-29992</v>
      </c>
      <c r="AE30" s="306">
        <v>-25112</v>
      </c>
      <c r="AF30" s="306">
        <f>'[17]DRE EBITDA Ex IFRS'!$AN$68</f>
        <v>-28438.443327483983</v>
      </c>
      <c r="AG30" s="306">
        <f>+'[17]DRE EBITDA Ex IFRS'!$AQ$68</f>
        <v>-27430.609346608981</v>
      </c>
      <c r="AH30" s="306">
        <v>-22650</v>
      </c>
      <c r="AI30" s="306">
        <v>-20741</v>
      </c>
      <c r="AJ30" s="306">
        <f>-39137</f>
        <v>-39137</v>
      </c>
      <c r="AK30" s="306">
        <f t="shared" si="48"/>
        <v>-29999</v>
      </c>
      <c r="AL30" s="306">
        <v>-21338</v>
      </c>
      <c r="AM30" s="306">
        <v>-20691</v>
      </c>
      <c r="AN30" s="306">
        <v>-16085</v>
      </c>
      <c r="AO30" s="72">
        <f t="shared" si="46"/>
        <v>-79076</v>
      </c>
      <c r="AP30" s="72">
        <v>-25497</v>
      </c>
      <c r="AQ30" s="72">
        <f>-30383</f>
        <v>-30383</v>
      </c>
      <c r="AR30" s="72">
        <v>-25247</v>
      </c>
      <c r="AS30" s="72">
        <f t="shared" si="47"/>
        <v>-25295</v>
      </c>
      <c r="AT30" s="17"/>
      <c r="AU30" s="306">
        <f t="shared" si="49"/>
        <v>-10090</v>
      </c>
      <c r="AV30" s="306">
        <f t="shared" si="50"/>
        <v>-3195</v>
      </c>
      <c r="AW30" s="306">
        <f t="shared" si="51"/>
        <v>-368</v>
      </c>
      <c r="AX30" s="306">
        <f t="shared" si="52"/>
        <v>-2276.0000000000005</v>
      </c>
      <c r="AY30" s="306">
        <f t="shared" si="53"/>
        <v>-2330</v>
      </c>
      <c r="AZ30" s="306">
        <f t="shared" si="54"/>
        <v>-126080</v>
      </c>
      <c r="BA30" s="306">
        <f t="shared" si="55"/>
        <v>-193515.69312862516</v>
      </c>
      <c r="BB30" s="306">
        <f t="shared" si="56"/>
        <v>-110973.05267409296</v>
      </c>
      <c r="BC30" s="306">
        <v>-112527</v>
      </c>
      <c r="BD30" s="43">
        <v>-137190</v>
      </c>
      <c r="BE30" s="43">
        <v>-106422</v>
      </c>
    </row>
    <row r="31" spans="1:58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f t="shared" si="46"/>
        <v>0</v>
      </c>
      <c r="AP31" s="72">
        <f>BE31-SUM(AM31:AO31)</f>
        <v>0</v>
      </c>
      <c r="AQ31" s="72">
        <v>0</v>
      </c>
      <c r="AR31" s="72">
        <v>0</v>
      </c>
      <c r="AS31" s="72">
        <f t="shared" si="47"/>
        <v>0</v>
      </c>
      <c r="AT31" s="17"/>
      <c r="AU31" s="72">
        <f t="shared" si="49"/>
        <v>0</v>
      </c>
      <c r="AV31" s="72">
        <f t="shared" si="50"/>
        <v>0</v>
      </c>
      <c r="AW31" s="72">
        <f t="shared" si="51"/>
        <v>0</v>
      </c>
      <c r="AX31" s="72">
        <f t="shared" si="52"/>
        <v>0</v>
      </c>
      <c r="AY31" s="72">
        <f t="shared" si="53"/>
        <v>-4850</v>
      </c>
      <c r="AZ31" s="72">
        <f t="shared" si="54"/>
        <v>568370</v>
      </c>
      <c r="BA31" s="43">
        <f t="shared" si="55"/>
        <v>-55171</v>
      </c>
      <c r="BB31" s="43">
        <f t="shared" si="56"/>
        <v>0</v>
      </c>
      <c r="BC31" s="43">
        <v>0</v>
      </c>
      <c r="BD31" s="43">
        <v>0</v>
      </c>
      <c r="BE31" s="43">
        <v>0</v>
      </c>
    </row>
    <row r="32" spans="1:58" ht="15.5">
      <c r="A32" s="201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f t="shared" si="46"/>
        <v>0</v>
      </c>
      <c r="AP32" s="72">
        <f>BE32-SUM(AM32:AO32)</f>
        <v>0</v>
      </c>
      <c r="AQ32" s="72">
        <v>0</v>
      </c>
      <c r="AR32" s="72">
        <v>0</v>
      </c>
      <c r="AS32" s="72">
        <f t="shared" si="47"/>
        <v>0</v>
      </c>
      <c r="AT32" s="17"/>
      <c r="AU32" s="43">
        <f t="shared" si="49"/>
        <v>-3603.7611900000002</v>
      </c>
      <c r="AV32" s="43">
        <f t="shared" si="50"/>
        <v>192157.29988999999</v>
      </c>
      <c r="AW32" s="43">
        <f t="shared" si="51"/>
        <v>-6712</v>
      </c>
      <c r="AX32" s="43">
        <f t="shared" si="52"/>
        <v>0</v>
      </c>
      <c r="AY32" s="43">
        <f t="shared" si="53"/>
        <v>-89</v>
      </c>
      <c r="AZ32" s="72">
        <f t="shared" si="54"/>
        <v>-27635.67699</v>
      </c>
      <c r="BA32" s="43">
        <f t="shared" si="55"/>
        <v>2.0916500000002998</v>
      </c>
      <c r="BB32" s="43">
        <f t="shared" si="56"/>
        <v>0</v>
      </c>
      <c r="BC32" s="43">
        <v>0</v>
      </c>
      <c r="BD32" s="43">
        <v>0</v>
      </c>
      <c r="BE32" s="43">
        <v>0</v>
      </c>
    </row>
    <row r="33" spans="1:58" ht="15.5">
      <c r="A33" s="201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BC33-SUM(AH33:AJ33)</f>
        <v>159529</v>
      </c>
      <c r="AL33" s="43">
        <v>-132950</v>
      </c>
      <c r="AM33" s="43">
        <v>-17278</v>
      </c>
      <c r="AN33" s="43">
        <v>-53149</v>
      </c>
      <c r="AO33" s="72">
        <f t="shared" si="46"/>
        <v>267728</v>
      </c>
      <c r="AP33" s="72">
        <v>30023</v>
      </c>
      <c r="AQ33" s="72">
        <f>309234</f>
        <v>309234</v>
      </c>
      <c r="AR33" s="72">
        <v>-49760</v>
      </c>
      <c r="AS33" s="72">
        <f t="shared" si="47"/>
        <v>-15640</v>
      </c>
      <c r="AT33" s="17"/>
      <c r="AU33" s="43">
        <f t="shared" si="49"/>
        <v>8412</v>
      </c>
      <c r="AV33" s="43">
        <f t="shared" si="50"/>
        <v>17798.167000000001</v>
      </c>
      <c r="AW33" s="43">
        <f t="shared" si="51"/>
        <v>351421</v>
      </c>
      <c r="AX33" s="43">
        <f t="shared" si="52"/>
        <v>41467.159687383508</v>
      </c>
      <c r="AY33" s="43">
        <f t="shared" si="53"/>
        <v>-14906</v>
      </c>
      <c r="AZ33" s="72">
        <f t="shared" si="54"/>
        <v>-120729.53802125</v>
      </c>
      <c r="BA33" s="43">
        <f t="shared" si="55"/>
        <v>747523.38477956504</v>
      </c>
      <c r="BB33" s="72">
        <f t="shared" si="56"/>
        <v>-75522</v>
      </c>
      <c r="BC33" s="72">
        <v>26570</v>
      </c>
      <c r="BD33" s="43">
        <v>64351</v>
      </c>
      <c r="BE33" s="43">
        <v>273857</v>
      </c>
    </row>
    <row r="34" spans="1:58" s="17" customFormat="1" ht="15.5">
      <c r="A34" s="201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7">+SUM(AG35:AG36)</f>
        <v>-136388.03108174179</v>
      </c>
      <c r="AH34" s="72">
        <f t="shared" ref="AH34:AI34" si="58">+SUM(AH35:AH36)</f>
        <v>-45470</v>
      </c>
      <c r="AI34" s="72">
        <f t="shared" si="58"/>
        <v>-191898</v>
      </c>
      <c r="AJ34" s="72">
        <f t="shared" ref="AJ34:AS34" si="59">+SUM(AJ35:AJ36)</f>
        <v>-31198</v>
      </c>
      <c r="AK34" s="72">
        <f t="shared" si="59"/>
        <v>14173</v>
      </c>
      <c r="AL34" s="72">
        <f t="shared" si="59"/>
        <v>-264290</v>
      </c>
      <c r="AM34" s="72">
        <f t="shared" si="59"/>
        <v>-341054</v>
      </c>
      <c r="AN34" s="72">
        <f t="shared" si="59"/>
        <v>-112097</v>
      </c>
      <c r="AO34" s="72">
        <f t="shared" si="59"/>
        <v>-333749</v>
      </c>
      <c r="AP34" s="72">
        <f t="shared" si="59"/>
        <v>-198679</v>
      </c>
      <c r="AQ34" s="72">
        <f t="shared" si="59"/>
        <v>-55870</v>
      </c>
      <c r="AR34" s="72">
        <f t="shared" si="59"/>
        <v>-205831</v>
      </c>
      <c r="AS34" s="72">
        <f t="shared" si="59"/>
        <v>-123962</v>
      </c>
      <c r="AU34" s="43">
        <f t="shared" si="49"/>
        <v>14833</v>
      </c>
      <c r="AV34" s="43">
        <f t="shared" si="50"/>
        <v>16691</v>
      </c>
      <c r="AW34" s="43">
        <f t="shared" si="51"/>
        <v>-12176</v>
      </c>
      <c r="AX34" s="43">
        <f t="shared" si="52"/>
        <v>-13775</v>
      </c>
      <c r="AY34" s="43">
        <f t="shared" si="53"/>
        <v>50870</v>
      </c>
      <c r="AZ34" s="72">
        <f t="shared" si="54"/>
        <v>-337254</v>
      </c>
      <c r="BA34" s="43">
        <f t="shared" si="55"/>
        <v>-458668.94931683864</v>
      </c>
      <c r="BB34" s="72">
        <f>SUM(BB35:BB36)</f>
        <v>-622322.35919310316</v>
      </c>
      <c r="BC34" s="72">
        <f>SUM(BC35:BC36)</f>
        <v>-254393</v>
      </c>
      <c r="BD34" s="72">
        <f>SUM(BD35:BD36)</f>
        <v>-1051190</v>
      </c>
      <c r="BE34" s="72">
        <f>SUM(BE35:BE36)</f>
        <v>-584342</v>
      </c>
    </row>
    <row r="35" spans="1:58" s="17" customFormat="1" ht="15.5" outlineLevel="1">
      <c r="A35" s="210" t="s">
        <v>148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+'[17]DRE EBITDA Ex IFRS'!D70</f>
        <v>60977.711437288999</v>
      </c>
      <c r="W35" s="72">
        <f>+'[17]DRE EBITDA Ex IFRS'!G70</f>
        <v>68899.008217087132</v>
      </c>
      <c r="X35" s="72">
        <f>+'[17]DRE EBITDA Ex IFRS'!J70</f>
        <v>69774.004810626066</v>
      </c>
      <c r="Y35" s="72">
        <f>+'[17]DRE EBITDA Ex IFRS'!M70</f>
        <v>166001.23191740364</v>
      </c>
      <c r="Z35" s="72">
        <f>+'[17]DRE EBITDA Ex IFRS'!S70</f>
        <v>654266.83103519946</v>
      </c>
      <c r="AA35" s="72">
        <f>+'[17]DRE EBITDA Ex IFRS'!V70</f>
        <v>105078.45929666609</v>
      </c>
      <c r="AB35" s="72">
        <f>+'[17]DRE EBITDA Ex IFRS'!Y70</f>
        <v>275498.01967086724</v>
      </c>
      <c r="AC35" s="72">
        <f>+'[17]DRE EBITDA Ex IFRS'!AB70</f>
        <v>434308.04201282817</v>
      </c>
      <c r="AD35" s="72">
        <f>'[17]DRE EBITDA Ex IFRS'!AH70</f>
        <v>54153.922829827061</v>
      </c>
      <c r="AE35" s="72">
        <f>+'[17]DRE EBITDA Ex IFRS'!AK70</f>
        <v>519303.81441254402</v>
      </c>
      <c r="AF35" s="72">
        <f>'[17]DRE EBITDA Ex IFRS'!AN70</f>
        <v>217303.17008906987</v>
      </c>
      <c r="AG35" s="72">
        <f>+'[17]DRE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BC35-SUM(AH35:AJ35)</f>
        <v>-25149</v>
      </c>
      <c r="AL35" s="43">
        <v>26810</v>
      </c>
      <c r="AM35" s="72">
        <v>-5940</v>
      </c>
      <c r="AN35" s="72">
        <v>102994</v>
      </c>
      <c r="AO35" s="72">
        <f>BD35-SUM(AL35:AN35)</f>
        <v>46969</v>
      </c>
      <c r="AP35" s="72">
        <v>53815</v>
      </c>
      <c r="AQ35" s="72">
        <f>332246</f>
        <v>332246</v>
      </c>
      <c r="AR35" s="72">
        <v>171582</v>
      </c>
      <c r="AS35" s="72">
        <f t="shared" si="47"/>
        <v>434440</v>
      </c>
      <c r="AU35" s="43"/>
      <c r="AV35" s="43"/>
      <c r="AW35" s="43"/>
      <c r="AX35" s="43"/>
      <c r="AY35" s="43"/>
      <c r="AZ35" s="72">
        <f t="shared" si="54"/>
        <v>365651.95638240583</v>
      </c>
      <c r="BA35" s="43">
        <f t="shared" si="55"/>
        <v>1469151.352015561</v>
      </c>
      <c r="BB35" s="72">
        <f>SUM(AD35:AG35)</f>
        <v>946535.67555920221</v>
      </c>
      <c r="BC35" s="72">
        <f>278680+25026</f>
        <v>303706</v>
      </c>
      <c r="BD35" s="43">
        <v>170833</v>
      </c>
      <c r="BE35" s="43">
        <f>865730+126353</f>
        <v>992083</v>
      </c>
    </row>
    <row r="36" spans="1:58" s="17" customFormat="1" ht="15.5" outlineLevel="1">
      <c r="A36" s="210" t="s">
        <v>149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+'[17]DRE EBITDA Ex IFRS'!D71</f>
        <v>-201116.96242365346</v>
      </c>
      <c r="W36" s="72">
        <f>+'[17]DRE EBITDA Ex IFRS'!G71</f>
        <v>-80553.00702039196</v>
      </c>
      <c r="X36" s="72">
        <f>+'[17]DRE EBITDA Ex IFRS'!J71</f>
        <v>-238651.60545989306</v>
      </c>
      <c r="Y36" s="72">
        <f>+'[17]DRE EBITDA Ex IFRS'!M71</f>
        <v>-182584.20679764534</v>
      </c>
      <c r="Z36" s="72">
        <f>+'[17]DRE EBITDA Ex IFRS'!S71</f>
        <v>-757749.70331844303</v>
      </c>
      <c r="AA36" s="72">
        <f>+'[17]DRE EBITDA Ex IFRS'!V71</f>
        <v>-329721.83772150765</v>
      </c>
      <c r="AB36" s="72">
        <f>+'[17]DRE EBITDA Ex IFRS'!Y71</f>
        <v>-457679.58203223837</v>
      </c>
      <c r="AC36" s="72">
        <f>+'[17]DRE EBITDA Ex IFRS'!AB71</f>
        <v>-382668.55668505211</v>
      </c>
      <c r="AD36" s="72">
        <f>'[17]DRE EBITDA Ex IFRS'!AH71</f>
        <v>-416201.63457428699</v>
      </c>
      <c r="AE36" s="72">
        <f>+'[17]DRE EBITDA Ex IFRS'!AK71</f>
        <v>-378883.65676783514</v>
      </c>
      <c r="AF36" s="72">
        <f>'[17]DRE EBITDA Ex IFRS'!AN71</f>
        <v>-481609.94410068018</v>
      </c>
      <c r="AG36" s="72">
        <f>+'[17]DRE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BC36-SUM(AH36:AJ36)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72">
        <f>BD36-SUM(AL36:AN36)</f>
        <v>-380718</v>
      </c>
      <c r="AP36" s="72">
        <f>-289034+36540</f>
        <v>-252494</v>
      </c>
      <c r="AQ36" s="72">
        <f>-375160-12956</f>
        <v>-388116</v>
      </c>
      <c r="AR36" s="72">
        <f>-358804-18609</f>
        <v>-377413</v>
      </c>
      <c r="AS36" s="72">
        <f>BE36-SUM(AP36:AR36)</f>
        <v>-558402</v>
      </c>
      <c r="AU36" s="43"/>
      <c r="AV36" s="43"/>
      <c r="AW36" s="43"/>
      <c r="AX36" s="43"/>
      <c r="AY36" s="43"/>
      <c r="AZ36" s="72">
        <f t="shared" si="54"/>
        <v>-702905.78170158388</v>
      </c>
      <c r="BA36" s="43">
        <f t="shared" si="55"/>
        <v>-1927819.6797572412</v>
      </c>
      <c r="BB36" s="72">
        <f>SUM(AD36:AG36)</f>
        <v>-1568858.0347523054</v>
      </c>
      <c r="BC36" s="72">
        <v>-558099</v>
      </c>
      <c r="BD36" s="43">
        <f>-1074828-147195</f>
        <v>-1222023</v>
      </c>
      <c r="BE36" s="43">
        <f>-1576425</f>
        <v>-1576425</v>
      </c>
    </row>
    <row r="37" spans="1:58" s="5" customFormat="1" ht="18.75" customHeight="1">
      <c r="A37" s="12" t="s">
        <v>39</v>
      </c>
      <c r="B37" s="44">
        <f t="shared" ref="B37:S37" si="60">+SUM(B30:B34)+B23+B21</f>
        <v>3243.7319500000012</v>
      </c>
      <c r="C37" s="44">
        <f t="shared" si="60"/>
        <v>9240.9873599999992</v>
      </c>
      <c r="D37" s="44">
        <f t="shared" si="60"/>
        <v>20409.518329999999</v>
      </c>
      <c r="E37" s="44">
        <f t="shared" si="60"/>
        <v>-168267.99883000003</v>
      </c>
      <c r="F37" s="44">
        <f t="shared" si="60"/>
        <v>-54002</v>
      </c>
      <c r="G37" s="44">
        <f t="shared" si="60"/>
        <v>-18393</v>
      </c>
      <c r="H37" s="44">
        <f t="shared" si="60"/>
        <v>-2667.9977597744801</v>
      </c>
      <c r="I37" s="44">
        <f t="shared" si="60"/>
        <v>175969.46464977448</v>
      </c>
      <c r="J37" s="44">
        <f t="shared" si="60"/>
        <v>-65027</v>
      </c>
      <c r="K37" s="44">
        <f t="shared" si="60"/>
        <v>-51358</v>
      </c>
      <c r="L37" s="44">
        <f t="shared" si="60"/>
        <v>93888</v>
      </c>
      <c r="M37" s="44">
        <f t="shared" si="60"/>
        <v>269404</v>
      </c>
      <c r="N37" s="44">
        <f t="shared" si="60"/>
        <v>9322.6568450814302</v>
      </c>
      <c r="O37" s="44">
        <f t="shared" si="60"/>
        <v>49376</v>
      </c>
      <c r="P37" s="44">
        <f t="shared" si="60"/>
        <v>13718</v>
      </c>
      <c r="Q37" s="44">
        <f t="shared" si="60"/>
        <v>-43982.477935197108</v>
      </c>
      <c r="R37" s="44">
        <f t="shared" si="60"/>
        <v>-28771</v>
      </c>
      <c r="S37" s="44">
        <f t="shared" si="60"/>
        <v>76681</v>
      </c>
      <c r="T37" s="44">
        <f>+SUM(T30:T34)+T23+T21</f>
        <v>98422</v>
      </c>
      <c r="U37" s="44">
        <f t="shared" ref="U37" si="61">+SUM(U30:U34)+U23+U21</f>
        <v>91153</v>
      </c>
      <c r="V37" s="44">
        <f t="shared" ref="V37:X37" si="62">+SUM(V30:V34)+V23+V21</f>
        <v>-118142.93601322098</v>
      </c>
      <c r="W37" s="44">
        <f t="shared" si="62"/>
        <v>200448</v>
      </c>
      <c r="X37" s="44">
        <f t="shared" si="62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63">+SUM(AD30:AD34)+AD23+AD21</f>
        <v>-45275</v>
      </c>
      <c r="AE37" s="44">
        <f t="shared" ref="AE37" si="64">+SUM(AE30:AE34)+AE23+AE21</f>
        <v>561841</v>
      </c>
      <c r="AF37" s="44">
        <f t="shared" ref="AF37" si="65">+SUM(AF30:AF34)+AF23+AF21</f>
        <v>167421.55667251605</v>
      </c>
      <c r="AG37" s="44">
        <f t="shared" ref="AG37" si="66">+SUM(AG30:AG34)+AG23+AG21</f>
        <v>815134.1917543076</v>
      </c>
      <c r="AH37" s="44">
        <f t="shared" ref="AH37:AI37" si="67">+SUM(AH30:AH34)+AH23+AH21</f>
        <v>905241</v>
      </c>
      <c r="AI37" s="44">
        <f t="shared" si="67"/>
        <v>830745</v>
      </c>
      <c r="AJ37" s="44">
        <f t="shared" ref="AJ37:AR37" si="68">+SUM(AJ30:AJ34)+AJ23+AJ21</f>
        <v>1246394</v>
      </c>
      <c r="AK37" s="44">
        <f t="shared" si="68"/>
        <v>679440</v>
      </c>
      <c r="AL37" s="44">
        <f t="shared" si="68"/>
        <v>1255553</v>
      </c>
      <c r="AM37" s="44">
        <f t="shared" si="68"/>
        <v>840135</v>
      </c>
      <c r="AN37" s="70">
        <f t="shared" si="68"/>
        <v>2120227</v>
      </c>
      <c r="AO37" s="70">
        <f t="shared" si="68"/>
        <v>1888757</v>
      </c>
      <c r="AP37" s="70">
        <f t="shared" si="68"/>
        <v>1525077</v>
      </c>
      <c r="AQ37" s="70">
        <f t="shared" si="68"/>
        <v>2464207</v>
      </c>
      <c r="AR37" s="70">
        <f t="shared" si="68"/>
        <v>1044893</v>
      </c>
      <c r="AS37" s="70">
        <f t="shared" ref="AS37" si="69">+SUM(AS30:AS34)+AS23+AS21</f>
        <v>1326942</v>
      </c>
      <c r="AT37" s="199"/>
      <c r="AU37" s="44">
        <f>+SUM(AU30:AU34)+AU23+AU21</f>
        <v>-135373.76119000002</v>
      </c>
      <c r="AV37" s="44">
        <f>+SUM(AV30:AV34)+AV23+AV21</f>
        <v>100906.46688999998</v>
      </c>
      <c r="AW37" s="44">
        <f>+SUM(AW30:AW34)+AW23+AW21</f>
        <v>246907</v>
      </c>
      <c r="AX37" s="44">
        <f>+SUM(AX30:AX34)+AX23+AX21</f>
        <v>28434.1789098843</v>
      </c>
      <c r="AY37" s="44">
        <f>+SUM(AY30:AY34)+AY23+AY21</f>
        <v>237485</v>
      </c>
      <c r="AZ37" s="70">
        <f t="shared" si="54"/>
        <v>541001.77635215363</v>
      </c>
      <c r="BA37" s="44">
        <f>+SUM(BA30:BA34)+BA23+BA21</f>
        <v>484079.47585322917</v>
      </c>
      <c r="BB37" s="44">
        <f>+SUM(BB30:BB34)+BB23+BB21</f>
        <v>1499121.4203154626</v>
      </c>
      <c r="BC37" s="44">
        <f>+SUM(BC30:BC34)+BC23+BC21</f>
        <v>3661820</v>
      </c>
      <c r="BD37" s="44">
        <f>+SUM(BD30:BD34)+BD23+BD21</f>
        <v>6104672</v>
      </c>
      <c r="BE37" s="44">
        <f>+SUM(BE30:BE34)+BE23+BE21</f>
        <v>6361119</v>
      </c>
    </row>
    <row r="38" spans="1:58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72"/>
      <c r="AP38" s="72"/>
      <c r="AQ38" s="72"/>
      <c r="AR38" s="72"/>
      <c r="AS38" s="72"/>
      <c r="AT38" s="198"/>
      <c r="AU38" s="48"/>
      <c r="AV38" s="48"/>
      <c r="AW38" s="48"/>
      <c r="AX38" s="48"/>
      <c r="AY38" s="48"/>
      <c r="AZ38" s="98"/>
      <c r="BA38" s="48"/>
      <c r="BB38" s="48"/>
      <c r="BC38" s="48"/>
      <c r="BD38" s="43"/>
      <c r="BE38" s="43"/>
    </row>
    <row r="39" spans="1:58" ht="15.5">
      <c r="A39" s="201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70">+SUM(AG40:AG41)</f>
        <v>65697.968032402321</v>
      </c>
      <c r="AH39" s="43">
        <f t="shared" ref="AH39:AI39" si="71">+SUM(AH40:AH41)</f>
        <v>163727</v>
      </c>
      <c r="AI39" s="43">
        <f t="shared" si="71"/>
        <v>-191665</v>
      </c>
      <c r="AJ39" s="43">
        <f t="shared" ref="AJ39:AR39" si="72">+SUM(AJ40:AJ41)</f>
        <v>-454080</v>
      </c>
      <c r="AK39" s="43">
        <f t="shared" si="72"/>
        <v>247270</v>
      </c>
      <c r="AL39" s="43">
        <f t="shared" si="72"/>
        <v>-93488</v>
      </c>
      <c r="AM39" s="43">
        <f t="shared" si="72"/>
        <v>834</v>
      </c>
      <c r="AN39" s="72">
        <f t="shared" si="72"/>
        <v>-491403</v>
      </c>
      <c r="AO39" s="72">
        <f t="shared" si="72"/>
        <v>-340710</v>
      </c>
      <c r="AP39" s="72">
        <f t="shared" si="72"/>
        <v>-479524</v>
      </c>
      <c r="AQ39" s="72">
        <f t="shared" si="72"/>
        <v>-1044198</v>
      </c>
      <c r="AR39" s="72">
        <f t="shared" si="72"/>
        <v>-157743</v>
      </c>
      <c r="AS39" s="72">
        <f>BE39-SUM(AP39:AR39)</f>
        <v>5621952</v>
      </c>
      <c r="AT39" s="198"/>
      <c r="AU39" s="43">
        <f t="shared" ref="AU39" si="73">SUM(B39:E39)</f>
        <v>5527</v>
      </c>
      <c r="AV39" s="43">
        <f>SUM(F39:I39)</f>
        <v>5527</v>
      </c>
      <c r="AW39" s="43">
        <f>SUM(J39:M39)</f>
        <v>-11329</v>
      </c>
      <c r="AX39" s="43">
        <f>SUM(N39:Q39)</f>
        <v>2193.1749951612901</v>
      </c>
      <c r="AY39" s="43">
        <f>SUM(R39:U39)</f>
        <v>-31189</v>
      </c>
      <c r="AZ39" s="72">
        <f t="shared" ref="AZ39:AZ41" si="74">SUM(V39:Y39)</f>
        <v>301343.87936303503</v>
      </c>
      <c r="BA39" s="43">
        <f t="shared" ref="BA39:BA41" si="75">SUM(Z39:AC39)</f>
        <v>-31167.560356075253</v>
      </c>
      <c r="BB39" s="43">
        <f>SUM(AD39:AG39)</f>
        <v>-166075.03196759766</v>
      </c>
      <c r="BC39" s="43">
        <f>SUM(BC40:BC41)</f>
        <v>-234748</v>
      </c>
      <c r="BD39" s="43">
        <f>SUM(BD40:BD41)</f>
        <v>-924767</v>
      </c>
      <c r="BE39" s="43">
        <f>SUM(BE40:BE41)</f>
        <v>3940487</v>
      </c>
    </row>
    <row r="40" spans="1:58" ht="15.5" outlineLevel="1">
      <c r="A40" s="210" t="s">
        <v>150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+'[17]DRE EBITDA Ex IFRS'!G73</f>
        <v>-36706.774661555304</v>
      </c>
      <c r="X40" s="43">
        <f>+'[17]DRE EBITDA Ex IFRS'!J73</f>
        <v>-575.91426147974062</v>
      </c>
      <c r="Y40" s="43">
        <f>-55658-SUM(V40:X40)</f>
        <v>-12977.701786964957</v>
      </c>
      <c r="Z40" s="43">
        <f>+'[17]DRE EBITDA Ex IFRS'!S73</f>
        <v>-12141.97</v>
      </c>
      <c r="AA40" s="43">
        <f>+'[17]DRE EBITDA Ex IFRS'!V73</f>
        <v>-2632.8852700000007</v>
      </c>
      <c r="AB40" s="43">
        <f>+'[17]DRE EBITDA Ex IFRS'!Y73</f>
        <v>-9758.9786399999994</v>
      </c>
      <c r="AC40" s="43">
        <f>+'[17]DRE EBITDA Ex IFRS'!AB73</f>
        <v>-52605.862570000005</v>
      </c>
      <c r="AD40" s="43">
        <f>+'[17]DRE EBITDA Ex IFRS'!AH73</f>
        <v>-79572.994280000014</v>
      </c>
      <c r="AE40" s="43">
        <f>+'[17]DRE EBITDA Ex IFRS'!AK73</f>
        <v>-59964.269699999975</v>
      </c>
      <c r="AF40" s="43">
        <f>+'[17]DRE EBITDA Ex IFRS'!AN73</f>
        <v>-94552.572223804338</v>
      </c>
      <c r="AG40" s="43">
        <f>+'[17]DRE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BC40-SUM(AH40:AJ40)</f>
        <v>23321</v>
      </c>
      <c r="AL40" s="43">
        <v>-124073</v>
      </c>
      <c r="AM40" s="43">
        <v>-108927</v>
      </c>
      <c r="AN40" s="72">
        <v>-187700</v>
      </c>
      <c r="AO40" s="72">
        <f>BD40-SUM(AL40:AN40)</f>
        <v>-262941</v>
      </c>
      <c r="AP40" s="72">
        <v>-180923</v>
      </c>
      <c r="AQ40" s="72">
        <v>-244863</v>
      </c>
      <c r="AR40" s="72">
        <v>-125214</v>
      </c>
      <c r="AS40" s="72">
        <f>BE40-SUM(AP40:AR40)</f>
        <v>-16521</v>
      </c>
      <c r="AT40" s="198"/>
      <c r="AU40" s="43"/>
      <c r="AV40" s="43"/>
      <c r="AW40" s="43"/>
      <c r="AX40" s="43"/>
      <c r="AY40" s="43"/>
      <c r="AZ40" s="72">
        <f t="shared" si="74"/>
        <v>-55658</v>
      </c>
      <c r="BA40" s="43">
        <f t="shared" si="75"/>
        <v>-77139.696480000013</v>
      </c>
      <c r="BB40" s="43">
        <f>SUM(AD40:AG40)</f>
        <v>-344812.35701380443</v>
      </c>
      <c r="BC40" s="43">
        <v>-545460</v>
      </c>
      <c r="BD40" s="43">
        <v>-683641</v>
      </c>
      <c r="BE40" s="43">
        <v>-567521</v>
      </c>
    </row>
    <row r="41" spans="1:58" ht="15.5" outlineLevel="1">
      <c r="A41" s="210" t="s">
        <v>151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+'[17]DRE EBITDA Ex IFRS'!G74</f>
        <v>1021.03611</v>
      </c>
      <c r="X41" s="43">
        <f>+'[17]DRE EBITDA Ex IFRS'!J74</f>
        <v>-145.18758000000003</v>
      </c>
      <c r="Y41" s="43">
        <f>357002-SUM(V41:X41)</f>
        <v>355489.58114999998</v>
      </c>
      <c r="Z41" s="43">
        <f>+'[17]DRE EBITDA Ex IFRS'!S74</f>
        <v>3252.4468000000002</v>
      </c>
      <c r="AA41" s="43">
        <f>+'[17]DRE EBITDA Ex IFRS'!V74</f>
        <v>25585.688369999989</v>
      </c>
      <c r="AB41" s="43">
        <f>+'[17]DRE EBITDA Ex IFRS'!Y74</f>
        <v>-26682.434652637927</v>
      </c>
      <c r="AC41" s="43">
        <f>+'[17]DRE EBITDA Ex IFRS'!AB74</f>
        <v>43817.238706562675</v>
      </c>
      <c r="AD41" s="43">
        <f>+'[17]DRE EBITDA Ex IFRS'!AH74</f>
        <v>59056.1767944577</v>
      </c>
      <c r="AE41" s="43">
        <f>+'[17]DRE EBITDA Ex IFRS'!AK74</f>
        <v>-80975.128704457704</v>
      </c>
      <c r="AF41" s="43">
        <f>+'[17]DRE EBITDA Ex IFRS'!AN74</f>
        <v>24235.935407597557</v>
      </c>
      <c r="AG41" s="43">
        <f>+'[17]DRE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BC41-SUM(AH41:AJ41)</f>
        <v>223949</v>
      </c>
      <c r="AL41" s="43">
        <v>30585</v>
      </c>
      <c r="AM41" s="43">
        <v>109761</v>
      </c>
      <c r="AN41" s="72">
        <v>-303703</v>
      </c>
      <c r="AO41" s="72">
        <f t="shared" ref="AO41" si="76">BD41-SUM(AL41:AN41)</f>
        <v>-77769</v>
      </c>
      <c r="AP41" s="72">
        <v>-298601</v>
      </c>
      <c r="AQ41" s="72">
        <v>-799335</v>
      </c>
      <c r="AR41" s="72">
        <v>-32529</v>
      </c>
      <c r="AS41" s="72">
        <f>BE41-SUM(AP41:AR41)</f>
        <v>5638473</v>
      </c>
      <c r="AT41" s="198"/>
      <c r="AU41" s="43"/>
      <c r="AV41" s="43"/>
      <c r="AW41" s="43"/>
      <c r="AX41" s="43"/>
      <c r="AY41" s="43"/>
      <c r="AZ41" s="72">
        <f t="shared" si="74"/>
        <v>357002</v>
      </c>
      <c r="BA41" s="43">
        <f t="shared" si="75"/>
        <v>45972.939223924739</v>
      </c>
      <c r="BB41" s="43">
        <f>SUM(AD41:AG41)</f>
        <v>178737.47233999998</v>
      </c>
      <c r="BC41" s="43">
        <v>310712</v>
      </c>
      <c r="BD41" s="43">
        <v>-241126</v>
      </c>
      <c r="BE41" s="43">
        <v>4508008</v>
      </c>
    </row>
    <row r="42" spans="1:58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72"/>
      <c r="AP42" s="72"/>
      <c r="AQ42" s="72"/>
      <c r="AR42" s="72"/>
      <c r="AS42" s="72"/>
      <c r="AT42" s="198"/>
      <c r="AU42" s="34"/>
      <c r="AV42" s="34"/>
      <c r="AW42" s="34"/>
      <c r="AX42" s="34"/>
      <c r="AY42" s="34"/>
      <c r="AZ42" s="72"/>
      <c r="BA42" s="43"/>
      <c r="BB42" s="43"/>
      <c r="BC42" s="43"/>
      <c r="BD42" s="43"/>
      <c r="BE42" s="43"/>
    </row>
    <row r="43" spans="1:58" s="8" customFormat="1" ht="15.5">
      <c r="A43" s="139" t="s">
        <v>37</v>
      </c>
      <c r="B43" s="140">
        <f t="shared" ref="B43:Q43" si="77">+B39+B37</f>
        <v>1698.7319500000012</v>
      </c>
      <c r="C43" s="140">
        <f t="shared" si="77"/>
        <v>9742.9873599999992</v>
      </c>
      <c r="D43" s="140">
        <f t="shared" si="77"/>
        <v>16345.518329999999</v>
      </c>
      <c r="E43" s="140">
        <f t="shared" si="77"/>
        <v>-157633.99883000003</v>
      </c>
      <c r="F43" s="140">
        <f t="shared" si="77"/>
        <v>-53539</v>
      </c>
      <c r="G43" s="140">
        <f t="shared" si="77"/>
        <v>-16235</v>
      </c>
      <c r="H43" s="140">
        <f t="shared" si="77"/>
        <v>22.002240225519927</v>
      </c>
      <c r="I43" s="140">
        <f t="shared" si="77"/>
        <v>176185.46464977448</v>
      </c>
      <c r="J43" s="140">
        <f t="shared" si="77"/>
        <v>-65387</v>
      </c>
      <c r="K43" s="140">
        <f t="shared" si="77"/>
        <v>-51022</v>
      </c>
      <c r="L43" s="140">
        <f t="shared" si="77"/>
        <v>71471</v>
      </c>
      <c r="M43" s="140">
        <f t="shared" si="77"/>
        <v>280516</v>
      </c>
      <c r="N43" s="140">
        <f t="shared" si="77"/>
        <v>4018.8318402427203</v>
      </c>
      <c r="O43" s="140">
        <f t="shared" si="77"/>
        <v>47106</v>
      </c>
      <c r="P43" s="140">
        <f t="shared" si="77"/>
        <v>16382</v>
      </c>
      <c r="Q43" s="140">
        <f t="shared" si="77"/>
        <v>-36879.477935197108</v>
      </c>
      <c r="R43" s="140">
        <f>+R39+R37</f>
        <v>-28455</v>
      </c>
      <c r="S43" s="140">
        <f t="shared" ref="S43" si="78">+S39+S37</f>
        <v>76355</v>
      </c>
      <c r="T43" s="140">
        <f>+T39+T37</f>
        <v>72668</v>
      </c>
      <c r="U43" s="140">
        <f t="shared" ref="U43:AA43" si="79">+U39+U37</f>
        <v>85728</v>
      </c>
      <c r="V43" s="140">
        <f t="shared" si="79"/>
        <v>-122903.93601322098</v>
      </c>
      <c r="W43" s="140">
        <f>+W39+W37</f>
        <v>164762</v>
      </c>
      <c r="X43" s="140">
        <f>+X39+X37</f>
        <v>-64140.529304264579</v>
      </c>
      <c r="Y43" s="140">
        <f>+Y39+Y37</f>
        <v>864628.12103267433</v>
      </c>
      <c r="Z43" s="140">
        <f t="shared" si="79"/>
        <v>-61462.502854497201</v>
      </c>
      <c r="AA43" s="140">
        <f t="shared" si="79"/>
        <v>-99800.998389005836</v>
      </c>
      <c r="AB43" s="140">
        <f>+AB39+AB37</f>
        <v>-110597.80492562162</v>
      </c>
      <c r="AC43" s="140">
        <f t="shared" ref="AC43" si="80">+AC39+AC37</f>
        <v>724773.22166627878</v>
      </c>
      <c r="AD43" s="140">
        <f t="shared" ref="AD43" si="81">+AD39+AD37</f>
        <v>-65792</v>
      </c>
      <c r="AE43" s="140">
        <f>+AE39+AE37</f>
        <v>420902</v>
      </c>
      <c r="AF43" s="140">
        <f t="shared" ref="AF43" si="82">+AF39+AF37</f>
        <v>97104.556672516046</v>
      </c>
      <c r="AG43" s="140">
        <f t="shared" ref="AG43" si="83">+AG39+AG37</f>
        <v>880832.15978670993</v>
      </c>
      <c r="AH43" s="140">
        <f t="shared" ref="AH43:AI43" si="84">+AH39+AH37</f>
        <v>1068968</v>
      </c>
      <c r="AI43" s="140">
        <f t="shared" si="84"/>
        <v>639080</v>
      </c>
      <c r="AJ43" s="140">
        <f t="shared" ref="AJ43:AR43" si="85">+AJ39+AJ37</f>
        <v>792314</v>
      </c>
      <c r="AK43" s="140">
        <f t="shared" si="85"/>
        <v>926710</v>
      </c>
      <c r="AL43" s="140">
        <f t="shared" si="85"/>
        <v>1162065</v>
      </c>
      <c r="AM43" s="140">
        <f t="shared" si="85"/>
        <v>840969</v>
      </c>
      <c r="AN43" s="140">
        <f t="shared" si="85"/>
        <v>1628824</v>
      </c>
      <c r="AO43" s="140">
        <f t="shared" si="85"/>
        <v>1548047</v>
      </c>
      <c r="AP43" s="140">
        <f t="shared" si="85"/>
        <v>1045553</v>
      </c>
      <c r="AQ43" s="140">
        <f t="shared" si="85"/>
        <v>1420009</v>
      </c>
      <c r="AR43" s="140">
        <f t="shared" si="85"/>
        <v>887150</v>
      </c>
      <c r="AS43" s="140">
        <f t="shared" ref="AS43" si="86">+AS39+AS37</f>
        <v>6948894</v>
      </c>
      <c r="AT43" s="157"/>
      <c r="AU43" s="140">
        <f t="shared" ref="AU43:AX43" si="87">+AU39+AU37</f>
        <v>-129846.76119000002</v>
      </c>
      <c r="AV43" s="140">
        <f t="shared" si="87"/>
        <v>106433.46688999998</v>
      </c>
      <c r="AW43" s="140">
        <f t="shared" si="87"/>
        <v>235578</v>
      </c>
      <c r="AX43" s="140">
        <f t="shared" si="87"/>
        <v>30627.353905045591</v>
      </c>
      <c r="AY43" s="140">
        <f>+AY39+AY37</f>
        <v>206296</v>
      </c>
      <c r="AZ43" s="140">
        <f>+AZ39+AZ37</f>
        <v>842345.65571518871</v>
      </c>
      <c r="BA43" s="140">
        <f t="shared" ref="BA43" si="88">+BA39+BA37</f>
        <v>452911.91549715394</v>
      </c>
      <c r="BB43" s="140">
        <f>+BB39+BB37</f>
        <v>1333046.3883478651</v>
      </c>
      <c r="BC43" s="140">
        <f>BC39+BC37</f>
        <v>3427072</v>
      </c>
      <c r="BD43" s="140">
        <f>BD39+BD37</f>
        <v>5179905</v>
      </c>
      <c r="BE43" s="140">
        <f>BE39+BE37</f>
        <v>10301606</v>
      </c>
      <c r="BF43" s="77"/>
    </row>
    <row r="44" spans="1:58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191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8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8"/>
      <c r="AU45" s="16"/>
      <c r="AV45" s="16"/>
      <c r="AW45" s="16"/>
      <c r="AX45" s="16"/>
      <c r="AZ45" s="7"/>
      <c r="BA45" s="7"/>
      <c r="BB45" s="7"/>
      <c r="BC45" s="7"/>
      <c r="BD45" s="7"/>
      <c r="BE45" s="7"/>
    </row>
    <row r="46" spans="1:58" ht="15.5">
      <c r="V46" s="44"/>
      <c r="W46" s="44"/>
      <c r="X46" s="44"/>
      <c r="Y46" s="44"/>
      <c r="AT46" s="8"/>
      <c r="BC46" s="76"/>
      <c r="BD46" s="76"/>
      <c r="BE46" s="76"/>
    </row>
    <row r="59" spans="2:50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7"/>
      <c r="AX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5" orientation="landscape" r:id="rId1"/>
  <ignoredErrors>
    <ignoredError sqref="A10:S10 A37:Y37 N9:R9 U9:AA9 V10:W10 Y10:Z10 AU42:AZ42 AU43:AX43 AZ25:AZ32 AU19:BA19 AU9:AW9 AU22:AZ22 AU20:AZ21 AU37:AY37 AU23:AZ23 AU38:BA38 BA20 AC9 AU10:AW16 B23:AE23 AA37 AU18:AW18 AX9:BA18 BB22 BA29 AU25:AY34 AG11 AG13:AG16 AU39:AY39 BB31:BB32 AG26:AG32 BA32:BA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X40"/>
  <sheetViews>
    <sheetView showGridLines="0" zoomScaleNormal="100" workbookViewId="0">
      <pane xSplit="1" ySplit="6" topLeftCell="AU7" activePane="bottomRight" state="frozen"/>
      <selection activeCell="AR7" sqref="AR7"/>
      <selection pane="topRight" activeCell="AR7" sqref="AR7"/>
      <selection pane="bottomLeft" activeCell="AR7" sqref="AR7"/>
      <selection pane="bottomRight" activeCell="AY10" sqref="AY10"/>
    </sheetView>
  </sheetViews>
  <sheetFormatPr defaultColWidth="9.1796875" defaultRowHeight="14.5"/>
  <cols>
    <col min="1" max="1" width="41.54296875" style="1" bestFit="1" customWidth="1"/>
    <col min="2" max="45" width="15.7265625" style="1" customWidth="1"/>
    <col min="46" max="46" width="15.7265625" style="309" customWidth="1"/>
    <col min="47" max="54" width="15.7265625" style="1" customWidth="1"/>
    <col min="55" max="57" width="13.54296875" style="1" bestFit="1" customWidth="1"/>
    <col min="58" max="58" width="11.453125" style="319" bestFit="1" customWidth="1"/>
    <col min="59" max="61" width="11.453125" style="1" bestFit="1" customWidth="1"/>
    <col min="62" max="62" width="10" style="1" bestFit="1" customWidth="1"/>
    <col min="63" max="16384" width="9.1796875" style="1"/>
  </cols>
  <sheetData>
    <row r="1" spans="1:1018 1034:2042 2058:3066 3082:4090 4106:5114 5130:6138 6154:7162 7178:8186 8202:9210 9226:10234 10250:11258 11274:12282 12298:13306 13322:14330 14346:15354 15370:16378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U1" s="3"/>
      <c r="AV1" s="3"/>
    </row>
    <row r="2" spans="1:1018 1034:2042 2058:3066 3082:4090 4106:5114 5130:6138 6154:7162 7178:8186 8202:9210 9226:10234 10250:11258 11274:12282 12298:13306 13322:14330 14346:15354 15370:16378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6"/>
      <c r="AO2" s="156"/>
      <c r="AP2" s="156"/>
      <c r="AQ2" s="156"/>
      <c r="AR2" s="156"/>
      <c r="AS2" s="156"/>
      <c r="AT2" s="310"/>
      <c r="AU2" s="40"/>
      <c r="AV2" s="41"/>
      <c r="AW2" s="40"/>
      <c r="AX2" s="40"/>
      <c r="AY2" s="40"/>
      <c r="AZ2" s="40"/>
      <c r="BA2" s="40"/>
      <c r="BB2" s="40"/>
      <c r="BF2" s="317"/>
    </row>
    <row r="3" spans="1:1018 1034:2042 2058:3066 3082:4090 4106:5114 5130:6138 6154:7162 7178:8186 8202:9210 9226:10234 10250:11258 11274:12282 12298:13306 13322:14330 14346:15354 15370:16378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6"/>
      <c r="AO3" s="156"/>
      <c r="AP3" s="156"/>
      <c r="AQ3" s="156"/>
      <c r="AR3" s="156"/>
      <c r="AS3" s="156"/>
      <c r="AT3" s="310"/>
      <c r="AU3" s="40"/>
      <c r="AV3" s="41"/>
      <c r="AW3" s="40"/>
      <c r="AX3" s="40"/>
      <c r="AY3" s="40"/>
      <c r="AZ3" s="40"/>
      <c r="BA3" s="40"/>
      <c r="BB3" s="40"/>
      <c r="BF3" s="317"/>
    </row>
    <row r="4" spans="1:1018 1034:2042 2058:3066 3082:4090 4106:5114 5130:6138 6154:7162 7178:8186 8202:9210 9226:10234 10250:11258 11274:12282 12298:13306 13322:14330 14346:15354 15370:16378" s="25" customFormat="1" ht="15.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311"/>
      <c r="AU4" s="22"/>
      <c r="AV4" s="20"/>
      <c r="AW4" s="20"/>
      <c r="AX4" s="20"/>
      <c r="AY4" s="20"/>
      <c r="AZ4" s="20"/>
      <c r="BA4" s="20"/>
      <c r="BB4" s="20"/>
      <c r="BF4" s="320"/>
    </row>
    <row r="5" spans="1:1018 1034:2042 2058:3066 3082:4090 4106:5114 5130:6138 6154:7162 7178:8186 8202:9210 9226:10234 10250:11258 11274:12282 12298:13306 13322:14330 14346:15354 15370:16378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6"/>
      <c r="AO5" s="156"/>
      <c r="AP5" s="156"/>
      <c r="AQ5" s="156"/>
      <c r="AR5" s="156"/>
      <c r="AS5" s="156"/>
      <c r="AT5" s="312"/>
      <c r="AU5" s="88"/>
      <c r="AV5" s="88"/>
      <c r="AW5" s="88"/>
      <c r="AX5" s="88"/>
      <c r="AY5" s="88"/>
      <c r="AZ5" s="88"/>
      <c r="BA5" s="88"/>
      <c r="BB5" s="88"/>
      <c r="BF5" s="317"/>
    </row>
    <row r="6" spans="1:1018 1034:2042 2058:3066 3082:4090 4106:5114 5130:6138 6154:7162 7178:8186 8202:9210 9226:10234 10250:11258 11274:12282 12298:13306 13322:14330 14346:15354 15370:16378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147</v>
      </c>
      <c r="AH6" s="160" t="s">
        <v>203</v>
      </c>
      <c r="AI6" s="160" t="s">
        <v>220</v>
      </c>
      <c r="AJ6" s="160" t="s">
        <v>231</v>
      </c>
      <c r="AK6" s="261" t="s">
        <v>237</v>
      </c>
      <c r="AL6" s="261" t="s">
        <v>243</v>
      </c>
      <c r="AM6" s="261" t="s">
        <v>253</v>
      </c>
      <c r="AN6" s="261" t="s">
        <v>257</v>
      </c>
      <c r="AO6" s="261" t="s">
        <v>259</v>
      </c>
      <c r="AP6" s="261" t="s">
        <v>262</v>
      </c>
      <c r="AQ6" s="261" t="s">
        <v>263</v>
      </c>
      <c r="AR6" s="261" t="s">
        <v>264</v>
      </c>
      <c r="AS6" s="261" t="s">
        <v>275</v>
      </c>
      <c r="AT6" s="313"/>
      <c r="AU6" s="160">
        <v>2014</v>
      </c>
      <c r="AV6" s="160">
        <v>2015</v>
      </c>
      <c r="AW6" s="160">
        <v>2016</v>
      </c>
      <c r="AX6" s="160">
        <v>2017</v>
      </c>
      <c r="AY6" s="160">
        <v>2018</v>
      </c>
      <c r="AZ6" s="160">
        <v>2019</v>
      </c>
      <c r="BA6" s="160">
        <v>2020</v>
      </c>
      <c r="BB6" s="160">
        <v>2021</v>
      </c>
      <c r="BC6" s="160">
        <v>2022</v>
      </c>
      <c r="BD6" s="160">
        <v>2023</v>
      </c>
      <c r="BE6" s="160">
        <v>2024</v>
      </c>
      <c r="BF6" s="321"/>
      <c r="BV6" s="159"/>
      <c r="CL6" s="159"/>
      <c r="DB6" s="159"/>
      <c r="DR6" s="159"/>
      <c r="EH6" s="159"/>
      <c r="EX6" s="159"/>
      <c r="FN6" s="159"/>
      <c r="GD6" s="159"/>
      <c r="GT6" s="159"/>
      <c r="HJ6" s="159"/>
      <c r="HZ6" s="159"/>
      <c r="IP6" s="159"/>
      <c r="JF6" s="159"/>
      <c r="JV6" s="159"/>
      <c r="KL6" s="159"/>
      <c r="LB6" s="159"/>
      <c r="LR6" s="159"/>
      <c r="MH6" s="159"/>
      <c r="MX6" s="159"/>
      <c r="NN6" s="159"/>
      <c r="OD6" s="159"/>
      <c r="OT6" s="159"/>
      <c r="PJ6" s="159"/>
      <c r="PZ6" s="159"/>
      <c r="QP6" s="159"/>
      <c r="RF6" s="159"/>
      <c r="RV6" s="159"/>
      <c r="SL6" s="159"/>
      <c r="TB6" s="159"/>
      <c r="TR6" s="159"/>
      <c r="UH6" s="159"/>
      <c r="UX6" s="159"/>
      <c r="VN6" s="159"/>
      <c r="WD6" s="159"/>
      <c r="WT6" s="159"/>
      <c r="XJ6" s="159"/>
      <c r="XZ6" s="159"/>
      <c r="YP6" s="159"/>
      <c r="ZF6" s="159"/>
      <c r="ZV6" s="159"/>
      <c r="AAL6" s="159"/>
      <c r="ABB6" s="159"/>
      <c r="ABR6" s="159"/>
      <c r="ACH6" s="159"/>
      <c r="ACX6" s="159"/>
      <c r="ADN6" s="159"/>
      <c r="AED6" s="159"/>
      <c r="AET6" s="159"/>
      <c r="AFJ6" s="159"/>
      <c r="AFZ6" s="159"/>
      <c r="AGP6" s="159"/>
      <c r="AHF6" s="159"/>
      <c r="AHV6" s="159"/>
      <c r="AIL6" s="159"/>
      <c r="AJB6" s="159"/>
      <c r="AJR6" s="159"/>
      <c r="AKH6" s="159"/>
      <c r="AKX6" s="159"/>
      <c r="ALN6" s="159"/>
      <c r="AMD6" s="159"/>
      <c r="AMT6" s="159"/>
      <c r="ANJ6" s="159"/>
      <c r="ANZ6" s="159"/>
      <c r="AOP6" s="159"/>
      <c r="APF6" s="159"/>
      <c r="APV6" s="159"/>
      <c r="AQL6" s="159"/>
      <c r="ARB6" s="159"/>
      <c r="ARR6" s="159"/>
      <c r="ASH6" s="159"/>
      <c r="ASX6" s="159"/>
      <c r="ATN6" s="159"/>
      <c r="AUD6" s="159"/>
      <c r="AUT6" s="159"/>
      <c r="AVJ6" s="159"/>
      <c r="AVZ6" s="159"/>
      <c r="AWP6" s="159"/>
      <c r="AXF6" s="159"/>
      <c r="AXV6" s="159"/>
      <c r="AYL6" s="159"/>
      <c r="AZB6" s="159"/>
      <c r="AZR6" s="159"/>
      <c r="BAH6" s="159"/>
      <c r="BAX6" s="159"/>
      <c r="BBN6" s="159"/>
      <c r="BCD6" s="159"/>
      <c r="BCT6" s="159"/>
      <c r="BDJ6" s="159"/>
      <c r="BDZ6" s="159"/>
      <c r="BEP6" s="159"/>
      <c r="BFF6" s="159"/>
      <c r="BFV6" s="159"/>
      <c r="BGL6" s="159"/>
      <c r="BHB6" s="159"/>
      <c r="BHR6" s="159"/>
      <c r="BIH6" s="159"/>
      <c r="BIX6" s="159"/>
      <c r="BJN6" s="159"/>
      <c r="BKD6" s="159"/>
      <c r="BKT6" s="159"/>
      <c r="BLJ6" s="159"/>
      <c r="BLZ6" s="159"/>
      <c r="BMP6" s="159"/>
      <c r="BNF6" s="159"/>
      <c r="BNV6" s="159"/>
      <c r="BOL6" s="159"/>
      <c r="BPB6" s="159"/>
      <c r="BPR6" s="159"/>
      <c r="BQH6" s="159"/>
      <c r="BQX6" s="159"/>
      <c r="BRN6" s="159"/>
      <c r="BSD6" s="159"/>
      <c r="BST6" s="159"/>
      <c r="BTJ6" s="159"/>
      <c r="BTZ6" s="159"/>
      <c r="BUP6" s="159"/>
      <c r="BVF6" s="159"/>
      <c r="BVV6" s="159"/>
      <c r="BWL6" s="159"/>
      <c r="BXB6" s="159"/>
      <c r="BXR6" s="159"/>
      <c r="BYH6" s="159"/>
      <c r="BYX6" s="159"/>
      <c r="BZN6" s="159"/>
      <c r="CAD6" s="159"/>
      <c r="CAT6" s="159"/>
      <c r="CBJ6" s="159"/>
      <c r="CBZ6" s="159"/>
      <c r="CCP6" s="159"/>
      <c r="CDF6" s="159"/>
      <c r="CDV6" s="159"/>
      <c r="CEL6" s="159"/>
      <c r="CFB6" s="159"/>
      <c r="CFR6" s="159"/>
      <c r="CGH6" s="159"/>
      <c r="CGX6" s="159"/>
      <c r="CHN6" s="159"/>
      <c r="CID6" s="159"/>
      <c r="CIT6" s="159"/>
      <c r="CJJ6" s="159"/>
      <c r="CJZ6" s="159"/>
      <c r="CKP6" s="159"/>
      <c r="CLF6" s="159"/>
      <c r="CLV6" s="159"/>
      <c r="CML6" s="159"/>
      <c r="CNB6" s="159"/>
      <c r="CNR6" s="159"/>
      <c r="COH6" s="159"/>
      <c r="COX6" s="159"/>
      <c r="CPN6" s="159"/>
      <c r="CQD6" s="159"/>
      <c r="CQT6" s="159"/>
      <c r="CRJ6" s="159"/>
      <c r="CRZ6" s="159"/>
      <c r="CSP6" s="159"/>
      <c r="CTF6" s="159"/>
      <c r="CTV6" s="159"/>
      <c r="CUL6" s="159"/>
      <c r="CVB6" s="159"/>
      <c r="CVR6" s="159"/>
      <c r="CWH6" s="159"/>
      <c r="CWX6" s="159"/>
      <c r="CXN6" s="159"/>
      <c r="CYD6" s="159"/>
      <c r="CYT6" s="159"/>
      <c r="CZJ6" s="159"/>
      <c r="CZZ6" s="159"/>
      <c r="DAP6" s="159"/>
      <c r="DBF6" s="159"/>
      <c r="DBV6" s="159"/>
      <c r="DCL6" s="159"/>
      <c r="DDB6" s="159"/>
      <c r="DDR6" s="159"/>
      <c r="DEH6" s="159"/>
      <c r="DEX6" s="159"/>
      <c r="DFN6" s="159"/>
      <c r="DGD6" s="159"/>
      <c r="DGT6" s="159"/>
      <c r="DHJ6" s="159"/>
      <c r="DHZ6" s="159"/>
      <c r="DIP6" s="159"/>
      <c r="DJF6" s="159"/>
      <c r="DJV6" s="159"/>
      <c r="DKL6" s="159"/>
      <c r="DLB6" s="159"/>
      <c r="DLR6" s="159"/>
      <c r="DMH6" s="159"/>
      <c r="DMX6" s="159"/>
      <c r="DNN6" s="159"/>
      <c r="DOD6" s="159"/>
      <c r="DOT6" s="159"/>
      <c r="DPJ6" s="159"/>
      <c r="DPZ6" s="159"/>
      <c r="DQP6" s="159"/>
      <c r="DRF6" s="159"/>
      <c r="DRV6" s="159"/>
      <c r="DSL6" s="159"/>
      <c r="DTB6" s="159"/>
      <c r="DTR6" s="159"/>
      <c r="DUH6" s="159"/>
      <c r="DUX6" s="159"/>
      <c r="DVN6" s="159"/>
      <c r="DWD6" s="159"/>
      <c r="DWT6" s="159"/>
      <c r="DXJ6" s="159"/>
      <c r="DXZ6" s="159"/>
      <c r="DYP6" s="159"/>
      <c r="DZF6" s="159"/>
      <c r="DZV6" s="159"/>
      <c r="EAL6" s="159"/>
      <c r="EBB6" s="159"/>
      <c r="EBR6" s="159"/>
      <c r="ECH6" s="159"/>
      <c r="ECX6" s="159"/>
      <c r="EDN6" s="159"/>
      <c r="EED6" s="159"/>
      <c r="EET6" s="159"/>
      <c r="EFJ6" s="159"/>
      <c r="EFZ6" s="159"/>
      <c r="EGP6" s="159"/>
      <c r="EHF6" s="159"/>
      <c r="EHV6" s="159"/>
      <c r="EIL6" s="159"/>
      <c r="EJB6" s="159"/>
      <c r="EJR6" s="159"/>
      <c r="EKH6" s="159"/>
      <c r="EKX6" s="159"/>
      <c r="ELN6" s="159"/>
      <c r="EMD6" s="159"/>
      <c r="EMT6" s="159"/>
      <c r="ENJ6" s="159"/>
      <c r="ENZ6" s="159"/>
      <c r="EOP6" s="159"/>
      <c r="EPF6" s="159"/>
      <c r="EPV6" s="159"/>
      <c r="EQL6" s="159"/>
      <c r="ERB6" s="159"/>
      <c r="ERR6" s="159"/>
      <c r="ESH6" s="159"/>
      <c r="ESX6" s="159"/>
      <c r="ETN6" s="159"/>
      <c r="EUD6" s="159"/>
      <c r="EUT6" s="159"/>
      <c r="EVJ6" s="159"/>
      <c r="EVZ6" s="159"/>
      <c r="EWP6" s="159"/>
      <c r="EXF6" s="159"/>
      <c r="EXV6" s="159"/>
      <c r="EYL6" s="159"/>
      <c r="EZB6" s="159"/>
      <c r="EZR6" s="159"/>
      <c r="FAH6" s="159"/>
      <c r="FAX6" s="159"/>
      <c r="FBN6" s="159"/>
      <c r="FCD6" s="159"/>
      <c r="FCT6" s="159"/>
      <c r="FDJ6" s="159"/>
      <c r="FDZ6" s="159"/>
      <c r="FEP6" s="159"/>
      <c r="FFF6" s="159"/>
      <c r="FFV6" s="159"/>
      <c r="FGL6" s="159"/>
      <c r="FHB6" s="159"/>
      <c r="FHR6" s="159"/>
      <c r="FIH6" s="159"/>
      <c r="FIX6" s="159"/>
      <c r="FJN6" s="159"/>
      <c r="FKD6" s="159"/>
      <c r="FKT6" s="159"/>
      <c r="FLJ6" s="159"/>
      <c r="FLZ6" s="159"/>
      <c r="FMP6" s="159"/>
      <c r="FNF6" s="159"/>
      <c r="FNV6" s="159"/>
      <c r="FOL6" s="159"/>
      <c r="FPB6" s="159"/>
      <c r="FPR6" s="159"/>
      <c r="FQH6" s="159"/>
      <c r="FQX6" s="159"/>
      <c r="FRN6" s="159"/>
      <c r="FSD6" s="159"/>
      <c r="FST6" s="159"/>
      <c r="FTJ6" s="159"/>
      <c r="FTZ6" s="159"/>
      <c r="FUP6" s="159"/>
      <c r="FVF6" s="159"/>
      <c r="FVV6" s="159"/>
      <c r="FWL6" s="159"/>
      <c r="FXB6" s="159"/>
      <c r="FXR6" s="159"/>
      <c r="FYH6" s="159"/>
      <c r="FYX6" s="159"/>
      <c r="FZN6" s="159"/>
      <c r="GAD6" s="159"/>
      <c r="GAT6" s="159"/>
      <c r="GBJ6" s="159"/>
      <c r="GBZ6" s="159"/>
      <c r="GCP6" s="159"/>
      <c r="GDF6" s="159"/>
      <c r="GDV6" s="159"/>
      <c r="GEL6" s="159"/>
      <c r="GFB6" s="159"/>
      <c r="GFR6" s="159"/>
      <c r="GGH6" s="159"/>
      <c r="GGX6" s="159"/>
      <c r="GHN6" s="159"/>
      <c r="GID6" s="159"/>
      <c r="GIT6" s="159"/>
      <c r="GJJ6" s="159"/>
      <c r="GJZ6" s="159"/>
      <c r="GKP6" s="159"/>
      <c r="GLF6" s="159"/>
      <c r="GLV6" s="159"/>
      <c r="GML6" s="159"/>
      <c r="GNB6" s="159"/>
      <c r="GNR6" s="159"/>
      <c r="GOH6" s="159"/>
      <c r="GOX6" s="159"/>
      <c r="GPN6" s="159"/>
      <c r="GQD6" s="159"/>
      <c r="GQT6" s="159"/>
      <c r="GRJ6" s="159"/>
      <c r="GRZ6" s="159"/>
      <c r="GSP6" s="159"/>
      <c r="GTF6" s="159"/>
      <c r="GTV6" s="159"/>
      <c r="GUL6" s="159"/>
      <c r="GVB6" s="159"/>
      <c r="GVR6" s="159"/>
      <c r="GWH6" s="159"/>
      <c r="GWX6" s="159"/>
      <c r="GXN6" s="159"/>
      <c r="GYD6" s="159"/>
      <c r="GYT6" s="159"/>
      <c r="GZJ6" s="159"/>
      <c r="GZZ6" s="159"/>
      <c r="HAP6" s="159"/>
      <c r="HBF6" s="159"/>
      <c r="HBV6" s="159"/>
      <c r="HCL6" s="159"/>
      <c r="HDB6" s="159"/>
      <c r="HDR6" s="159"/>
      <c r="HEH6" s="159"/>
      <c r="HEX6" s="159"/>
      <c r="HFN6" s="159"/>
      <c r="HGD6" s="159"/>
      <c r="HGT6" s="159"/>
      <c r="HHJ6" s="159"/>
      <c r="HHZ6" s="159"/>
      <c r="HIP6" s="159"/>
      <c r="HJF6" s="159"/>
      <c r="HJV6" s="159"/>
      <c r="HKL6" s="159"/>
      <c r="HLB6" s="159"/>
      <c r="HLR6" s="159"/>
      <c r="HMH6" s="159"/>
      <c r="HMX6" s="159"/>
      <c r="HNN6" s="159"/>
      <c r="HOD6" s="159"/>
      <c r="HOT6" s="159"/>
      <c r="HPJ6" s="159"/>
      <c r="HPZ6" s="159"/>
      <c r="HQP6" s="159"/>
      <c r="HRF6" s="159"/>
      <c r="HRV6" s="159"/>
      <c r="HSL6" s="159"/>
      <c r="HTB6" s="159"/>
      <c r="HTR6" s="159"/>
      <c r="HUH6" s="159"/>
      <c r="HUX6" s="159"/>
      <c r="HVN6" s="159"/>
      <c r="HWD6" s="159"/>
      <c r="HWT6" s="159"/>
      <c r="HXJ6" s="159"/>
      <c r="HXZ6" s="159"/>
      <c r="HYP6" s="159"/>
      <c r="HZF6" s="159"/>
      <c r="HZV6" s="159"/>
      <c r="IAL6" s="159"/>
      <c r="IBB6" s="159"/>
      <c r="IBR6" s="159"/>
      <c r="ICH6" s="159"/>
      <c r="ICX6" s="159"/>
      <c r="IDN6" s="159"/>
      <c r="IED6" s="159"/>
      <c r="IET6" s="159"/>
      <c r="IFJ6" s="159"/>
      <c r="IFZ6" s="159"/>
      <c r="IGP6" s="159"/>
      <c r="IHF6" s="159"/>
      <c r="IHV6" s="159"/>
      <c r="IIL6" s="159"/>
      <c r="IJB6" s="159"/>
      <c r="IJR6" s="159"/>
      <c r="IKH6" s="159"/>
      <c r="IKX6" s="159"/>
      <c r="ILN6" s="159"/>
      <c r="IMD6" s="159"/>
      <c r="IMT6" s="159"/>
      <c r="INJ6" s="159"/>
      <c r="INZ6" s="159"/>
      <c r="IOP6" s="159"/>
      <c r="IPF6" s="159"/>
      <c r="IPV6" s="159"/>
      <c r="IQL6" s="159"/>
      <c r="IRB6" s="159"/>
      <c r="IRR6" s="159"/>
      <c r="ISH6" s="159"/>
      <c r="ISX6" s="159"/>
      <c r="ITN6" s="159"/>
      <c r="IUD6" s="159"/>
      <c r="IUT6" s="159"/>
      <c r="IVJ6" s="159"/>
      <c r="IVZ6" s="159"/>
      <c r="IWP6" s="159"/>
      <c r="IXF6" s="159"/>
      <c r="IXV6" s="159"/>
      <c r="IYL6" s="159"/>
      <c r="IZB6" s="159"/>
      <c r="IZR6" s="159"/>
      <c r="JAH6" s="159"/>
      <c r="JAX6" s="159"/>
      <c r="JBN6" s="159"/>
      <c r="JCD6" s="159"/>
      <c r="JCT6" s="159"/>
      <c r="JDJ6" s="159"/>
      <c r="JDZ6" s="159"/>
      <c r="JEP6" s="159"/>
      <c r="JFF6" s="159"/>
      <c r="JFV6" s="159"/>
      <c r="JGL6" s="159"/>
      <c r="JHB6" s="159"/>
      <c r="JHR6" s="159"/>
      <c r="JIH6" s="159"/>
      <c r="JIX6" s="159"/>
      <c r="JJN6" s="159"/>
      <c r="JKD6" s="159"/>
      <c r="JKT6" s="159"/>
      <c r="JLJ6" s="159"/>
      <c r="JLZ6" s="159"/>
      <c r="JMP6" s="159"/>
      <c r="JNF6" s="159"/>
      <c r="JNV6" s="159"/>
      <c r="JOL6" s="159"/>
      <c r="JPB6" s="159"/>
      <c r="JPR6" s="159"/>
      <c r="JQH6" s="159"/>
      <c r="JQX6" s="159"/>
      <c r="JRN6" s="159"/>
      <c r="JSD6" s="159"/>
      <c r="JST6" s="159"/>
      <c r="JTJ6" s="159"/>
      <c r="JTZ6" s="159"/>
      <c r="JUP6" s="159"/>
      <c r="JVF6" s="159"/>
      <c r="JVV6" s="159"/>
      <c r="JWL6" s="159"/>
      <c r="JXB6" s="159"/>
      <c r="JXR6" s="159"/>
      <c r="JYH6" s="159"/>
      <c r="JYX6" s="159"/>
      <c r="JZN6" s="159"/>
      <c r="KAD6" s="159"/>
      <c r="KAT6" s="159"/>
      <c r="KBJ6" s="159"/>
      <c r="KBZ6" s="159"/>
      <c r="KCP6" s="159"/>
      <c r="KDF6" s="159"/>
      <c r="KDV6" s="159"/>
      <c r="KEL6" s="159"/>
      <c r="KFB6" s="159"/>
      <c r="KFR6" s="159"/>
      <c r="KGH6" s="159"/>
      <c r="KGX6" s="159"/>
      <c r="KHN6" s="159"/>
      <c r="KID6" s="159"/>
      <c r="KIT6" s="159"/>
      <c r="KJJ6" s="159"/>
      <c r="KJZ6" s="159"/>
      <c r="KKP6" s="159"/>
      <c r="KLF6" s="159"/>
      <c r="KLV6" s="159"/>
      <c r="KML6" s="159"/>
      <c r="KNB6" s="159"/>
      <c r="KNR6" s="159"/>
      <c r="KOH6" s="159"/>
      <c r="KOX6" s="159"/>
      <c r="KPN6" s="159"/>
      <c r="KQD6" s="159"/>
      <c r="KQT6" s="159"/>
      <c r="KRJ6" s="159"/>
      <c r="KRZ6" s="159"/>
      <c r="KSP6" s="159"/>
      <c r="KTF6" s="159"/>
      <c r="KTV6" s="159"/>
      <c r="KUL6" s="159"/>
      <c r="KVB6" s="159"/>
      <c r="KVR6" s="159"/>
      <c r="KWH6" s="159"/>
      <c r="KWX6" s="159"/>
      <c r="KXN6" s="159"/>
      <c r="KYD6" s="159"/>
      <c r="KYT6" s="159"/>
      <c r="KZJ6" s="159"/>
      <c r="KZZ6" s="159"/>
      <c r="LAP6" s="159"/>
      <c r="LBF6" s="159"/>
      <c r="LBV6" s="159"/>
      <c r="LCL6" s="159"/>
      <c r="LDB6" s="159"/>
      <c r="LDR6" s="159"/>
      <c r="LEH6" s="159"/>
      <c r="LEX6" s="159"/>
      <c r="LFN6" s="159"/>
      <c r="LGD6" s="159"/>
      <c r="LGT6" s="159"/>
      <c r="LHJ6" s="159"/>
      <c r="LHZ6" s="159"/>
      <c r="LIP6" s="159"/>
      <c r="LJF6" s="159"/>
      <c r="LJV6" s="159"/>
      <c r="LKL6" s="159"/>
      <c r="LLB6" s="159"/>
      <c r="LLR6" s="159"/>
      <c r="LMH6" s="159"/>
      <c r="LMX6" s="159"/>
      <c r="LNN6" s="159"/>
      <c r="LOD6" s="159"/>
      <c r="LOT6" s="159"/>
      <c r="LPJ6" s="159"/>
      <c r="LPZ6" s="159"/>
      <c r="LQP6" s="159"/>
      <c r="LRF6" s="159"/>
      <c r="LRV6" s="159"/>
      <c r="LSL6" s="159"/>
      <c r="LTB6" s="159"/>
      <c r="LTR6" s="159"/>
      <c r="LUH6" s="159"/>
      <c r="LUX6" s="159"/>
      <c r="LVN6" s="159"/>
      <c r="LWD6" s="159"/>
      <c r="LWT6" s="159"/>
      <c r="LXJ6" s="159"/>
      <c r="LXZ6" s="159"/>
      <c r="LYP6" s="159"/>
      <c r="LZF6" s="159"/>
      <c r="LZV6" s="159"/>
      <c r="MAL6" s="159"/>
      <c r="MBB6" s="159"/>
      <c r="MBR6" s="159"/>
      <c r="MCH6" s="159"/>
      <c r="MCX6" s="159"/>
      <c r="MDN6" s="159"/>
      <c r="MED6" s="159"/>
      <c r="MET6" s="159"/>
      <c r="MFJ6" s="159"/>
      <c r="MFZ6" s="159"/>
      <c r="MGP6" s="159"/>
      <c r="MHF6" s="159"/>
      <c r="MHV6" s="159"/>
      <c r="MIL6" s="159"/>
      <c r="MJB6" s="159"/>
      <c r="MJR6" s="159"/>
      <c r="MKH6" s="159"/>
      <c r="MKX6" s="159"/>
      <c r="MLN6" s="159"/>
      <c r="MMD6" s="159"/>
      <c r="MMT6" s="159"/>
      <c r="MNJ6" s="159"/>
      <c r="MNZ6" s="159"/>
      <c r="MOP6" s="159"/>
      <c r="MPF6" s="159"/>
      <c r="MPV6" s="159"/>
      <c r="MQL6" s="159"/>
      <c r="MRB6" s="159"/>
      <c r="MRR6" s="159"/>
      <c r="MSH6" s="159"/>
      <c r="MSX6" s="159"/>
      <c r="MTN6" s="159"/>
      <c r="MUD6" s="159"/>
      <c r="MUT6" s="159"/>
      <c r="MVJ6" s="159"/>
      <c r="MVZ6" s="159"/>
      <c r="MWP6" s="159"/>
      <c r="MXF6" s="159"/>
      <c r="MXV6" s="159"/>
      <c r="MYL6" s="159"/>
      <c r="MZB6" s="159"/>
      <c r="MZR6" s="159"/>
      <c r="NAH6" s="159"/>
      <c r="NAX6" s="159"/>
      <c r="NBN6" s="159"/>
      <c r="NCD6" s="159"/>
      <c r="NCT6" s="159"/>
      <c r="NDJ6" s="159"/>
      <c r="NDZ6" s="159"/>
      <c r="NEP6" s="159"/>
      <c r="NFF6" s="159"/>
      <c r="NFV6" s="159"/>
      <c r="NGL6" s="159"/>
      <c r="NHB6" s="159"/>
      <c r="NHR6" s="159"/>
      <c r="NIH6" s="159"/>
      <c r="NIX6" s="159"/>
      <c r="NJN6" s="159"/>
      <c r="NKD6" s="159"/>
      <c r="NKT6" s="159"/>
      <c r="NLJ6" s="159"/>
      <c r="NLZ6" s="159"/>
      <c r="NMP6" s="159"/>
      <c r="NNF6" s="159"/>
      <c r="NNV6" s="159"/>
      <c r="NOL6" s="159"/>
      <c r="NPB6" s="159"/>
      <c r="NPR6" s="159"/>
      <c r="NQH6" s="159"/>
      <c r="NQX6" s="159"/>
      <c r="NRN6" s="159"/>
      <c r="NSD6" s="159"/>
      <c r="NST6" s="159"/>
      <c r="NTJ6" s="159"/>
      <c r="NTZ6" s="159"/>
      <c r="NUP6" s="159"/>
      <c r="NVF6" s="159"/>
      <c r="NVV6" s="159"/>
      <c r="NWL6" s="159"/>
      <c r="NXB6" s="159"/>
      <c r="NXR6" s="159"/>
      <c r="NYH6" s="159"/>
      <c r="NYX6" s="159"/>
      <c r="NZN6" s="159"/>
      <c r="OAD6" s="159"/>
      <c r="OAT6" s="159"/>
      <c r="OBJ6" s="159"/>
      <c r="OBZ6" s="159"/>
      <c r="OCP6" s="159"/>
      <c r="ODF6" s="159"/>
      <c r="ODV6" s="159"/>
      <c r="OEL6" s="159"/>
      <c r="OFB6" s="159"/>
      <c r="OFR6" s="159"/>
      <c r="OGH6" s="159"/>
      <c r="OGX6" s="159"/>
      <c r="OHN6" s="159"/>
      <c r="OID6" s="159"/>
      <c r="OIT6" s="159"/>
      <c r="OJJ6" s="159"/>
      <c r="OJZ6" s="159"/>
      <c r="OKP6" s="159"/>
      <c r="OLF6" s="159"/>
      <c r="OLV6" s="159"/>
      <c r="OML6" s="159"/>
      <c r="ONB6" s="159"/>
      <c r="ONR6" s="159"/>
      <c r="OOH6" s="159"/>
      <c r="OOX6" s="159"/>
      <c r="OPN6" s="159"/>
      <c r="OQD6" s="159"/>
      <c r="OQT6" s="159"/>
      <c r="ORJ6" s="159"/>
      <c r="ORZ6" s="159"/>
      <c r="OSP6" s="159"/>
      <c r="OTF6" s="159"/>
      <c r="OTV6" s="159"/>
      <c r="OUL6" s="159"/>
      <c r="OVB6" s="159"/>
      <c r="OVR6" s="159"/>
      <c r="OWH6" s="159"/>
      <c r="OWX6" s="159"/>
      <c r="OXN6" s="159"/>
      <c r="OYD6" s="159"/>
      <c r="OYT6" s="159"/>
      <c r="OZJ6" s="159"/>
      <c r="OZZ6" s="159"/>
      <c r="PAP6" s="159"/>
      <c r="PBF6" s="159"/>
      <c r="PBV6" s="159"/>
      <c r="PCL6" s="159"/>
      <c r="PDB6" s="159"/>
      <c r="PDR6" s="159"/>
      <c r="PEH6" s="159"/>
      <c r="PEX6" s="159"/>
      <c r="PFN6" s="159"/>
      <c r="PGD6" s="159"/>
      <c r="PGT6" s="159"/>
      <c r="PHJ6" s="159"/>
      <c r="PHZ6" s="159"/>
      <c r="PIP6" s="159"/>
      <c r="PJF6" s="159"/>
      <c r="PJV6" s="159"/>
      <c r="PKL6" s="159"/>
      <c r="PLB6" s="159"/>
      <c r="PLR6" s="159"/>
      <c r="PMH6" s="159"/>
      <c r="PMX6" s="159"/>
      <c r="PNN6" s="159"/>
      <c r="POD6" s="159"/>
      <c r="POT6" s="159"/>
      <c r="PPJ6" s="159"/>
      <c r="PPZ6" s="159"/>
      <c r="PQP6" s="159"/>
      <c r="PRF6" s="159"/>
      <c r="PRV6" s="159"/>
      <c r="PSL6" s="159"/>
      <c r="PTB6" s="159"/>
      <c r="PTR6" s="159"/>
      <c r="PUH6" s="159"/>
      <c r="PUX6" s="159"/>
      <c r="PVN6" s="159"/>
      <c r="PWD6" s="159"/>
      <c r="PWT6" s="159"/>
      <c r="PXJ6" s="159"/>
      <c r="PXZ6" s="159"/>
      <c r="PYP6" s="159"/>
      <c r="PZF6" s="159"/>
      <c r="PZV6" s="159"/>
      <c r="QAL6" s="159"/>
      <c r="QBB6" s="159"/>
      <c r="QBR6" s="159"/>
      <c r="QCH6" s="159"/>
      <c r="QCX6" s="159"/>
      <c r="QDN6" s="159"/>
      <c r="QED6" s="159"/>
      <c r="QET6" s="159"/>
      <c r="QFJ6" s="159"/>
      <c r="QFZ6" s="159"/>
      <c r="QGP6" s="159"/>
      <c r="QHF6" s="159"/>
      <c r="QHV6" s="159"/>
      <c r="QIL6" s="159"/>
      <c r="QJB6" s="159"/>
      <c r="QJR6" s="159"/>
      <c r="QKH6" s="159"/>
      <c r="QKX6" s="159"/>
      <c r="QLN6" s="159"/>
      <c r="QMD6" s="159"/>
      <c r="QMT6" s="159"/>
      <c r="QNJ6" s="159"/>
      <c r="QNZ6" s="159"/>
      <c r="QOP6" s="159"/>
      <c r="QPF6" s="159"/>
      <c r="QPV6" s="159"/>
      <c r="QQL6" s="159"/>
      <c r="QRB6" s="159"/>
      <c r="QRR6" s="159"/>
      <c r="QSH6" s="159"/>
      <c r="QSX6" s="159"/>
      <c r="QTN6" s="159"/>
      <c r="QUD6" s="159"/>
      <c r="QUT6" s="159"/>
      <c r="QVJ6" s="159"/>
      <c r="QVZ6" s="159"/>
      <c r="QWP6" s="159"/>
      <c r="QXF6" s="159"/>
      <c r="QXV6" s="159"/>
      <c r="QYL6" s="159"/>
      <c r="QZB6" s="159"/>
      <c r="QZR6" s="159"/>
      <c r="RAH6" s="159"/>
      <c r="RAX6" s="159"/>
      <c r="RBN6" s="159"/>
      <c r="RCD6" s="159"/>
      <c r="RCT6" s="159"/>
      <c r="RDJ6" s="159"/>
      <c r="RDZ6" s="159"/>
      <c r="REP6" s="159"/>
      <c r="RFF6" s="159"/>
      <c r="RFV6" s="159"/>
      <c r="RGL6" s="159"/>
      <c r="RHB6" s="159"/>
      <c r="RHR6" s="159"/>
      <c r="RIH6" s="159"/>
      <c r="RIX6" s="159"/>
      <c r="RJN6" s="159"/>
      <c r="RKD6" s="159"/>
      <c r="RKT6" s="159"/>
      <c r="RLJ6" s="159"/>
      <c r="RLZ6" s="159"/>
      <c r="RMP6" s="159"/>
      <c r="RNF6" s="159"/>
      <c r="RNV6" s="159"/>
      <c r="ROL6" s="159"/>
      <c r="RPB6" s="159"/>
      <c r="RPR6" s="159"/>
      <c r="RQH6" s="159"/>
      <c r="RQX6" s="159"/>
      <c r="RRN6" s="159"/>
      <c r="RSD6" s="159"/>
      <c r="RST6" s="159"/>
      <c r="RTJ6" s="159"/>
      <c r="RTZ6" s="159"/>
      <c r="RUP6" s="159"/>
      <c r="RVF6" s="159"/>
      <c r="RVV6" s="159"/>
      <c r="RWL6" s="159"/>
      <c r="RXB6" s="159"/>
      <c r="RXR6" s="159"/>
      <c r="RYH6" s="159"/>
      <c r="RYX6" s="159"/>
      <c r="RZN6" s="159"/>
      <c r="SAD6" s="159"/>
      <c r="SAT6" s="159"/>
      <c r="SBJ6" s="159"/>
      <c r="SBZ6" s="159"/>
      <c r="SCP6" s="159"/>
      <c r="SDF6" s="159"/>
      <c r="SDV6" s="159"/>
      <c r="SEL6" s="159"/>
      <c r="SFB6" s="159"/>
      <c r="SFR6" s="159"/>
      <c r="SGH6" s="159"/>
      <c r="SGX6" s="159"/>
      <c r="SHN6" s="159"/>
      <c r="SID6" s="159"/>
      <c r="SIT6" s="159"/>
      <c r="SJJ6" s="159"/>
      <c r="SJZ6" s="159"/>
      <c r="SKP6" s="159"/>
      <c r="SLF6" s="159"/>
      <c r="SLV6" s="159"/>
      <c r="SML6" s="159"/>
      <c r="SNB6" s="159"/>
      <c r="SNR6" s="159"/>
      <c r="SOH6" s="159"/>
      <c r="SOX6" s="159"/>
      <c r="SPN6" s="159"/>
      <c r="SQD6" s="159"/>
      <c r="SQT6" s="159"/>
      <c r="SRJ6" s="159"/>
      <c r="SRZ6" s="159"/>
      <c r="SSP6" s="159"/>
      <c r="STF6" s="159"/>
      <c r="STV6" s="159"/>
      <c r="SUL6" s="159"/>
      <c r="SVB6" s="159"/>
      <c r="SVR6" s="159"/>
      <c r="SWH6" s="159"/>
      <c r="SWX6" s="159"/>
      <c r="SXN6" s="159"/>
      <c r="SYD6" s="159"/>
      <c r="SYT6" s="159"/>
      <c r="SZJ6" s="159"/>
      <c r="SZZ6" s="159"/>
      <c r="TAP6" s="159"/>
      <c r="TBF6" s="159"/>
      <c r="TBV6" s="159"/>
      <c r="TCL6" s="159"/>
      <c r="TDB6" s="159"/>
      <c r="TDR6" s="159"/>
      <c r="TEH6" s="159"/>
      <c r="TEX6" s="159"/>
      <c r="TFN6" s="159"/>
      <c r="TGD6" s="159"/>
      <c r="TGT6" s="159"/>
      <c r="THJ6" s="159"/>
      <c r="THZ6" s="159"/>
      <c r="TIP6" s="159"/>
      <c r="TJF6" s="159"/>
      <c r="TJV6" s="159"/>
      <c r="TKL6" s="159"/>
      <c r="TLB6" s="159"/>
      <c r="TLR6" s="159"/>
      <c r="TMH6" s="159"/>
      <c r="TMX6" s="159"/>
      <c r="TNN6" s="159"/>
      <c r="TOD6" s="159"/>
      <c r="TOT6" s="159"/>
      <c r="TPJ6" s="159"/>
      <c r="TPZ6" s="159"/>
      <c r="TQP6" s="159"/>
      <c r="TRF6" s="159"/>
      <c r="TRV6" s="159"/>
      <c r="TSL6" s="159"/>
      <c r="TTB6" s="159"/>
      <c r="TTR6" s="159"/>
      <c r="TUH6" s="159"/>
      <c r="TUX6" s="159"/>
      <c r="TVN6" s="159"/>
      <c r="TWD6" s="159"/>
      <c r="TWT6" s="159"/>
      <c r="TXJ6" s="159"/>
      <c r="TXZ6" s="159"/>
      <c r="TYP6" s="159"/>
      <c r="TZF6" s="159"/>
      <c r="TZV6" s="159"/>
      <c r="UAL6" s="159"/>
      <c r="UBB6" s="159"/>
      <c r="UBR6" s="159"/>
      <c r="UCH6" s="159"/>
      <c r="UCX6" s="159"/>
      <c r="UDN6" s="159"/>
      <c r="UED6" s="159"/>
      <c r="UET6" s="159"/>
      <c r="UFJ6" s="159"/>
      <c r="UFZ6" s="159"/>
      <c r="UGP6" s="159"/>
      <c r="UHF6" s="159"/>
      <c r="UHV6" s="159"/>
      <c r="UIL6" s="159"/>
      <c r="UJB6" s="159"/>
      <c r="UJR6" s="159"/>
      <c r="UKH6" s="159"/>
      <c r="UKX6" s="159"/>
      <c r="ULN6" s="159"/>
      <c r="UMD6" s="159"/>
      <c r="UMT6" s="159"/>
      <c r="UNJ6" s="159"/>
      <c r="UNZ6" s="159"/>
      <c r="UOP6" s="159"/>
      <c r="UPF6" s="159"/>
      <c r="UPV6" s="159"/>
      <c r="UQL6" s="159"/>
      <c r="URB6" s="159"/>
      <c r="URR6" s="159"/>
      <c r="USH6" s="159"/>
      <c r="USX6" s="159"/>
      <c r="UTN6" s="159"/>
      <c r="UUD6" s="159"/>
      <c r="UUT6" s="159"/>
      <c r="UVJ6" s="159"/>
      <c r="UVZ6" s="159"/>
      <c r="UWP6" s="159"/>
      <c r="UXF6" s="159"/>
      <c r="UXV6" s="159"/>
      <c r="UYL6" s="159"/>
      <c r="UZB6" s="159"/>
      <c r="UZR6" s="159"/>
      <c r="VAH6" s="159"/>
      <c r="VAX6" s="159"/>
      <c r="VBN6" s="159"/>
      <c r="VCD6" s="159"/>
      <c r="VCT6" s="159"/>
      <c r="VDJ6" s="159"/>
      <c r="VDZ6" s="159"/>
      <c r="VEP6" s="159"/>
      <c r="VFF6" s="159"/>
      <c r="VFV6" s="159"/>
      <c r="VGL6" s="159"/>
      <c r="VHB6" s="159"/>
      <c r="VHR6" s="159"/>
      <c r="VIH6" s="159"/>
      <c r="VIX6" s="159"/>
      <c r="VJN6" s="159"/>
      <c r="VKD6" s="159"/>
      <c r="VKT6" s="159"/>
      <c r="VLJ6" s="159"/>
      <c r="VLZ6" s="159"/>
      <c r="VMP6" s="159"/>
      <c r="VNF6" s="159"/>
      <c r="VNV6" s="159"/>
      <c r="VOL6" s="159"/>
      <c r="VPB6" s="159"/>
      <c r="VPR6" s="159"/>
      <c r="VQH6" s="159"/>
      <c r="VQX6" s="159"/>
      <c r="VRN6" s="159"/>
      <c r="VSD6" s="159"/>
      <c r="VST6" s="159"/>
      <c r="VTJ6" s="159"/>
      <c r="VTZ6" s="159"/>
      <c r="VUP6" s="159"/>
      <c r="VVF6" s="159"/>
      <c r="VVV6" s="159"/>
      <c r="VWL6" s="159"/>
      <c r="VXB6" s="159"/>
      <c r="VXR6" s="159"/>
      <c r="VYH6" s="159"/>
      <c r="VYX6" s="159"/>
      <c r="VZN6" s="159"/>
      <c r="WAD6" s="159"/>
      <c r="WAT6" s="159"/>
      <c r="WBJ6" s="159"/>
      <c r="WBZ6" s="159"/>
      <c r="WCP6" s="159"/>
      <c r="WDF6" s="159"/>
      <c r="WDV6" s="159"/>
      <c r="WEL6" s="159"/>
      <c r="WFB6" s="159"/>
      <c r="WFR6" s="159"/>
      <c r="WGH6" s="159"/>
      <c r="WGX6" s="159"/>
      <c r="WHN6" s="159"/>
      <c r="WID6" s="159"/>
      <c r="WIT6" s="159"/>
      <c r="WJJ6" s="159"/>
      <c r="WJZ6" s="159"/>
      <c r="WKP6" s="159"/>
      <c r="WLF6" s="159"/>
      <c r="WLV6" s="159"/>
      <c r="WML6" s="159"/>
      <c r="WNB6" s="159"/>
      <c r="WNR6" s="159"/>
      <c r="WOH6" s="159"/>
      <c r="WOX6" s="159"/>
      <c r="WPN6" s="159"/>
      <c r="WQD6" s="159"/>
      <c r="WQT6" s="159"/>
      <c r="WRJ6" s="159"/>
      <c r="WRZ6" s="159"/>
      <c r="WSP6" s="159"/>
      <c r="WTF6" s="159"/>
      <c r="WTV6" s="159"/>
      <c r="WUL6" s="159"/>
      <c r="WVB6" s="159"/>
      <c r="WVR6" s="159"/>
      <c r="WWH6" s="159"/>
      <c r="WWX6" s="159"/>
      <c r="WXN6" s="159"/>
      <c r="WYD6" s="159"/>
      <c r="WYT6" s="159"/>
      <c r="WZJ6" s="159"/>
      <c r="WZZ6" s="159"/>
      <c r="XAP6" s="159"/>
      <c r="XBF6" s="159"/>
      <c r="XBV6" s="159"/>
      <c r="XCL6" s="159"/>
      <c r="XDB6" s="159"/>
      <c r="XDR6" s="159"/>
      <c r="XEH6" s="159"/>
      <c r="XEX6" s="159"/>
    </row>
    <row r="7" spans="1:1018 1034:2042 2058:3066 3082:4090 4106:5114 5130:6138 6154:7162 7178:8186 8202:9210 9226:10234 10250:11258 11274:12282 12298:13306 13322:14330 14346:15354 15370:16378" s="8" customFormat="1" ht="19.5" customHeight="1" thickBot="1">
      <c r="A7" s="187" t="s">
        <v>15</v>
      </c>
      <c r="B7" s="188">
        <f>'IS (R$)'!B9</f>
        <v>143303</v>
      </c>
      <c r="C7" s="188">
        <f>'IS (R$)'!C9</f>
        <v>137603</v>
      </c>
      <c r="D7" s="188">
        <f>'IS (R$)'!D9</f>
        <v>126706</v>
      </c>
      <c r="E7" s="188">
        <f>'IS (R$)'!E9</f>
        <v>79227</v>
      </c>
      <c r="F7" s="188">
        <f>'IS (R$)'!F9</f>
        <v>4853</v>
      </c>
      <c r="G7" s="188">
        <f>'IS (R$)'!G9</f>
        <v>96808</v>
      </c>
      <c r="H7" s="188">
        <f>'IS (R$)'!H9</f>
        <v>127941.0508489441</v>
      </c>
      <c r="I7" s="188">
        <f>'IS (R$)'!I9</f>
        <v>23468.949151055887</v>
      </c>
      <c r="J7" s="188">
        <f>'IS (R$)'!J9</f>
        <v>41509</v>
      </c>
      <c r="K7" s="188">
        <f>'IS (R$)'!K9</f>
        <v>103381</v>
      </c>
      <c r="L7" s="188">
        <f>'IS (R$)'!L9</f>
        <v>139242</v>
      </c>
      <c r="M7" s="188">
        <f>'IS (R$)'!M9</f>
        <v>113739</v>
      </c>
      <c r="N7" s="188">
        <f>'IS (R$)'!N9</f>
        <v>74786.065622849186</v>
      </c>
      <c r="O7" s="188">
        <f>'IS (R$)'!O9</f>
        <v>155507</v>
      </c>
      <c r="P7" s="188">
        <f>'IS (R$)'!P9</f>
        <v>110014</v>
      </c>
      <c r="Q7" s="188">
        <f>'IS (R$)'!Q9</f>
        <v>193615</v>
      </c>
      <c r="R7" s="188">
        <f>'IS (R$)'!R9</f>
        <v>117155</v>
      </c>
      <c r="S7" s="188">
        <f>'IS (R$)'!S9</f>
        <v>239405</v>
      </c>
      <c r="T7" s="188">
        <f>'IS (R$)'!T9</f>
        <v>224627</v>
      </c>
      <c r="U7" s="188">
        <f>'IS (R$)'!U9</f>
        <v>267733</v>
      </c>
      <c r="V7" s="188">
        <f>'IS (R$)'!V9</f>
        <v>139072.93148999999</v>
      </c>
      <c r="W7" s="188">
        <f>'IS (R$)'!W9</f>
        <v>548233</v>
      </c>
      <c r="X7" s="188">
        <f>'IS (R$)'!X9</f>
        <v>399045.1688249741</v>
      </c>
      <c r="Y7" s="188">
        <f>'IS (R$)'!Y9</f>
        <v>557994.89104842965</v>
      </c>
      <c r="Z7" s="188">
        <f>'IS (R$)'!Z9</f>
        <v>223162.01037337197</v>
      </c>
      <c r="AA7" s="188">
        <f>'IS (R$)'!AA9</f>
        <v>312292</v>
      </c>
      <c r="AB7" s="188">
        <f>'IS (R$)'!AB9</f>
        <v>488695</v>
      </c>
      <c r="AC7" s="188">
        <f>'IS (R$)'!AC9</f>
        <v>880035.06967999996</v>
      </c>
      <c r="AD7" s="188">
        <f>'IS (R$)'!AD9</f>
        <v>655334</v>
      </c>
      <c r="AE7" s="188">
        <f>+'IS (R$)'!AE9</f>
        <v>1022837</v>
      </c>
      <c r="AF7" s="188">
        <f>+'IS (R$)'!AF9</f>
        <v>939517</v>
      </c>
      <c r="AG7" s="188">
        <f>+'IS (R$)'!AG9</f>
        <v>1778314.7750389285</v>
      </c>
      <c r="AH7" s="188">
        <f>+'IS (R$)'!AH9</f>
        <v>1529995</v>
      </c>
      <c r="AI7" s="188">
        <f>+'IS (R$)'!AI9</f>
        <v>1873985</v>
      </c>
      <c r="AJ7" s="188">
        <f>+'IS (R$)'!AJ9</f>
        <v>1985786</v>
      </c>
      <c r="AK7" s="188">
        <f>+'IS (R$)'!AK9</f>
        <v>973709</v>
      </c>
      <c r="AL7" s="188">
        <f>+'IS (R$)'!AL9</f>
        <v>2814955</v>
      </c>
      <c r="AM7" s="188">
        <v>2311206</v>
      </c>
      <c r="AN7" s="188">
        <v>4045490</v>
      </c>
      <c r="AO7" s="188">
        <f>'IS (R$)'!AO9</f>
        <v>3252044</v>
      </c>
      <c r="AP7" s="188">
        <f>'IS (R$)'!AP9</f>
        <v>3186595</v>
      </c>
      <c r="AQ7" s="188">
        <f>'IS (R$)'!AQ9</f>
        <v>3953332</v>
      </c>
      <c r="AR7" s="188">
        <f>'IS (R$)'!AR9</f>
        <v>2679658</v>
      </c>
      <c r="AS7" s="188">
        <f>'IS (R$)'!AS9</f>
        <v>3118074</v>
      </c>
      <c r="AT7" s="314"/>
      <c r="AU7" s="189">
        <f>SUM(B7:E7)</f>
        <v>486839</v>
      </c>
      <c r="AV7" s="190">
        <f>SUM(F7:I7)</f>
        <v>253071</v>
      </c>
      <c r="AW7" s="190">
        <f>SUM(J7:M7)</f>
        <v>397871</v>
      </c>
      <c r="AX7" s="190">
        <f>SUM(N7:Q7)</f>
        <v>533922.06562284916</v>
      </c>
      <c r="AY7" s="190">
        <f>SUM(R7:U7)</f>
        <v>848920</v>
      </c>
      <c r="AZ7" s="190">
        <f>SUM(V7:Y7)</f>
        <v>1644345.9913634039</v>
      </c>
      <c r="BA7" s="188">
        <f>SUM(Z7:AC7)</f>
        <v>1904184.0800533718</v>
      </c>
      <c r="BB7" s="188">
        <f t="shared" ref="BB7:BB18" si="2">SUM(AD7:AG7)</f>
        <v>4396002.7750389287</v>
      </c>
      <c r="BC7" s="188">
        <f t="shared" ref="BC7:BC18" si="3">SUM(AH7:AK7)</f>
        <v>6363475</v>
      </c>
      <c r="BD7" s="188">
        <f t="shared" ref="BD7:BE9" si="4">SUM(AL7:AO7)</f>
        <v>12423695</v>
      </c>
      <c r="BE7" s="188">
        <f t="shared" si="4"/>
        <v>12795335</v>
      </c>
      <c r="BF7" s="315"/>
    </row>
    <row r="8" spans="1:1018 1034:2042 2058:3066 3082:4090 4106:5114 5130:6138 6154:7162 7178:8186 8202:9210 9226:10234 10250:11258 11274:12282 12298:13306 13322:14330 14346:15354 15370:16378" s="11" customFormat="1" ht="19.5" customHeight="1" thickBot="1">
      <c r="A8" s="153" t="s">
        <v>41</v>
      </c>
      <c r="B8" s="135">
        <f t="shared" ref="B8:Z8" si="5">B9+B18+B20+B21+B22+B23+B24</f>
        <v>-107515.26805</v>
      </c>
      <c r="C8" s="135">
        <f t="shared" si="5"/>
        <v>-103582.01264</v>
      </c>
      <c r="D8" s="135">
        <f t="shared" si="5"/>
        <v>-98896.481670000008</v>
      </c>
      <c r="E8" s="135">
        <f t="shared" si="5"/>
        <v>-150713.99883000003</v>
      </c>
      <c r="F8" s="135">
        <f t="shared" si="5"/>
        <v>-38200</v>
      </c>
      <c r="G8" s="135">
        <f t="shared" si="5"/>
        <v>-59390</v>
      </c>
      <c r="H8" s="135">
        <f t="shared" si="5"/>
        <v>-104451.04860871859</v>
      </c>
      <c r="I8" s="135">
        <f t="shared" si="5"/>
        <v>99021.515498718567</v>
      </c>
      <c r="J8" s="135">
        <f t="shared" si="5"/>
        <v>-72736</v>
      </c>
      <c r="K8" s="135">
        <f t="shared" si="5"/>
        <v>-97463</v>
      </c>
      <c r="L8" s="135">
        <f t="shared" si="5"/>
        <v>-139900</v>
      </c>
      <c r="M8" s="135">
        <f t="shared" si="5"/>
        <v>240880</v>
      </c>
      <c r="N8" s="135">
        <f t="shared" si="5"/>
        <v>-74350.408777767749</v>
      </c>
      <c r="O8" s="135">
        <f t="shared" si="5"/>
        <v>-89248</v>
      </c>
      <c r="P8" s="135">
        <f t="shared" si="5"/>
        <v>-89207</v>
      </c>
      <c r="Q8" s="135">
        <f t="shared" si="5"/>
        <v>-149452.47793519712</v>
      </c>
      <c r="R8" s="135">
        <f t="shared" si="5"/>
        <v>-102348</v>
      </c>
      <c r="S8" s="135">
        <f t="shared" si="5"/>
        <v>-150827</v>
      </c>
      <c r="T8" s="135">
        <f t="shared" si="5"/>
        <v>-134120</v>
      </c>
      <c r="U8" s="135">
        <f t="shared" si="5"/>
        <v>-202548</v>
      </c>
      <c r="V8" s="135">
        <f t="shared" si="5"/>
        <v>-85836.193146856502</v>
      </c>
      <c r="W8" s="135">
        <f t="shared" si="5"/>
        <v>-245588</v>
      </c>
      <c r="X8" s="135">
        <f t="shared" si="5"/>
        <v>-209467.69812923868</v>
      </c>
      <c r="Y8" s="135">
        <f t="shared" si="5"/>
        <v>283759.67626484518</v>
      </c>
      <c r="Z8" s="135">
        <f t="shared" si="5"/>
        <v>-40597.559991750415</v>
      </c>
      <c r="AA8" s="135">
        <f>AA9+AA18+AA20+AA21+AA22+AA23+AA24</f>
        <v>9523.0016109941498</v>
      </c>
      <c r="AB8" s="135">
        <f>AB9+AB18+AB20+AB21+AB22+AB23+AB24</f>
        <v>-179848.6138384846</v>
      </c>
      <c r="AC8" s="135">
        <f t="shared" ref="AC8" si="6">AC9+AC18+AC20+AC21+AC22+AC23+AC24</f>
        <v>93287.42589769006</v>
      </c>
      <c r="AD8" s="135">
        <f>AD9+AD18+AD20+AD21+AD22+AD23+AD24</f>
        <v>-206611</v>
      </c>
      <c r="AE8" s="135">
        <f t="shared" ref="AE8" si="7">AE9+AE18+AE20+AE21+AE22+AE23+AE24</f>
        <v>-359294</v>
      </c>
      <c r="AF8" s="135">
        <f t="shared" ref="AF8" si="8">AF9+AF18+AF20+AF21+AF22+AF23+AF24</f>
        <v>-315818</v>
      </c>
      <c r="AG8" s="135">
        <f t="shared" ref="AG8:AH8" si="9">AG9+AG18+AG20+AG21+AG22+AG23+AG24</f>
        <v>-521697</v>
      </c>
      <c r="AH8" s="135">
        <f t="shared" si="9"/>
        <v>-404357</v>
      </c>
      <c r="AI8" s="135">
        <f t="shared" ref="AI8" si="10">AI9+AI18+AI20+AI21+AI22+AI23+AI24</f>
        <v>-643281</v>
      </c>
      <c r="AJ8" s="135">
        <f>AJ9+AJ18+AJ20+AJ21+AJ22+AJ23+AJ24</f>
        <v>-443092</v>
      </c>
      <c r="AK8" s="135">
        <f>AK9+AK18+AK20+AK21+AK22+AK23+AK24</f>
        <v>-102276</v>
      </c>
      <c r="AL8" s="135">
        <f>SUM(AL9,AL18:AL24)</f>
        <v>-949493</v>
      </c>
      <c r="AM8" s="135">
        <f t="shared" ref="AM8:AP8" si="11">SUM(AM9,AM18:AM24)</f>
        <v>-630287</v>
      </c>
      <c r="AN8" s="135">
        <f t="shared" si="11"/>
        <v>-1128815</v>
      </c>
      <c r="AO8" s="135">
        <f t="shared" si="11"/>
        <v>-666522</v>
      </c>
      <c r="AP8" s="135">
        <f t="shared" si="11"/>
        <v>-825700</v>
      </c>
      <c r="AQ8" s="135">
        <f t="shared" ref="AQ8:AR8" si="12">SUM(AQ9,AQ18:AQ24)</f>
        <v>-763783</v>
      </c>
      <c r="AR8" s="135">
        <f t="shared" si="12"/>
        <v>-849378</v>
      </c>
      <c r="AS8" s="135">
        <f t="shared" ref="AS8" si="13">SUM(AS9,AS18:AS24)</f>
        <v>-1059041</v>
      </c>
      <c r="AT8" s="314"/>
      <c r="AU8" s="135">
        <f t="shared" ref="AU8:BA8" si="14">AU9+AU18+AU20+AU21+AU22+AU23+AU24</f>
        <v>-460707.76118999999</v>
      </c>
      <c r="AV8" s="135">
        <f t="shared" si="14"/>
        <v>-103019.53311</v>
      </c>
      <c r="AW8" s="135">
        <f t="shared" si="14"/>
        <v>-69219</v>
      </c>
      <c r="AX8" s="135">
        <f t="shared" si="14"/>
        <v>-402257.88671296492</v>
      </c>
      <c r="AY8" s="135">
        <f t="shared" si="14"/>
        <v>-589843</v>
      </c>
      <c r="AZ8" s="135">
        <f t="shared" si="14"/>
        <v>-257132.21501124994</v>
      </c>
      <c r="BA8" s="135">
        <f t="shared" si="14"/>
        <v>-117635.74632155092</v>
      </c>
      <c r="BB8" s="135">
        <f t="shared" si="2"/>
        <v>-1403420</v>
      </c>
      <c r="BC8" s="135">
        <f t="shared" si="3"/>
        <v>-1593006</v>
      </c>
      <c r="BD8" s="135">
        <f t="shared" si="4"/>
        <v>-3375117</v>
      </c>
      <c r="BE8" s="135">
        <f t="shared" si="4"/>
        <v>-3251324</v>
      </c>
      <c r="BF8" s="315"/>
      <c r="BG8" s="43"/>
      <c r="BH8" s="43"/>
      <c r="BI8" s="43"/>
    </row>
    <row r="9" spans="1:1018 1034:2042 2058:3066 3082:4090 4106:5114 5130:6138 6154:7162 7178:8186 8202:9210 9226:10234 10250:11258 11274:12282 12298:13306 13322:14330 14346:15354 15370:16378" s="17" customFormat="1" ht="19.5" customHeight="1">
      <c r="A9" s="148" t="s">
        <v>102</v>
      </c>
      <c r="B9" s="72">
        <f t="shared" ref="B9:Y9" si="15">SUM(B10:B17)</f>
        <v>-85636</v>
      </c>
      <c r="C9" s="72">
        <f t="shared" si="15"/>
        <v>-49601</v>
      </c>
      <c r="D9" s="72">
        <f t="shared" si="15"/>
        <v>-59071</v>
      </c>
      <c r="E9" s="72">
        <f t="shared" si="15"/>
        <v>-60543.000000000022</v>
      </c>
      <c r="F9" s="72">
        <f t="shared" si="15"/>
        <v>0</v>
      </c>
      <c r="G9" s="72">
        <f t="shared" si="15"/>
        <v>-63834</v>
      </c>
      <c r="H9" s="72">
        <f t="shared" si="15"/>
        <v>-90519</v>
      </c>
      <c r="I9" s="72">
        <f t="shared" si="15"/>
        <v>-51204</v>
      </c>
      <c r="J9" s="72">
        <f t="shared" si="15"/>
        <v>-50376</v>
      </c>
      <c r="K9" s="72">
        <f t="shared" si="15"/>
        <v>-84843</v>
      </c>
      <c r="L9" s="72">
        <f t="shared" si="15"/>
        <v>-96048</v>
      </c>
      <c r="M9" s="72">
        <f t="shared" si="15"/>
        <v>-72549</v>
      </c>
      <c r="N9" s="72">
        <f t="shared" si="15"/>
        <v>-47600</v>
      </c>
      <c r="O9" s="72">
        <f t="shared" si="15"/>
        <v>-89258</v>
      </c>
      <c r="P9" s="72">
        <f t="shared" si="15"/>
        <v>-62241</v>
      </c>
      <c r="Q9" s="72">
        <f t="shared" si="15"/>
        <v>-100197</v>
      </c>
      <c r="R9" s="72">
        <f t="shared" si="15"/>
        <v>-66566</v>
      </c>
      <c r="S9" s="72">
        <f t="shared" si="15"/>
        <v>-104237</v>
      </c>
      <c r="T9" s="72">
        <f t="shared" si="15"/>
        <v>-76864</v>
      </c>
      <c r="U9" s="72">
        <f t="shared" si="15"/>
        <v>-130030</v>
      </c>
      <c r="V9" s="72">
        <f t="shared" si="15"/>
        <v>-51536</v>
      </c>
      <c r="W9" s="72">
        <f t="shared" si="15"/>
        <v>-132169</v>
      </c>
      <c r="X9" s="72">
        <f t="shared" si="15"/>
        <v>-118125</v>
      </c>
      <c r="Y9" s="72">
        <f t="shared" si="15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6">SUM(AC10:AC17)</f>
        <v>-219247</v>
      </c>
      <c r="AD9" s="72">
        <f t="shared" ref="AD9" si="17">SUM(AD10:AD17)</f>
        <v>-101329</v>
      </c>
      <c r="AE9" s="72">
        <f t="shared" ref="AE9" si="18">SUM(AE10:AE17)</f>
        <v>-169351</v>
      </c>
      <c r="AF9" s="72">
        <f t="shared" ref="AF9:AG9" si="19">SUM(AF10:AF17)</f>
        <v>-211187</v>
      </c>
      <c r="AG9" s="72">
        <f t="shared" si="19"/>
        <v>-320271</v>
      </c>
      <c r="AH9" s="72">
        <f t="shared" ref="AH9:AI9" si="20">SUM(AH10:AH17)</f>
        <v>-189809</v>
      </c>
      <c r="AI9" s="72">
        <f t="shared" si="20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P9" si="21">SUM(AM10:AM17)</f>
        <v>-138434</v>
      </c>
      <c r="AN9" s="72">
        <f t="shared" si="21"/>
        <v>-478937</v>
      </c>
      <c r="AO9" s="72">
        <f t="shared" si="21"/>
        <v>-157403</v>
      </c>
      <c r="AP9" s="72">
        <f t="shared" si="21"/>
        <v>-304025</v>
      </c>
      <c r="AQ9" s="72">
        <f t="shared" ref="AQ9:AR9" si="22">SUM(AQ10:AQ17)</f>
        <v>-422773</v>
      </c>
      <c r="AR9" s="72">
        <f t="shared" si="22"/>
        <v>-268919</v>
      </c>
      <c r="AS9" s="72">
        <f t="shared" ref="AS9" si="23">SUM(AS10:AS17)</f>
        <v>-381104</v>
      </c>
      <c r="AT9" s="314"/>
      <c r="AU9" s="43">
        <f t="shared" ref="AU9:AU15" si="24">SUM(B9:E9)</f>
        <v>-254851.00000000003</v>
      </c>
      <c r="AV9" s="43">
        <f t="shared" ref="AV9:AV15" si="25">SUM(F9:I9)</f>
        <v>-205557</v>
      </c>
      <c r="AW9" s="43">
        <f t="shared" ref="AW9:AW15" si="26">SUM(J9:M9)</f>
        <v>-303816</v>
      </c>
      <c r="AX9" s="43">
        <f t="shared" ref="AX9:AX15" si="27">SUM(N9:Q9)</f>
        <v>-299296</v>
      </c>
      <c r="AY9" s="43">
        <f t="shared" ref="AY9:AY15" si="28">SUM(R9:U9)</f>
        <v>-377697</v>
      </c>
      <c r="AZ9" s="43">
        <f t="shared" ref="AZ9:AZ15" si="29">SUM(V9:Y9)</f>
        <v>-413721</v>
      </c>
      <c r="BA9" s="72">
        <f t="shared" ref="BA9:BA18" si="30">SUM(Z9:AC9)</f>
        <v>-513006</v>
      </c>
      <c r="BB9" s="72">
        <f t="shared" si="2"/>
        <v>-802138</v>
      </c>
      <c r="BC9" s="72">
        <f t="shared" si="3"/>
        <v>-866189</v>
      </c>
      <c r="BD9" s="72">
        <f t="shared" si="4"/>
        <v>-1194128</v>
      </c>
      <c r="BE9" s="72">
        <f t="shared" si="4"/>
        <v>-1078799</v>
      </c>
      <c r="BF9" s="315"/>
    </row>
    <row r="10" spans="1:1018 1034:2042 2058:3066 3082:4090 4106:5114 5130:6138 6154:7162 7178:8186 8202:9210 9226:10234 10250:11258 11274:12282 12298:13306 13322:14330 14346:15354 15370:16378" s="17" customFormat="1" ht="19.5" customHeight="1">
      <c r="A10" s="149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72">
        <f>'IS (R$)'!AO11</f>
        <v>0</v>
      </c>
      <c r="AP10" s="72">
        <f>'IS (R$)'!AP11</f>
        <v>0</v>
      </c>
      <c r="AQ10" s="72">
        <f>'IS (R$)'!AQ11</f>
        <v>0</v>
      </c>
      <c r="AR10" s="72">
        <f>'IS (R$)'!AR11</f>
        <v>0</v>
      </c>
      <c r="AS10" s="72">
        <f>'IS (R$)'!AS11</f>
        <v>0</v>
      </c>
      <c r="AT10" s="314"/>
      <c r="AU10" s="43">
        <f t="shared" si="24"/>
        <v>-58429.000000000015</v>
      </c>
      <c r="AV10" s="43">
        <f t="shared" si="25"/>
        <v>-67030</v>
      </c>
      <c r="AW10" s="43">
        <f t="shared" si="26"/>
        <v>-107100</v>
      </c>
      <c r="AX10" s="43">
        <f t="shared" si="27"/>
        <v>-105104</v>
      </c>
      <c r="AY10" s="43">
        <f t="shared" si="28"/>
        <v>-146117</v>
      </c>
      <c r="AZ10" s="43">
        <f t="shared" si="29"/>
        <v>-33512</v>
      </c>
      <c r="BA10" s="72">
        <f t="shared" si="30"/>
        <v>-28742</v>
      </c>
      <c r="BB10" s="72">
        <f t="shared" si="2"/>
        <v>-13217</v>
      </c>
      <c r="BC10" s="72">
        <f t="shared" si="3"/>
        <v>0</v>
      </c>
      <c r="BD10" s="72">
        <f t="shared" ref="BD10:BE25" si="31">SUM(AL10:AO10)</f>
        <v>0</v>
      </c>
      <c r="BE10" s="72">
        <f t="shared" si="31"/>
        <v>0</v>
      </c>
      <c r="BF10" s="315"/>
    </row>
    <row r="11" spans="1:1018 1034:2042 2058:3066 3082:4090 4106:5114 5130:6138 6154:7162 7178:8186 8202:9210 9226:10234 10250:11258 11274:12282 12298:13306 13322:14330 14346:15354 15370:16378" s="17" customFormat="1" ht="19.5" customHeight="1">
      <c r="A11" s="149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72">
        <f>'IS (R$)'!AO12</f>
        <v>-28016</v>
      </c>
      <c r="AP11" s="72">
        <f>'IS (R$)'!AP12</f>
        <v>-15585</v>
      </c>
      <c r="AQ11" s="72">
        <f>'IS (R$)'!AQ12</f>
        <v>-24504</v>
      </c>
      <c r="AR11" s="72">
        <f>'IS (R$)'!AR12</f>
        <v>-65153</v>
      </c>
      <c r="AS11" s="72">
        <f>'IS (R$)'!AS12</f>
        <v>-4273</v>
      </c>
      <c r="AT11" s="314"/>
      <c r="AU11" s="43">
        <f t="shared" si="24"/>
        <v>-42441.000000000015</v>
      </c>
      <c r="AV11" s="43">
        <f t="shared" si="25"/>
        <v>-29677</v>
      </c>
      <c r="AW11" s="43">
        <f t="shared" si="26"/>
        <v>-57642</v>
      </c>
      <c r="AX11" s="43">
        <f t="shared" si="27"/>
        <v>-46501</v>
      </c>
      <c r="AY11" s="43">
        <f t="shared" si="28"/>
        <v>-51502</v>
      </c>
      <c r="AZ11" s="43">
        <f t="shared" si="29"/>
        <v>-73362</v>
      </c>
      <c r="BA11" s="72">
        <f t="shared" si="30"/>
        <v>-63225</v>
      </c>
      <c r="BB11" s="72">
        <f t="shared" si="2"/>
        <v>-78975</v>
      </c>
      <c r="BC11" s="72">
        <f t="shared" si="3"/>
        <v>-52806</v>
      </c>
      <c r="BD11" s="72">
        <f t="shared" si="31"/>
        <v>-107103</v>
      </c>
      <c r="BE11" s="72">
        <f t="shared" si="31"/>
        <v>-107069</v>
      </c>
      <c r="BF11" s="315"/>
    </row>
    <row r="12" spans="1:1018 1034:2042 2058:3066 3082:4090 4106:5114 5130:6138 6154:7162 7178:8186 8202:9210 9226:10234 10250:11258 11274:12282 12298:13306 13322:14330 14346:15354 15370:16378" s="17" customFormat="1" ht="19.5" customHeight="1">
      <c r="A12" s="149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72">
        <f>'IS (R$)'!AO13</f>
        <v>-120711</v>
      </c>
      <c r="AP12" s="72">
        <f>'IS (R$)'!AP13</f>
        <v>-126125</v>
      </c>
      <c r="AQ12" s="72">
        <f>'IS (R$)'!AQ13</f>
        <v>-128548</v>
      </c>
      <c r="AR12" s="72">
        <f>'IS (R$)'!AR13</f>
        <v>-155557</v>
      </c>
      <c r="AS12" s="72">
        <f>'IS (R$)'!AS13</f>
        <v>-154304</v>
      </c>
      <c r="AT12" s="314"/>
      <c r="AU12" s="43">
        <f t="shared" si="24"/>
        <v>-29058</v>
      </c>
      <c r="AV12" s="43">
        <f t="shared" si="25"/>
        <v>-39409</v>
      </c>
      <c r="AW12" s="43">
        <f t="shared" si="26"/>
        <v>-60640</v>
      </c>
      <c r="AX12" s="43">
        <f t="shared" si="27"/>
        <v>-55151</v>
      </c>
      <c r="AY12" s="43">
        <f t="shared" si="28"/>
        <v>-77241</v>
      </c>
      <c r="AZ12" s="43">
        <f t="shared" si="29"/>
        <v>-101799</v>
      </c>
      <c r="BA12" s="72">
        <f t="shared" si="30"/>
        <v>-115056</v>
      </c>
      <c r="BB12" s="72">
        <f t="shared" si="2"/>
        <v>-181724</v>
      </c>
      <c r="BC12" s="72">
        <f t="shared" si="3"/>
        <v>-169262</v>
      </c>
      <c r="BD12" s="72">
        <f t="shared" si="31"/>
        <v>-400666</v>
      </c>
      <c r="BE12" s="72">
        <f t="shared" si="31"/>
        <v>-411464</v>
      </c>
      <c r="BF12" s="315"/>
    </row>
    <row r="13" spans="1:1018 1034:2042 2058:3066 3082:4090 4106:5114 5130:6138 6154:7162 7178:8186 8202:9210 9226:10234 10250:11258 11274:12282 12298:13306 13322:14330 14346:15354 15370:16378" s="17" customFormat="1" ht="19.5" customHeight="1">
      <c r="A13" s="149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72">
        <f>'IS (R$)'!AO14</f>
        <v>-96242</v>
      </c>
      <c r="AP13" s="72">
        <f>'IS (R$)'!AP14</f>
        <v>-54860</v>
      </c>
      <c r="AQ13" s="72">
        <f>'IS (R$)'!AQ14</f>
        <v>-76619</v>
      </c>
      <c r="AR13" s="72">
        <f>'IS (R$)'!AR14</f>
        <v>-76907</v>
      </c>
      <c r="AS13" s="72">
        <f>'IS (R$)'!AS14</f>
        <v>-127501</v>
      </c>
      <c r="AT13" s="314"/>
      <c r="AU13" s="43">
        <f t="shared" si="24"/>
        <v>-26078</v>
      </c>
      <c r="AV13" s="43">
        <f t="shared" si="25"/>
        <v>-32402</v>
      </c>
      <c r="AW13" s="43">
        <f t="shared" si="26"/>
        <v>-43773</v>
      </c>
      <c r="AX13" s="43">
        <f t="shared" si="27"/>
        <v>-58142</v>
      </c>
      <c r="AY13" s="43">
        <f t="shared" si="28"/>
        <v>-56692</v>
      </c>
      <c r="AZ13" s="43">
        <f t="shared" si="29"/>
        <v>-105088</v>
      </c>
      <c r="BA13" s="72">
        <f t="shared" si="30"/>
        <v>-108078</v>
      </c>
      <c r="BB13" s="72">
        <f t="shared" si="2"/>
        <v>-212505</v>
      </c>
      <c r="BC13" s="72">
        <f t="shared" si="3"/>
        <v>-169525</v>
      </c>
      <c r="BD13" s="72">
        <f t="shared" si="31"/>
        <v>-300715</v>
      </c>
      <c r="BE13" s="72">
        <f t="shared" si="31"/>
        <v>-246653</v>
      </c>
      <c r="BF13" s="315"/>
    </row>
    <row r="14" spans="1:1018 1034:2042 2058:3066 3082:4090 4106:5114 5130:6138 6154:7162 7178:8186 8202:9210 9226:10234 10250:11258 11274:12282 12298:13306 13322:14330 14346:15354 15370:16378" s="17" customFormat="1" ht="19.5" customHeight="1">
      <c r="A14" s="149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72">
        <f>'IS (R$)'!AO15</f>
        <v>-50413</v>
      </c>
      <c r="AP14" s="72">
        <f>'IS (R$)'!AP15</f>
        <v>-56978</v>
      </c>
      <c r="AQ14" s="72">
        <f>'IS (R$)'!AQ15</f>
        <v>-67582</v>
      </c>
      <c r="AR14" s="72">
        <f>'IS (R$)'!AR15</f>
        <v>-71256</v>
      </c>
      <c r="AS14" s="72">
        <f>'IS (R$)'!AS15</f>
        <v>-59611</v>
      </c>
      <c r="AT14" s="314"/>
      <c r="AU14" s="43">
        <f t="shared" si="24"/>
        <v>-13203</v>
      </c>
      <c r="AV14" s="43">
        <f t="shared" si="25"/>
        <v>-8470</v>
      </c>
      <c r="AW14" s="43">
        <f t="shared" si="26"/>
        <v>-11247</v>
      </c>
      <c r="AX14" s="43">
        <f t="shared" si="27"/>
        <v>-11694</v>
      </c>
      <c r="AY14" s="43">
        <f t="shared" si="28"/>
        <v>-14026</v>
      </c>
      <c r="AZ14" s="43">
        <f t="shared" si="29"/>
        <v>-55983</v>
      </c>
      <c r="BA14" s="72">
        <f t="shared" si="30"/>
        <v>-69815</v>
      </c>
      <c r="BB14" s="72">
        <f t="shared" si="2"/>
        <v>-130552</v>
      </c>
      <c r="BC14" s="72">
        <f t="shared" si="3"/>
        <v>-131659</v>
      </c>
      <c r="BD14" s="72">
        <f t="shared" si="31"/>
        <v>-239636</v>
      </c>
      <c r="BE14" s="72">
        <f t="shared" si="31"/>
        <v>-231663</v>
      </c>
      <c r="BF14" s="315"/>
    </row>
    <row r="15" spans="1:1018 1034:2042 2058:3066 3082:4090 4106:5114 5130:6138 6154:7162 7178:8186 8202:9210 9226:10234 10250:11258 11274:12282 12298:13306 13322:14330 14346:15354 15370:16378" s="17" customFormat="1" ht="19.5" customHeight="1">
      <c r="A15" s="149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72">
        <f>'IS (R$)'!AO16</f>
        <v>0</v>
      </c>
      <c r="AP15" s="72">
        <f>'IS (R$)'!AP16</f>
        <v>0</v>
      </c>
      <c r="AQ15" s="72">
        <f>'IS (R$)'!AQ16</f>
        <v>0</v>
      </c>
      <c r="AR15" s="72">
        <f>'IS (R$)'!AR16</f>
        <v>0</v>
      </c>
      <c r="AS15" s="72">
        <f>'IS (R$)'!AS16</f>
        <v>0</v>
      </c>
      <c r="AT15" s="314"/>
      <c r="AU15" s="43">
        <f t="shared" si="24"/>
        <v>-12504</v>
      </c>
      <c r="AV15" s="43">
        <f t="shared" si="25"/>
        <v>-13850</v>
      </c>
      <c r="AW15" s="43">
        <f t="shared" si="26"/>
        <v>-13619</v>
      </c>
      <c r="AX15" s="43">
        <f t="shared" si="27"/>
        <v>-11377</v>
      </c>
      <c r="AY15" s="43">
        <f t="shared" si="28"/>
        <v>-12566</v>
      </c>
      <c r="AZ15" s="43">
        <f t="shared" si="29"/>
        <v>-10133</v>
      </c>
      <c r="BA15" s="72">
        <f t="shared" si="30"/>
        <v>-7344</v>
      </c>
      <c r="BB15" s="72">
        <f t="shared" si="2"/>
        <v>-9140</v>
      </c>
      <c r="BC15" s="72">
        <f t="shared" si="3"/>
        <v>0</v>
      </c>
      <c r="BD15" s="72">
        <f t="shared" si="31"/>
        <v>0</v>
      </c>
      <c r="BE15" s="72">
        <f t="shared" si="31"/>
        <v>0</v>
      </c>
      <c r="BF15" s="315"/>
    </row>
    <row r="16" spans="1:1018 1034:2042 2058:3066 3082:4090 4106:5114 5130:6138 6154:7162 7178:8186 8202:9210 9226:10234 10250:11258 11274:12282 12298:13306 13322:14330 14346:15354 15370:16378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72">
        <f>'IS (R$)'!AO17</f>
        <v>523</v>
      </c>
      <c r="AP16" s="72">
        <f>'IS (R$)'!AP17</f>
        <v>0</v>
      </c>
      <c r="AQ16" s="72">
        <f>'IS (R$)'!AQ17</f>
        <v>0</v>
      </c>
      <c r="AR16" s="72">
        <f>'IS (R$)'!AR17</f>
        <v>0</v>
      </c>
      <c r="AS16" s="72">
        <f>'IS (R$)'!AS17</f>
        <v>0</v>
      </c>
      <c r="AT16" s="314"/>
      <c r="AU16" s="43"/>
      <c r="AV16" s="43"/>
      <c r="AW16" s="43"/>
      <c r="AX16" s="43"/>
      <c r="AY16" s="43"/>
      <c r="AZ16" s="43"/>
      <c r="BA16" s="72">
        <f t="shared" si="30"/>
        <v>-72165</v>
      </c>
      <c r="BB16" s="72">
        <f t="shared" si="2"/>
        <v>-120370</v>
      </c>
      <c r="BC16" s="72">
        <f t="shared" si="3"/>
        <v>-319207</v>
      </c>
      <c r="BD16" s="72">
        <f t="shared" si="31"/>
        <v>-38435</v>
      </c>
      <c r="BE16" s="72">
        <f t="shared" si="31"/>
        <v>17930</v>
      </c>
      <c r="BF16" s="315"/>
    </row>
    <row r="17" spans="1:62" s="17" customFormat="1" ht="19.5" customHeight="1">
      <c r="A17" s="149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72">
        <f>'IS (R$)'!AO18</f>
        <v>137456</v>
      </c>
      <c r="AP17" s="72">
        <f>'IS (R$)'!AP18</f>
        <v>-50477</v>
      </c>
      <c r="AQ17" s="72">
        <f>'IS (R$)'!AQ18</f>
        <v>-125520</v>
      </c>
      <c r="AR17" s="72">
        <f>'IS (R$)'!AR18</f>
        <v>99954</v>
      </c>
      <c r="AS17" s="72">
        <f>'IS (R$)'!AS18</f>
        <v>-35415</v>
      </c>
      <c r="AT17" s="314"/>
      <c r="AU17" s="43">
        <f>SUM(B17:E17)</f>
        <v>-73138</v>
      </c>
      <c r="AV17" s="43">
        <f>SUM(F17:I17)</f>
        <v>-14719</v>
      </c>
      <c r="AW17" s="43">
        <f>SUM(J17:M17)</f>
        <v>-9795</v>
      </c>
      <c r="AX17" s="43">
        <f>SUM(N17:Q17)</f>
        <v>-11327</v>
      </c>
      <c r="AY17" s="43">
        <f>SUM(R17:U17)</f>
        <v>-19553</v>
      </c>
      <c r="AZ17" s="43">
        <f>SUM(V17:Y17)</f>
        <v>-33844</v>
      </c>
      <c r="BA17" s="72">
        <f t="shared" si="30"/>
        <v>-48581</v>
      </c>
      <c r="BB17" s="72">
        <f t="shared" si="2"/>
        <v>-55655</v>
      </c>
      <c r="BC17" s="72">
        <f t="shared" si="3"/>
        <v>-23730</v>
      </c>
      <c r="BD17" s="72">
        <f t="shared" si="31"/>
        <v>-107573</v>
      </c>
      <c r="BE17" s="72">
        <f t="shared" si="31"/>
        <v>-99880</v>
      </c>
      <c r="BF17" s="315"/>
      <c r="BJ17" s="44"/>
    </row>
    <row r="18" spans="1:62" s="17" customFormat="1" ht="19.5" customHeight="1">
      <c r="A18" s="148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72">
        <f>'IS (R$)'!AO20</f>
        <v>-352238</v>
      </c>
      <c r="AP18" s="72">
        <f>'IS (R$)'!AP20</f>
        <v>-291647</v>
      </c>
      <c r="AQ18" s="72">
        <f>'IS (R$)'!AQ20</f>
        <v>-315157</v>
      </c>
      <c r="AR18" s="72">
        <f>'IS (R$)'!AR20</f>
        <v>-320347</v>
      </c>
      <c r="AS18" s="72">
        <f>'IS (R$)'!AS20</f>
        <v>-305669</v>
      </c>
      <c r="AT18" s="314"/>
      <c r="AU18" s="43">
        <f>SUM(B18:E18)</f>
        <v>-46969</v>
      </c>
      <c r="AV18" s="43">
        <f>SUM(F18:I18)</f>
        <v>-26259</v>
      </c>
      <c r="AW18" s="43">
        <f>SUM(J18:M18)</f>
        <v>-35451</v>
      </c>
      <c r="AX18" s="43">
        <f>SUM(N18:Q18)</f>
        <v>-48589</v>
      </c>
      <c r="AY18" s="43">
        <f>SUM(R18:U18)</f>
        <v>-76660</v>
      </c>
      <c r="AZ18" s="43">
        <f>SUM(V18:Y18)</f>
        <v>-143780</v>
      </c>
      <c r="BA18" s="72">
        <f t="shared" si="30"/>
        <v>-152554.27022565817</v>
      </c>
      <c r="BB18" s="72">
        <f t="shared" si="2"/>
        <v>-321093</v>
      </c>
      <c r="BC18" s="72">
        <f t="shared" si="3"/>
        <v>-498385</v>
      </c>
      <c r="BD18" s="72">
        <f t="shared" si="31"/>
        <v>-1134614</v>
      </c>
      <c r="BE18" s="72">
        <f t="shared" si="31"/>
        <v>-1188010</v>
      </c>
      <c r="BF18" s="315"/>
    </row>
    <row r="19" spans="1:62" s="17" customFormat="1" ht="19.5" customHeight="1">
      <c r="A19" s="148" t="s">
        <v>244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72">
        <f>'IS (R$)'!AO24</f>
        <v>-256846</v>
      </c>
      <c r="AP19" s="72">
        <f>'IS (R$)'!AP24</f>
        <v>-166734</v>
      </c>
      <c r="AQ19" s="72">
        <f>'IS (R$)'!AQ24</f>
        <v>-171853</v>
      </c>
      <c r="AR19" s="72">
        <f>'IS (R$)'!AR24</f>
        <v>-87670</v>
      </c>
      <c r="AS19" s="72">
        <f>'IS (R$)'!AS24</f>
        <v>-239110</v>
      </c>
      <c r="AT19" s="314"/>
      <c r="AU19" s="43"/>
      <c r="AV19" s="43"/>
      <c r="AW19" s="43"/>
      <c r="AX19" s="43"/>
      <c r="AY19" s="43"/>
      <c r="AZ19" s="43"/>
      <c r="BA19" s="72"/>
      <c r="BB19" s="72"/>
      <c r="BC19" s="72"/>
      <c r="BD19" s="72">
        <f t="shared" si="31"/>
        <v>-680523</v>
      </c>
      <c r="BE19" s="72">
        <f t="shared" si="31"/>
        <v>-750615</v>
      </c>
      <c r="BF19" s="315"/>
    </row>
    <row r="20" spans="1:62" s="17" customFormat="1" ht="19.5" customHeight="1">
      <c r="A20" s="148" t="s">
        <v>144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72">
        <f>SUM('IS (R$)'!AO25:AO28)</f>
        <v>-160285</v>
      </c>
      <c r="AP20" s="72">
        <f>SUM('IS (R$)'!AP25:AP28)</f>
        <v>-78994</v>
      </c>
      <c r="AQ20" s="72">
        <f>SUM('IS (R$)'!AQ25:AQ28)</f>
        <v>-152639</v>
      </c>
      <c r="AR20" s="72">
        <f>SUM('IS (R$)'!AR25:AR28)</f>
        <v>-119901</v>
      </c>
      <c r="AS20" s="72">
        <f>SUM('IS (R$)'!AS25:AS28)</f>
        <v>-113543</v>
      </c>
      <c r="AT20" s="314"/>
      <c r="AU20" s="43">
        <f>SUM(B20:E20)</f>
        <v>-159374</v>
      </c>
      <c r="AV20" s="43">
        <f>SUM(F20:I20)</f>
        <v>-75533</v>
      </c>
      <c r="AW20" s="43">
        <f>SUM(J20:M20)</f>
        <v>-73273</v>
      </c>
      <c r="AX20" s="43">
        <f>SUM(N20:Q20)</f>
        <v>-92195.925213476148</v>
      </c>
      <c r="AY20" s="43">
        <f>SUM(R20:U20)</f>
        <v>-110094</v>
      </c>
      <c r="AZ20" s="43">
        <f>SUM(V20:Y20)</f>
        <v>-108506</v>
      </c>
      <c r="BA20" s="72">
        <f>SUM(Z20:AC20)</f>
        <v>-128052.12974590369</v>
      </c>
      <c r="BB20" s="72">
        <f t="shared" ref="BB20:BB25" si="32">SUM(AD20:AG20)</f>
        <v>-197972</v>
      </c>
      <c r="BC20" s="72">
        <f t="shared" ref="BC20:BC25" si="33">SUM(AH20:AK20)</f>
        <v>-243272</v>
      </c>
      <c r="BD20" s="72">
        <f t="shared" si="31"/>
        <v>-401059</v>
      </c>
      <c r="BE20" s="72">
        <f t="shared" si="31"/>
        <v>-422495</v>
      </c>
      <c r="BF20" s="315"/>
    </row>
    <row r="21" spans="1:62" s="17" customFormat="1" ht="19.5" customHeight="1">
      <c r="A21" s="148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72">
        <f>'IS (R$)'!AO29</f>
        <v>-7478</v>
      </c>
      <c r="AP21" s="72">
        <f>'IS (R$)'!AP29</f>
        <v>-14323</v>
      </c>
      <c r="AQ21" s="72">
        <f>'IS (R$)'!AQ29</f>
        <v>-10595</v>
      </c>
      <c r="AR21" s="72">
        <f>'IS (R$)'!AR29</f>
        <v>-2781</v>
      </c>
      <c r="AS21" s="72">
        <f>'IS (R$)'!AS29</f>
        <v>-3975</v>
      </c>
      <c r="AT21" s="314"/>
      <c r="AU21" s="43">
        <f>SUM(B21:E21)</f>
        <v>-4322</v>
      </c>
      <c r="AV21" s="43">
        <f>SUM(F21:I21)</f>
        <v>-5626</v>
      </c>
      <c r="AW21" s="43">
        <f>SUM(J21:M21)</f>
        <v>-1388</v>
      </c>
      <c r="AX21" s="43">
        <f>SUM(N21:Q21)</f>
        <v>-3644.121186872223</v>
      </c>
      <c r="AY21" s="43">
        <f>SUM(R21:U21)</f>
        <v>-5547</v>
      </c>
      <c r="AZ21" s="43">
        <f>SUM(V21:Y21)</f>
        <v>-11130</v>
      </c>
      <c r="BA21" s="72">
        <f>SUM(Z21:AC21)</f>
        <v>-16377.822779554001</v>
      </c>
      <c r="BB21" s="72">
        <f t="shared" si="32"/>
        <v>-6695</v>
      </c>
      <c r="BC21" s="72">
        <f t="shared" si="33"/>
        <v>-11730</v>
      </c>
      <c r="BD21" s="72">
        <f t="shared" si="31"/>
        <v>-29144</v>
      </c>
      <c r="BE21" s="72">
        <f t="shared" si="31"/>
        <v>-38729</v>
      </c>
      <c r="BF21" s="315"/>
    </row>
    <row r="22" spans="1:62" s="17" customFormat="1" ht="19.5" customHeight="1">
      <c r="A22" s="148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43">
        <f>+'IS (R$)'!AO32</f>
        <v>0</v>
      </c>
      <c r="AP22" s="43">
        <f>+'IS (R$)'!AP32</f>
        <v>0</v>
      </c>
      <c r="AQ22" s="43">
        <f>+'IS (R$)'!AQ32</f>
        <v>0</v>
      </c>
      <c r="AR22" s="43">
        <f>+'IS (R$)'!AR32</f>
        <v>0</v>
      </c>
      <c r="AS22" s="43">
        <f>+'IS (R$)'!AS32</f>
        <v>0</v>
      </c>
      <c r="AT22" s="314"/>
      <c r="AU22" s="43">
        <f>SUM(B22:E22)</f>
        <v>-3603.7611900000002</v>
      </c>
      <c r="AV22" s="43">
        <f>SUM(F22:I22)</f>
        <v>192157.29988999999</v>
      </c>
      <c r="AW22" s="43">
        <f>SUM(J22:M22)</f>
        <v>-6712</v>
      </c>
      <c r="AX22" s="43">
        <f>SUM(N22:Q22)</f>
        <v>0</v>
      </c>
      <c r="AY22" s="43">
        <f>SUM(R22:U22)</f>
        <v>-89</v>
      </c>
      <c r="AZ22" s="43">
        <f>SUM(V22:Y22)</f>
        <v>-27635.67699</v>
      </c>
      <c r="BA22" s="72">
        <f>SUM(Z22:AC22)</f>
        <v>2.0916500000002998</v>
      </c>
      <c r="BB22" s="72">
        <f t="shared" si="32"/>
        <v>0</v>
      </c>
      <c r="BC22" s="72">
        <f t="shared" si="33"/>
        <v>0</v>
      </c>
      <c r="BD22" s="72">
        <f t="shared" si="31"/>
        <v>0</v>
      </c>
      <c r="BE22" s="72">
        <f t="shared" si="31"/>
        <v>0</v>
      </c>
      <c r="BF22" s="315"/>
    </row>
    <row r="23" spans="1:62" s="17" customFormat="1" ht="19.5" customHeight="1">
      <c r="A23" s="148" t="s">
        <v>105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43">
        <f>+'IS (R$)'!AO31</f>
        <v>0</v>
      </c>
      <c r="AP23" s="43">
        <f>+'IS (R$)'!AP31</f>
        <v>0</v>
      </c>
      <c r="AQ23" s="43">
        <f>+'IS (R$)'!AQ31</f>
        <v>0</v>
      </c>
      <c r="AR23" s="43">
        <f>+'IS (R$)'!AR31</f>
        <v>0</v>
      </c>
      <c r="AS23" s="43">
        <f>+'IS (R$)'!AS31</f>
        <v>0</v>
      </c>
      <c r="AT23" s="314"/>
      <c r="AU23" s="43">
        <f>SUM(B23:E23)</f>
        <v>0</v>
      </c>
      <c r="AV23" s="43">
        <f>SUM(F23:I23)</f>
        <v>0</v>
      </c>
      <c r="AW23" s="43">
        <f>SUM(J23:M23)</f>
        <v>0</v>
      </c>
      <c r="AX23" s="43">
        <f>SUM(N23:Q23)</f>
        <v>0</v>
      </c>
      <c r="AY23" s="43">
        <f>SUM(R23:U23)</f>
        <v>-4850</v>
      </c>
      <c r="AZ23" s="43">
        <f>SUM(V23:Y23)</f>
        <v>568370</v>
      </c>
      <c r="BA23" s="72">
        <f>SUM(Z23:AC23)</f>
        <v>-55171</v>
      </c>
      <c r="BB23" s="72">
        <f t="shared" si="32"/>
        <v>0</v>
      </c>
      <c r="BC23" s="72">
        <f t="shared" si="33"/>
        <v>0</v>
      </c>
      <c r="BD23" s="72">
        <f t="shared" si="31"/>
        <v>0</v>
      </c>
      <c r="BE23" s="72">
        <f t="shared" si="31"/>
        <v>0</v>
      </c>
      <c r="BF23" s="315"/>
    </row>
    <row r="24" spans="1:62" s="17" customFormat="1" ht="19.5" customHeight="1">
      <c r="A24" s="148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72">
        <f>'IS (R$)'!AO33</f>
        <v>267728</v>
      </c>
      <c r="AP24" s="72">
        <f>'IS (R$)'!AP33</f>
        <v>30023</v>
      </c>
      <c r="AQ24" s="72">
        <f>'IS (R$)'!AQ33</f>
        <v>309234</v>
      </c>
      <c r="AR24" s="72">
        <f>'IS (R$)'!AR33</f>
        <v>-49760</v>
      </c>
      <c r="AS24" s="72">
        <f>'IS (R$)'!AS33</f>
        <v>-15640</v>
      </c>
      <c r="AT24" s="314"/>
      <c r="AU24" s="43">
        <f>SUM(B24:E24)</f>
        <v>8412</v>
      </c>
      <c r="AV24" s="43">
        <f>SUM(F24:I24)</f>
        <v>17798.167000000001</v>
      </c>
      <c r="AW24" s="43">
        <f>SUM(J24:M24)</f>
        <v>351421</v>
      </c>
      <c r="AX24" s="43">
        <f>SUM(N24:Q24)</f>
        <v>41467.159687383508</v>
      </c>
      <c r="AY24" s="43">
        <f>SUM(R24:U24)</f>
        <v>-14906</v>
      </c>
      <c r="AZ24" s="43">
        <f>SUM(V24:Y24)</f>
        <v>-120729.53802125</v>
      </c>
      <c r="BA24" s="43">
        <f>SUM(Z24:AC24)</f>
        <v>747523.38477956504</v>
      </c>
      <c r="BB24" s="43">
        <f t="shared" si="32"/>
        <v>-75522</v>
      </c>
      <c r="BC24" s="43">
        <f t="shared" si="33"/>
        <v>26570</v>
      </c>
      <c r="BD24" s="43">
        <f t="shared" si="31"/>
        <v>64351</v>
      </c>
      <c r="BE24" s="43">
        <f t="shared" si="31"/>
        <v>227324</v>
      </c>
      <c r="BF24" s="315"/>
    </row>
    <row r="25" spans="1:62" s="8" customFormat="1" ht="19.5" customHeight="1">
      <c r="A25" s="130" t="s">
        <v>31</v>
      </c>
      <c r="B25" s="131">
        <f t="shared" ref="B25:Z25" si="34">+B7+B8</f>
        <v>35787.731950000001</v>
      </c>
      <c r="C25" s="131">
        <f t="shared" si="34"/>
        <v>34020.987359999999</v>
      </c>
      <c r="D25" s="131">
        <f t="shared" si="34"/>
        <v>27809.518329999992</v>
      </c>
      <c r="E25" s="131">
        <f t="shared" si="34"/>
        <v>-71486.998830000026</v>
      </c>
      <c r="F25" s="131">
        <f t="shared" si="34"/>
        <v>-33347</v>
      </c>
      <c r="G25" s="131">
        <f t="shared" si="34"/>
        <v>37418</v>
      </c>
      <c r="H25" s="131">
        <f t="shared" si="34"/>
        <v>23490.002240225513</v>
      </c>
      <c r="I25" s="131">
        <f t="shared" si="34"/>
        <v>122490.46464977445</v>
      </c>
      <c r="J25" s="131">
        <f t="shared" si="34"/>
        <v>-31227</v>
      </c>
      <c r="K25" s="131">
        <f t="shared" si="34"/>
        <v>5918</v>
      </c>
      <c r="L25" s="131">
        <f t="shared" si="34"/>
        <v>-658</v>
      </c>
      <c r="M25" s="131">
        <f t="shared" si="34"/>
        <v>354619</v>
      </c>
      <c r="N25" s="131">
        <f t="shared" si="34"/>
        <v>435.6568450814375</v>
      </c>
      <c r="O25" s="131">
        <f t="shared" si="34"/>
        <v>66259</v>
      </c>
      <c r="P25" s="131">
        <f t="shared" si="34"/>
        <v>20807</v>
      </c>
      <c r="Q25" s="131">
        <f t="shared" si="34"/>
        <v>44162.522064802877</v>
      </c>
      <c r="R25" s="131">
        <f t="shared" si="34"/>
        <v>14807</v>
      </c>
      <c r="S25" s="131">
        <f t="shared" si="34"/>
        <v>88578</v>
      </c>
      <c r="T25" s="131">
        <f t="shared" si="34"/>
        <v>90507</v>
      </c>
      <c r="U25" s="131">
        <f t="shared" si="34"/>
        <v>65185</v>
      </c>
      <c r="V25" s="131">
        <f t="shared" si="34"/>
        <v>53236.738343143486</v>
      </c>
      <c r="W25" s="131">
        <f t="shared" si="34"/>
        <v>302645</v>
      </c>
      <c r="X25" s="131">
        <f t="shared" si="34"/>
        <v>189577.47069573542</v>
      </c>
      <c r="Y25" s="131">
        <f t="shared" si="34"/>
        <v>841754.56731327483</v>
      </c>
      <c r="Z25" s="131">
        <f t="shared" si="34"/>
        <v>182564.45038162154</v>
      </c>
      <c r="AA25" s="131">
        <f>+AA7+AA8</f>
        <v>321815.00161099416</v>
      </c>
      <c r="AB25" s="131">
        <f>+AB7+AB8</f>
        <v>308846.38616151537</v>
      </c>
      <c r="AC25" s="131">
        <f t="shared" ref="AC25" si="35">+AC7+AC8</f>
        <v>973322.49557768996</v>
      </c>
      <c r="AD25" s="131">
        <f t="shared" ref="AD25:AI25" si="36">+AD7+AD8</f>
        <v>448723</v>
      </c>
      <c r="AE25" s="131">
        <f t="shared" si="36"/>
        <v>663543</v>
      </c>
      <c r="AF25" s="131">
        <f t="shared" si="36"/>
        <v>623699</v>
      </c>
      <c r="AG25" s="131">
        <f t="shared" si="36"/>
        <v>1256617.7750389285</v>
      </c>
      <c r="AH25" s="131">
        <f t="shared" si="36"/>
        <v>1125638</v>
      </c>
      <c r="AI25" s="131">
        <f t="shared" si="36"/>
        <v>1230704</v>
      </c>
      <c r="AJ25" s="131">
        <f>+AJ7+AJ8</f>
        <v>1542694</v>
      </c>
      <c r="AK25" s="131">
        <f>+AK7+AK8</f>
        <v>871433</v>
      </c>
      <c r="AL25" s="131">
        <f>+AL7+AL8</f>
        <v>1865462</v>
      </c>
      <c r="AM25" s="131">
        <f t="shared" ref="AM25:AQ25" si="37">+AM7+AM8</f>
        <v>1680919</v>
      </c>
      <c r="AN25" s="131">
        <f t="shared" si="37"/>
        <v>2916675</v>
      </c>
      <c r="AO25" s="131">
        <f t="shared" si="37"/>
        <v>2585522</v>
      </c>
      <c r="AP25" s="131">
        <f t="shared" si="37"/>
        <v>2360895</v>
      </c>
      <c r="AQ25" s="131">
        <f t="shared" si="37"/>
        <v>3189549</v>
      </c>
      <c r="AR25" s="131">
        <f t="shared" ref="AR25:AS25" si="38">+AR7+AR8</f>
        <v>1830280</v>
      </c>
      <c r="AS25" s="131">
        <f t="shared" si="38"/>
        <v>2059033</v>
      </c>
      <c r="AT25" s="315"/>
      <c r="AU25" s="131">
        <f>+AU7+AU8</f>
        <v>26131.23881000001</v>
      </c>
      <c r="AV25" s="131">
        <f>+AV7+AV8</f>
        <v>150051.46688999998</v>
      </c>
      <c r="AW25" s="131">
        <f t="shared" ref="AW25:AX25" si="39">+AW7+AW8</f>
        <v>328652</v>
      </c>
      <c r="AX25" s="131">
        <f t="shared" si="39"/>
        <v>131664.17890988424</v>
      </c>
      <c r="AY25" s="131">
        <f>+AY7+AY8</f>
        <v>259077</v>
      </c>
      <c r="AZ25" s="131">
        <f>+AZ7+AZ8</f>
        <v>1387213.7763521539</v>
      </c>
      <c r="BA25" s="131">
        <f>+BA7+BA8</f>
        <v>1786548.3337318208</v>
      </c>
      <c r="BB25" s="131">
        <f t="shared" si="32"/>
        <v>2992582.7750389287</v>
      </c>
      <c r="BC25" s="131">
        <f t="shared" si="33"/>
        <v>4770469</v>
      </c>
      <c r="BD25" s="131">
        <f t="shared" si="31"/>
        <v>9048578</v>
      </c>
      <c r="BE25" s="131">
        <f t="shared" si="31"/>
        <v>9544011</v>
      </c>
      <c r="BF25" s="315"/>
    </row>
    <row r="26" spans="1:62" s="145" customFormat="1" ht="19.5" customHeight="1">
      <c r="A26" s="154" t="s">
        <v>30</v>
      </c>
      <c r="B26" s="155">
        <f t="shared" ref="B26:Z26" si="40">B25/B7</f>
        <v>0.24973470164616235</v>
      </c>
      <c r="C26" s="155">
        <f t="shared" si="40"/>
        <v>0.24724015726401313</v>
      </c>
      <c r="D26" s="155">
        <f t="shared" si="40"/>
        <v>0.21948067439584543</v>
      </c>
      <c r="E26" s="155">
        <f t="shared" si="40"/>
        <v>-0.90230601726684123</v>
      </c>
      <c r="F26" s="155">
        <f t="shared" si="40"/>
        <v>-6.8714197403667834</v>
      </c>
      <c r="G26" s="155">
        <f t="shared" si="40"/>
        <v>0.38651764316998594</v>
      </c>
      <c r="H26" s="155">
        <f t="shared" si="40"/>
        <v>0.18360019778139391</v>
      </c>
      <c r="I26" s="155">
        <f t="shared" si="40"/>
        <v>5.2192564678279814</v>
      </c>
      <c r="J26" s="155">
        <f t="shared" si="40"/>
        <v>-0.75229468308077763</v>
      </c>
      <c r="K26" s="155">
        <f t="shared" si="40"/>
        <v>5.7244561379750633E-2</v>
      </c>
      <c r="L26" s="155">
        <f t="shared" si="40"/>
        <v>-4.7255856709900752E-3</v>
      </c>
      <c r="M26" s="155">
        <f t="shared" si="40"/>
        <v>3.1178311748828458</v>
      </c>
      <c r="N26" s="155">
        <f t="shared" si="40"/>
        <v>5.8253745728312845E-3</v>
      </c>
      <c r="O26" s="155">
        <f t="shared" si="40"/>
        <v>0.42608371327335748</v>
      </c>
      <c r="P26" s="155">
        <f t="shared" si="40"/>
        <v>0.18913047430327048</v>
      </c>
      <c r="Q26" s="155">
        <f t="shared" si="40"/>
        <v>0.22809452813471517</v>
      </c>
      <c r="R26" s="155">
        <f t="shared" si="40"/>
        <v>0.12638811830480987</v>
      </c>
      <c r="S26" s="155">
        <f t="shared" si="40"/>
        <v>0.36999227250892841</v>
      </c>
      <c r="T26" s="155">
        <f t="shared" si="40"/>
        <v>0.40292128728959564</v>
      </c>
      <c r="U26" s="155">
        <f t="shared" si="40"/>
        <v>0.24347017364314447</v>
      </c>
      <c r="V26" s="155">
        <f t="shared" si="40"/>
        <v>0.38279726883424087</v>
      </c>
      <c r="W26" s="155">
        <f t="shared" si="40"/>
        <v>0.55203718127146673</v>
      </c>
      <c r="X26" s="155">
        <f t="shared" si="40"/>
        <v>0.47507772429362832</v>
      </c>
      <c r="Y26" s="155">
        <f t="shared" si="40"/>
        <v>1.5085345418336762</v>
      </c>
      <c r="Z26" s="155">
        <f t="shared" si="40"/>
        <v>0.81808032682701359</v>
      </c>
      <c r="AA26" s="155">
        <f>AA25/AA7</f>
        <v>1.0304939018962835</v>
      </c>
      <c r="AB26" s="155">
        <f>AB25/AB7</f>
        <v>0.63198188269066669</v>
      </c>
      <c r="AC26" s="155">
        <f t="shared" ref="AC26" si="41">AC25/AC7</f>
        <v>1.1060042140498008</v>
      </c>
      <c r="AD26" s="155">
        <f t="shared" ref="AD26:AE26" si="42">AD25/AD7</f>
        <v>0.68472412540780736</v>
      </c>
      <c r="AE26" s="155">
        <f t="shared" si="42"/>
        <v>0.64872799869382902</v>
      </c>
      <c r="AF26" s="155">
        <f t="shared" ref="AF26" si="43">AF25/AF7</f>
        <v>0.66385068072211573</v>
      </c>
      <c r="AG26" s="155">
        <f t="shared" ref="AG26:AK26" si="44">AG25/AG7</f>
        <v>0.7066340518997376</v>
      </c>
      <c r="AH26" s="155">
        <f t="shared" si="44"/>
        <v>0.73571351540364516</v>
      </c>
      <c r="AI26" s="155">
        <f t="shared" si="44"/>
        <v>0.6567309770355686</v>
      </c>
      <c r="AJ26" s="155">
        <f t="shared" si="44"/>
        <v>0.77686820231384446</v>
      </c>
      <c r="AK26" s="155">
        <f t="shared" si="44"/>
        <v>0.89496245798282648</v>
      </c>
      <c r="AL26" s="155">
        <f>AL25/AL7</f>
        <v>0.66269691700222566</v>
      </c>
      <c r="AM26" s="155">
        <f t="shared" ref="AM26:AQ26" si="45">AM25/AM7</f>
        <v>0.72729086026948697</v>
      </c>
      <c r="AN26" s="155">
        <f t="shared" si="45"/>
        <v>0.72096952408731696</v>
      </c>
      <c r="AO26" s="155">
        <f t="shared" si="45"/>
        <v>0.79504520849041405</v>
      </c>
      <c r="AP26" s="155">
        <f t="shared" si="45"/>
        <v>0.7408832939234512</v>
      </c>
      <c r="AQ26" s="155">
        <f t="shared" si="45"/>
        <v>0.80680018779095708</v>
      </c>
      <c r="AR26" s="155">
        <f t="shared" ref="AR26:AS26" si="46">AR25/AR7</f>
        <v>0.68302746096703382</v>
      </c>
      <c r="AS26" s="155">
        <f t="shared" si="46"/>
        <v>0.66035411603444949</v>
      </c>
      <c r="AT26" s="316"/>
      <c r="AU26" s="155">
        <f t="shared" ref="AU26:AZ26" si="47">AU25/AU7</f>
        <v>5.3675319376631718E-2</v>
      </c>
      <c r="AV26" s="155">
        <f t="shared" si="47"/>
        <v>0.59292240869163193</v>
      </c>
      <c r="AW26" s="155">
        <f t="shared" si="47"/>
        <v>0.826026526185623</v>
      </c>
      <c r="AX26" s="155">
        <f t="shared" si="47"/>
        <v>0.24659812243626009</v>
      </c>
      <c r="AY26" s="155">
        <f t="shared" si="47"/>
        <v>0.30518423408566181</v>
      </c>
      <c r="AZ26" s="155">
        <f t="shared" si="47"/>
        <v>0.84362645309333606</v>
      </c>
      <c r="BA26" s="155">
        <f t="shared" ref="BA26" si="48">BA25/BA7</f>
        <v>0.93822249248179101</v>
      </c>
      <c r="BB26" s="155">
        <f>BB25/BB7</f>
        <v>0.68075088396922767</v>
      </c>
      <c r="BC26" s="155">
        <f>BC25/BC7</f>
        <v>0.74966413791206854</v>
      </c>
      <c r="BD26" s="155">
        <f>BD25/BD7</f>
        <v>0.72833227151825608</v>
      </c>
      <c r="BE26" s="155">
        <f>BE25/BE7</f>
        <v>0.74589770412419842</v>
      </c>
      <c r="BF26" s="315"/>
    </row>
    <row r="27" spans="1:62" s="8" customFormat="1" ht="19.5" customHeight="1">
      <c r="A27" s="9" t="s">
        <v>104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70">
        <f>'IS (R$)'!AN19+'IS (R$)'!AN30</f>
        <v>-846220</v>
      </c>
      <c r="AO27" s="70">
        <f>'IS (R$)'!AO19+'IS (R$)'!AO30</f>
        <v>-363016</v>
      </c>
      <c r="AP27" s="70">
        <f>'IS (R$)'!AP19+'IS (R$)'!AP30</f>
        <v>-637139</v>
      </c>
      <c r="AQ27" s="70">
        <f>'IS (R$)'!AQ19+'IS (R$)'!AQ30</f>
        <v>-669472</v>
      </c>
      <c r="AR27" s="70">
        <f>'IS (R$)'!AR19+'IS (R$)'!AR30</f>
        <v>-579556</v>
      </c>
      <c r="AS27" s="70">
        <f>'IS (R$)'!AS19+'IS (R$)'!AS30</f>
        <v>-608129</v>
      </c>
      <c r="AT27" s="315"/>
      <c r="AU27" s="44">
        <f>SUM(B27:E27)</f>
        <v>-176338</v>
      </c>
      <c r="AV27" s="44">
        <f>SUM(F27:I27)</f>
        <v>-65836</v>
      </c>
      <c r="AW27" s="44">
        <f>SUM(J27:M27)</f>
        <v>-69569</v>
      </c>
      <c r="AX27" s="44">
        <f>SUM(N27:Q27)</f>
        <v>-89455</v>
      </c>
      <c r="AY27" s="44">
        <f>SUM(R27:U27)</f>
        <v>-72462</v>
      </c>
      <c r="AZ27" s="44">
        <f>SUM(V27:Y27)</f>
        <v>-508958</v>
      </c>
      <c r="BA27" s="70">
        <f>SUM(Z27:AC27)</f>
        <v>-843799.90856175311</v>
      </c>
      <c r="BB27" s="70">
        <f>SUM(AD27:AG27)</f>
        <v>-871138.99553036306</v>
      </c>
      <c r="BC27" s="70">
        <f>SUM(AH27:AK27)</f>
        <v>-854256</v>
      </c>
      <c r="BD27" s="70">
        <f>SUM(AL27:AO27)</f>
        <v>-2054585</v>
      </c>
      <c r="BE27" s="70">
        <f>SUM(AM27:AP27)</f>
        <v>-2346105</v>
      </c>
      <c r="BF27" s="315"/>
      <c r="BG27" s="77"/>
    </row>
    <row r="28" spans="1:62" s="8" customFormat="1" ht="19.5" customHeight="1">
      <c r="A28" s="9" t="s">
        <v>33</v>
      </c>
      <c r="B28" s="44">
        <f t="shared" ref="B28:Z28" si="49">B25+B27</f>
        <v>10353.731950000001</v>
      </c>
      <c r="C28" s="44">
        <f t="shared" si="49"/>
        <v>10877.987359999999</v>
      </c>
      <c r="D28" s="44">
        <f t="shared" si="49"/>
        <v>-457.48167000000831</v>
      </c>
      <c r="E28" s="44">
        <f t="shared" si="49"/>
        <v>-170980.99883000003</v>
      </c>
      <c r="F28" s="44">
        <f t="shared" si="49"/>
        <v>-38198</v>
      </c>
      <c r="G28" s="44">
        <f t="shared" si="49"/>
        <v>-6266</v>
      </c>
      <c r="H28" s="44">
        <f t="shared" si="49"/>
        <v>-31778.997759774487</v>
      </c>
      <c r="I28" s="44">
        <f t="shared" si="49"/>
        <v>160458.46464977445</v>
      </c>
      <c r="J28" s="44">
        <f t="shared" si="49"/>
        <v>-42808</v>
      </c>
      <c r="K28" s="44">
        <f t="shared" si="49"/>
        <v>-15481</v>
      </c>
      <c r="L28" s="44">
        <f t="shared" si="49"/>
        <v>-16106</v>
      </c>
      <c r="M28" s="44">
        <f t="shared" si="49"/>
        <v>333478</v>
      </c>
      <c r="N28" s="44">
        <f t="shared" si="49"/>
        <v>-12279.343154918563</v>
      </c>
      <c r="O28" s="44">
        <f t="shared" si="49"/>
        <v>38684</v>
      </c>
      <c r="P28" s="44">
        <f t="shared" si="49"/>
        <v>-506</v>
      </c>
      <c r="Q28" s="44">
        <f t="shared" si="49"/>
        <v>16310.522064802877</v>
      </c>
      <c r="R28" s="44">
        <f t="shared" si="49"/>
        <v>-912</v>
      </c>
      <c r="S28" s="44">
        <f t="shared" si="49"/>
        <v>63313</v>
      </c>
      <c r="T28" s="44">
        <f t="shared" si="49"/>
        <v>71378</v>
      </c>
      <c r="U28" s="44">
        <f t="shared" si="49"/>
        <v>52836</v>
      </c>
      <c r="V28" s="44">
        <f t="shared" si="49"/>
        <v>21996.314973143486</v>
      </c>
      <c r="W28" s="44">
        <f t="shared" si="49"/>
        <v>212102</v>
      </c>
      <c r="X28" s="44">
        <f t="shared" si="49"/>
        <v>105458.47069573542</v>
      </c>
      <c r="Y28" s="44">
        <f t="shared" si="49"/>
        <v>538698.99068327481</v>
      </c>
      <c r="Z28" s="44">
        <f t="shared" si="49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50">AC25+AC27</f>
        <v>681922.36020193994</v>
      </c>
      <c r="AD28" s="44">
        <f t="shared" ref="AD28:AE28" si="51">AD25+AD27</f>
        <v>316773</v>
      </c>
      <c r="AE28" s="44">
        <f t="shared" si="51"/>
        <v>421420</v>
      </c>
      <c r="AF28" s="44">
        <f t="shared" ref="AF28:AG28" si="52">AF25+AF27</f>
        <v>431728.55667251605</v>
      </c>
      <c r="AG28" s="44">
        <f t="shared" si="52"/>
        <v>951522.22283604939</v>
      </c>
      <c r="AH28" s="44">
        <f t="shared" ref="AH28:AI28" si="53">AH25+AH27</f>
        <v>950711</v>
      </c>
      <c r="AI28" s="44">
        <f t="shared" si="53"/>
        <v>1022643</v>
      </c>
      <c r="AJ28" s="44">
        <f t="shared" ref="AJ28" si="54">AJ25+AJ27</f>
        <v>1277592</v>
      </c>
      <c r="AK28" s="44">
        <f t="shared" ref="AK28:AQ28" si="55">AK25+AK27</f>
        <v>665267</v>
      </c>
      <c r="AL28" s="44">
        <f t="shared" si="55"/>
        <v>1519843</v>
      </c>
      <c r="AM28" s="44">
        <f t="shared" si="55"/>
        <v>1181189</v>
      </c>
      <c r="AN28" s="44">
        <f t="shared" si="55"/>
        <v>2070455</v>
      </c>
      <c r="AO28" s="44">
        <f t="shared" si="55"/>
        <v>2222506</v>
      </c>
      <c r="AP28" s="44">
        <f t="shared" si="55"/>
        <v>1723756</v>
      </c>
      <c r="AQ28" s="44">
        <f t="shared" si="55"/>
        <v>2520077</v>
      </c>
      <c r="AR28" s="44">
        <f t="shared" ref="AR28:AS28" si="56">AR25+AR27</f>
        <v>1250724</v>
      </c>
      <c r="AS28" s="44">
        <f t="shared" si="56"/>
        <v>1450904</v>
      </c>
      <c r="AT28" s="315"/>
      <c r="AU28" s="44">
        <f t="shared" ref="AU28:AZ28" si="57">AU25+AU27</f>
        <v>-150206.76118999999</v>
      </c>
      <c r="AV28" s="44">
        <f t="shared" si="57"/>
        <v>84215.466889999982</v>
      </c>
      <c r="AW28" s="44">
        <f t="shared" si="57"/>
        <v>259083</v>
      </c>
      <c r="AX28" s="44">
        <f t="shared" si="57"/>
        <v>42209.178909884242</v>
      </c>
      <c r="AY28" s="44">
        <f t="shared" si="57"/>
        <v>186615</v>
      </c>
      <c r="AZ28" s="44">
        <f t="shared" si="57"/>
        <v>878255.77635215386</v>
      </c>
      <c r="BA28" s="44">
        <f>BA25+BA27</f>
        <v>942748.4251700677</v>
      </c>
      <c r="BB28" s="44">
        <f>SUM(AD28:AG28)</f>
        <v>2121443.7795085656</v>
      </c>
      <c r="BC28" s="44">
        <f>SUM(AH28:AK28)</f>
        <v>3916213</v>
      </c>
      <c r="BD28" s="70">
        <f>SUM(AL28:AO28)</f>
        <v>6993993</v>
      </c>
      <c r="BE28" s="70">
        <f>SUM(AM28:AP28)</f>
        <v>7197906</v>
      </c>
      <c r="BF28" s="315"/>
      <c r="BG28" s="76"/>
      <c r="BH28" s="76"/>
    </row>
    <row r="29" spans="1:62" s="145" customFormat="1" ht="19.5" customHeight="1" thickBot="1">
      <c r="A29" s="142" t="s">
        <v>34</v>
      </c>
      <c r="B29" s="151">
        <f t="shared" ref="B29:Z29" si="58">B28/B7</f>
        <v>7.2250629435531719E-2</v>
      </c>
      <c r="C29" s="151">
        <f t="shared" si="58"/>
        <v>7.9053417149335406E-2</v>
      </c>
      <c r="D29" s="151">
        <f t="shared" si="58"/>
        <v>-3.6105762158067361E-3</v>
      </c>
      <c r="E29" s="151">
        <f t="shared" si="58"/>
        <v>-2.1581152742120744</v>
      </c>
      <c r="F29" s="151">
        <f t="shared" si="58"/>
        <v>-7.8710076241500104</v>
      </c>
      <c r="G29" s="151">
        <f t="shared" si="58"/>
        <v>-6.4726055697876206E-2</v>
      </c>
      <c r="H29" s="151">
        <f t="shared" si="58"/>
        <v>-0.24838781258170947</v>
      </c>
      <c r="I29" s="151">
        <f t="shared" si="58"/>
        <v>6.8370536583038826</v>
      </c>
      <c r="J29" s="151">
        <f t="shared" si="58"/>
        <v>-1.0312944180780073</v>
      </c>
      <c r="K29" s="151">
        <f t="shared" si="58"/>
        <v>-0.1497470521662588</v>
      </c>
      <c r="L29" s="151">
        <f t="shared" si="58"/>
        <v>-0.115669122822137</v>
      </c>
      <c r="M29" s="151">
        <f t="shared" si="58"/>
        <v>2.9319582553038095</v>
      </c>
      <c r="N29" s="151">
        <f t="shared" si="58"/>
        <v>-0.16419292889191497</v>
      </c>
      <c r="O29" s="151">
        <f t="shared" si="58"/>
        <v>0.24876050595793114</v>
      </c>
      <c r="P29" s="151">
        <f t="shared" si="58"/>
        <v>-4.59941461995746E-3</v>
      </c>
      <c r="Q29" s="151">
        <f t="shared" si="58"/>
        <v>8.4242037366954403E-2</v>
      </c>
      <c r="R29" s="151">
        <f t="shared" si="58"/>
        <v>-7.7845589176731679E-3</v>
      </c>
      <c r="S29" s="151">
        <f t="shared" si="58"/>
        <v>0.26445980660387208</v>
      </c>
      <c r="T29" s="151">
        <f t="shared" si="58"/>
        <v>0.31776233489295586</v>
      </c>
      <c r="U29" s="151">
        <f t="shared" si="58"/>
        <v>0.19734586322941139</v>
      </c>
      <c r="V29" s="151">
        <f t="shared" si="58"/>
        <v>0.15816388378010948</v>
      </c>
      <c r="W29" s="151">
        <f t="shared" si="58"/>
        <v>0.38688294940289986</v>
      </c>
      <c r="X29" s="151">
        <f t="shared" si="58"/>
        <v>0.26427702659893809</v>
      </c>
      <c r="Y29" s="151">
        <f t="shared" si="58"/>
        <v>0.96541921678010467</v>
      </c>
      <c r="Z29" s="151">
        <f t="shared" si="58"/>
        <v>0.22812974548655968</v>
      </c>
      <c r="AA29" s="151">
        <f>AA28/AA7</f>
        <v>0.32626836938184189</v>
      </c>
      <c r="AB29" s="151">
        <f>AB28/AB7</f>
        <v>0.22104824221321559</v>
      </c>
      <c r="AC29" s="151">
        <f t="shared" ref="AC29" si="59">AC28/AC7</f>
        <v>0.77488089247386682</v>
      </c>
      <c r="AD29" s="151">
        <f t="shared" ref="AD29:AE29" si="60">AD28/AD7</f>
        <v>0.48337641569031975</v>
      </c>
      <c r="AE29" s="151">
        <f t="shared" si="60"/>
        <v>0.41201090691869768</v>
      </c>
      <c r="AF29" s="151">
        <f t="shared" ref="AF29:AG29" si="61">AF28/AF7</f>
        <v>0.4595218145840001</v>
      </c>
      <c r="AG29" s="151">
        <f t="shared" si="61"/>
        <v>0.5350696267004923</v>
      </c>
      <c r="AH29" s="151">
        <f t="shared" ref="AH29:AI29" si="62">AH28/AH7</f>
        <v>0.62138176922146804</v>
      </c>
      <c r="AI29" s="151">
        <f t="shared" si="62"/>
        <v>0.54570500831116575</v>
      </c>
      <c r="AJ29" s="151">
        <f>AJ28/AJ7</f>
        <v>0.64336841935636568</v>
      </c>
      <c r="AK29" s="151">
        <f>AK28/AK7</f>
        <v>0.68322979452793386</v>
      </c>
      <c r="AL29" s="151">
        <f>AL28/AL7</f>
        <v>0.53991733438012335</v>
      </c>
      <c r="AM29" s="151">
        <f t="shared" ref="AM29:AQ29" si="63">AM28/AM7</f>
        <v>0.51107041085909266</v>
      </c>
      <c r="AN29" s="151">
        <f t="shared" si="63"/>
        <v>0.51179337978835693</v>
      </c>
      <c r="AO29" s="151">
        <f t="shared" si="63"/>
        <v>0.6834181825338157</v>
      </c>
      <c r="AP29" s="151">
        <f t="shared" si="63"/>
        <v>0.54093978054945802</v>
      </c>
      <c r="AQ29" s="151">
        <f t="shared" si="63"/>
        <v>0.63745645445411614</v>
      </c>
      <c r="AR29" s="151">
        <f t="shared" ref="AR29:AS29" si="64">AR28/AR7</f>
        <v>0.46674762227120026</v>
      </c>
      <c r="AS29" s="151">
        <f t="shared" si="64"/>
        <v>0.4653205793063282</v>
      </c>
      <c r="AT29" s="316"/>
      <c r="AU29" s="151">
        <f t="shared" ref="AU29:AZ29" si="65">AU28/AU7</f>
        <v>-0.3085347747201847</v>
      </c>
      <c r="AV29" s="151">
        <f t="shared" si="65"/>
        <v>0.33277407087339117</v>
      </c>
      <c r="AW29" s="151">
        <f t="shared" si="65"/>
        <v>0.65117337026322597</v>
      </c>
      <c r="AX29" s="151">
        <f t="shared" si="65"/>
        <v>7.9054943834630506E-2</v>
      </c>
      <c r="AY29" s="151">
        <f t="shared" si="65"/>
        <v>0.21982636762003488</v>
      </c>
      <c r="AZ29" s="151">
        <f t="shared" si="65"/>
        <v>0.53410643560723559</v>
      </c>
      <c r="BA29" s="151">
        <f>BA28/BA7</f>
        <v>0.49509311365718572</v>
      </c>
      <c r="BB29" s="151">
        <f>BB28/BB7</f>
        <v>0.48258472254712786</v>
      </c>
      <c r="BC29" s="151">
        <f>BC28/BC7</f>
        <v>0.61542050530567027</v>
      </c>
      <c r="BD29" s="151">
        <f>BD28/BD7</f>
        <v>0.56295594829074602</v>
      </c>
      <c r="BE29" s="151">
        <f>BE28/BE7</f>
        <v>0.56254142623073178</v>
      </c>
      <c r="BF29" s="315"/>
      <c r="BG29" s="146"/>
      <c r="BH29" s="146"/>
    </row>
    <row r="30" spans="1:62" s="8" customFormat="1" ht="18.75" customHeight="1" thickBot="1">
      <c r="A30" s="152" t="s">
        <v>35</v>
      </c>
      <c r="B30" s="138">
        <f>'IS (R$)'!B34</f>
        <v>-7110</v>
      </c>
      <c r="C30" s="138">
        <f>'IS (R$)'!C34</f>
        <v>-1637</v>
      </c>
      <c r="D30" s="138">
        <f>'IS (R$)'!D34</f>
        <v>20867</v>
      </c>
      <c r="E30" s="138">
        <f>'IS (R$)'!E34</f>
        <v>2713</v>
      </c>
      <c r="F30" s="138">
        <f>'IS (R$)'!F34</f>
        <v>-15804</v>
      </c>
      <c r="G30" s="138">
        <f>'IS (R$)'!G34</f>
        <v>-12127</v>
      </c>
      <c r="H30" s="138">
        <f>'IS (R$)'!H34</f>
        <v>29111</v>
      </c>
      <c r="I30" s="138">
        <f>'IS (R$)'!I34</f>
        <v>15511</v>
      </c>
      <c r="J30" s="138">
        <f>'IS (R$)'!J34</f>
        <v>-22219</v>
      </c>
      <c r="K30" s="138">
        <f>'IS (R$)'!K34</f>
        <v>-35877</v>
      </c>
      <c r="L30" s="138">
        <f>'IS (R$)'!L34</f>
        <v>109994</v>
      </c>
      <c r="M30" s="138">
        <f>'IS (R$)'!M34</f>
        <v>-64074</v>
      </c>
      <c r="N30" s="138">
        <f>'IS (R$)'!N34</f>
        <v>21602</v>
      </c>
      <c r="O30" s="138">
        <f>'IS (R$)'!O34</f>
        <v>10692</v>
      </c>
      <c r="P30" s="138">
        <f>'IS (R$)'!P34</f>
        <v>14224</v>
      </c>
      <c r="Q30" s="138">
        <f>'IS (R$)'!Q34</f>
        <v>-60293</v>
      </c>
      <c r="R30" s="138">
        <f>'IS (R$)'!R34</f>
        <v>-27859</v>
      </c>
      <c r="S30" s="138">
        <f>'IS (R$)'!S34</f>
        <v>13368</v>
      </c>
      <c r="T30" s="138">
        <f>'IS (R$)'!T34</f>
        <v>27044</v>
      </c>
      <c r="U30" s="138">
        <f>'IS (R$)'!U34</f>
        <v>38317</v>
      </c>
      <c r="V30" s="138">
        <f>'IS (R$)'!V34</f>
        <v>-140139.25098636447</v>
      </c>
      <c r="W30" s="138">
        <f>'IS (R$)'!W34</f>
        <v>-11654</v>
      </c>
      <c r="X30" s="138">
        <f>'IS (R$)'!X34</f>
        <v>-168878</v>
      </c>
      <c r="Y30" s="138">
        <f>'IS (R$)'!Y34</f>
        <v>-16582.749013635563</v>
      </c>
      <c r="Z30" s="138">
        <f>'IS (R$)'!Z34</f>
        <v>-103482.87228324357</v>
      </c>
      <c r="AA30" s="138">
        <f>'IS (R$)'!AA34</f>
        <v>-224644</v>
      </c>
      <c r="AB30" s="138">
        <f>'IS (R$)'!AB34</f>
        <v>-182181.56236137112</v>
      </c>
      <c r="AC30" s="138">
        <f>'IS (R$)'!AC34</f>
        <v>51639.485327776056</v>
      </c>
      <c r="AD30" s="138">
        <f>'IS (R$)'!AD34</f>
        <v>-362048</v>
      </c>
      <c r="AE30" s="138">
        <f>'IS (R$)'!AE34</f>
        <v>140421</v>
      </c>
      <c r="AF30" s="138">
        <f>'IS (R$)'!AF34</f>
        <v>-264307</v>
      </c>
      <c r="AG30" s="138">
        <f>'IS (R$)'!AG34</f>
        <v>-136388.03108174179</v>
      </c>
      <c r="AH30" s="138">
        <f>'IS (R$)'!AH34</f>
        <v>-45470</v>
      </c>
      <c r="AI30" s="138">
        <f>'IS (R$)'!AI34</f>
        <v>-191898</v>
      </c>
      <c r="AJ30" s="138">
        <f>'IS (R$)'!AJ34</f>
        <v>-31198</v>
      </c>
      <c r="AK30" s="138">
        <f>'IS (R$)'!AK34</f>
        <v>14173</v>
      </c>
      <c r="AL30" s="138">
        <f>'IS (R$)'!AL34</f>
        <v>-264290</v>
      </c>
      <c r="AM30" s="138">
        <f>'IS (R$)'!AM34</f>
        <v>-341054</v>
      </c>
      <c r="AN30" s="138">
        <f>'IS (R$)'!AN34</f>
        <v>-112097</v>
      </c>
      <c r="AO30" s="138">
        <f>'IS (R$)'!AO34</f>
        <v>-333749</v>
      </c>
      <c r="AP30" s="138">
        <f>'IS (R$)'!AP34</f>
        <v>-198679</v>
      </c>
      <c r="AQ30" s="138">
        <f>'IS (R$)'!AQ34</f>
        <v>-55870</v>
      </c>
      <c r="AR30" s="138">
        <f>'IS (R$)'!AR34</f>
        <v>-205831</v>
      </c>
      <c r="AS30" s="138">
        <f>'IS (R$)'!AS34</f>
        <v>-123962</v>
      </c>
      <c r="AT30" s="315"/>
      <c r="AU30" s="134">
        <f>SUM(B30:E30)</f>
        <v>14833</v>
      </c>
      <c r="AV30" s="134">
        <f>SUM(F30:I30)</f>
        <v>16691</v>
      </c>
      <c r="AW30" s="134">
        <f>SUM(J30:M30)</f>
        <v>-12176</v>
      </c>
      <c r="AX30" s="134">
        <f>SUM(N30:Q30)</f>
        <v>-13775</v>
      </c>
      <c r="AY30" s="134">
        <f>SUM(R30:U30)</f>
        <v>50870</v>
      </c>
      <c r="AZ30" s="134">
        <f>SUM(V30:Y30)</f>
        <v>-337254</v>
      </c>
      <c r="BA30" s="138">
        <f>SUM(Z30:AC30)</f>
        <v>-458668.94931683864</v>
      </c>
      <c r="BB30" s="134">
        <f>SUM(AD30:AG30)</f>
        <v>-622322.03108174179</v>
      </c>
      <c r="BC30" s="134">
        <f>SUM(AH30:AK30)</f>
        <v>-254393</v>
      </c>
      <c r="BD30" s="134">
        <f>SUM(AL30:AO30)</f>
        <v>-1051190</v>
      </c>
      <c r="BE30" s="134">
        <f>SUM(AM30:AP30)</f>
        <v>-985579</v>
      </c>
      <c r="BF30" s="315"/>
    </row>
    <row r="31" spans="1:62" s="8" customFormat="1" ht="19.5" customHeight="1" thickBot="1">
      <c r="A31" s="136" t="s">
        <v>36</v>
      </c>
      <c r="B31" s="137">
        <f t="shared" ref="B31:Z31" si="66">B28+B30</f>
        <v>3243.7319500000012</v>
      </c>
      <c r="C31" s="137">
        <f t="shared" si="66"/>
        <v>9240.9873599999992</v>
      </c>
      <c r="D31" s="137">
        <f t="shared" si="66"/>
        <v>20409.518329999992</v>
      </c>
      <c r="E31" s="137">
        <f t="shared" si="66"/>
        <v>-168267.99883000003</v>
      </c>
      <c r="F31" s="137">
        <f t="shared" si="66"/>
        <v>-54002</v>
      </c>
      <c r="G31" s="137">
        <f t="shared" si="66"/>
        <v>-18393</v>
      </c>
      <c r="H31" s="137">
        <f t="shared" si="66"/>
        <v>-2667.9977597744873</v>
      </c>
      <c r="I31" s="137">
        <f t="shared" si="66"/>
        <v>175969.46464977445</v>
      </c>
      <c r="J31" s="137">
        <f t="shared" si="66"/>
        <v>-65027</v>
      </c>
      <c r="K31" s="137">
        <f t="shared" si="66"/>
        <v>-51358</v>
      </c>
      <c r="L31" s="137">
        <f t="shared" si="66"/>
        <v>93888</v>
      </c>
      <c r="M31" s="137">
        <f t="shared" si="66"/>
        <v>269404</v>
      </c>
      <c r="N31" s="137">
        <f t="shared" si="66"/>
        <v>9322.6568450814375</v>
      </c>
      <c r="O31" s="137">
        <f t="shared" si="66"/>
        <v>49376</v>
      </c>
      <c r="P31" s="137">
        <f t="shared" si="66"/>
        <v>13718</v>
      </c>
      <c r="Q31" s="137">
        <f t="shared" si="66"/>
        <v>-43982.477935197123</v>
      </c>
      <c r="R31" s="137">
        <f t="shared" si="66"/>
        <v>-28771</v>
      </c>
      <c r="S31" s="137">
        <f t="shared" si="66"/>
        <v>76681</v>
      </c>
      <c r="T31" s="137">
        <f t="shared" si="66"/>
        <v>98422</v>
      </c>
      <c r="U31" s="137">
        <f t="shared" si="66"/>
        <v>91153</v>
      </c>
      <c r="V31" s="137">
        <f t="shared" si="66"/>
        <v>-118142.93601322098</v>
      </c>
      <c r="W31" s="137">
        <f t="shared" si="66"/>
        <v>200448</v>
      </c>
      <c r="X31" s="137">
        <f t="shared" si="66"/>
        <v>-63419.529304264579</v>
      </c>
      <c r="Y31" s="137">
        <f t="shared" si="66"/>
        <v>522116.24166963925</v>
      </c>
      <c r="Z31" s="137">
        <f t="shared" si="66"/>
        <v>-52572.979654497234</v>
      </c>
      <c r="AA31" s="137">
        <f>AA28+AA30</f>
        <v>-122752.99838900584</v>
      </c>
      <c r="AB31" s="137">
        <f>AB28+AB30</f>
        <v>-74156.391632983723</v>
      </c>
      <c r="AC31" s="137">
        <f t="shared" ref="AC31" si="67">AC28+AC30</f>
        <v>733561.845529716</v>
      </c>
      <c r="AD31" s="137">
        <f t="shared" ref="AD31:AE31" si="68">AD28+AD30</f>
        <v>-45275</v>
      </c>
      <c r="AE31" s="137">
        <f t="shared" si="68"/>
        <v>561841</v>
      </c>
      <c r="AF31" s="137">
        <f t="shared" ref="AF31:AG31" si="69">AF28+AF30</f>
        <v>167421.55667251605</v>
      </c>
      <c r="AG31" s="137">
        <f t="shared" si="69"/>
        <v>815134.1917543076</v>
      </c>
      <c r="AH31" s="137">
        <f t="shared" ref="AH31:AI31" si="70">AH28+AH30</f>
        <v>905241</v>
      </c>
      <c r="AI31" s="137">
        <f t="shared" si="70"/>
        <v>830745</v>
      </c>
      <c r="AJ31" s="137">
        <f t="shared" ref="AJ31" si="71">AJ28+AJ30</f>
        <v>1246394</v>
      </c>
      <c r="AK31" s="137">
        <f>AK28+AK30</f>
        <v>679440</v>
      </c>
      <c r="AL31" s="137">
        <f>AL28+AL30</f>
        <v>1255553</v>
      </c>
      <c r="AM31" s="137">
        <f t="shared" ref="AM31:AQ31" si="72">AM28+AM30</f>
        <v>840135</v>
      </c>
      <c r="AN31" s="137">
        <f t="shared" si="72"/>
        <v>1958358</v>
      </c>
      <c r="AO31" s="137">
        <f t="shared" si="72"/>
        <v>1888757</v>
      </c>
      <c r="AP31" s="137">
        <f t="shared" si="72"/>
        <v>1525077</v>
      </c>
      <c r="AQ31" s="137">
        <f t="shared" si="72"/>
        <v>2464207</v>
      </c>
      <c r="AR31" s="137">
        <f t="shared" ref="AR31:AS31" si="73">AR28+AR30</f>
        <v>1044893</v>
      </c>
      <c r="AS31" s="137">
        <f t="shared" si="73"/>
        <v>1326942</v>
      </c>
      <c r="AT31" s="315"/>
      <c r="AU31" s="137">
        <f t="shared" ref="AU31:AZ31" si="74">+AU28+AU30</f>
        <v>-135373.76118999999</v>
      </c>
      <c r="AV31" s="137">
        <f t="shared" si="74"/>
        <v>100906.46688999998</v>
      </c>
      <c r="AW31" s="137">
        <f t="shared" si="74"/>
        <v>246907</v>
      </c>
      <c r="AX31" s="137">
        <f t="shared" si="74"/>
        <v>28434.178909884242</v>
      </c>
      <c r="AY31" s="137">
        <f t="shared" si="74"/>
        <v>237485</v>
      </c>
      <c r="AZ31" s="137">
        <f t="shared" si="74"/>
        <v>541001.77635215386</v>
      </c>
      <c r="BA31" s="137">
        <f>BA28+BA30</f>
        <v>484079.47585322906</v>
      </c>
      <c r="BB31" s="137">
        <f>BB28+BB30</f>
        <v>1499121.7484268239</v>
      </c>
      <c r="BC31" s="137">
        <f>BC28+BC30</f>
        <v>3661820</v>
      </c>
      <c r="BD31" s="137">
        <f>BD28+BD30</f>
        <v>5942803</v>
      </c>
      <c r="BE31" s="137">
        <f>BE28+BE30</f>
        <v>6212327</v>
      </c>
      <c r="BF31" s="315"/>
    </row>
    <row r="32" spans="1:62" s="8" customFormat="1" ht="19.5" customHeight="1" thickBot="1">
      <c r="A32" s="9" t="s">
        <v>38</v>
      </c>
      <c r="B32" s="133">
        <f>'IS (R$)'!B39</f>
        <v>-1545</v>
      </c>
      <c r="C32" s="133">
        <f>'IS (R$)'!C39</f>
        <v>502</v>
      </c>
      <c r="D32" s="133">
        <f>'IS (R$)'!D39</f>
        <v>-4064</v>
      </c>
      <c r="E32" s="133">
        <f>'IS (R$)'!E39</f>
        <v>10634</v>
      </c>
      <c r="F32" s="133">
        <f>'IS (R$)'!F39</f>
        <v>463</v>
      </c>
      <c r="G32" s="133">
        <f>'IS (R$)'!G39</f>
        <v>2158</v>
      </c>
      <c r="H32" s="133">
        <f>'IS (R$)'!H39</f>
        <v>2690</v>
      </c>
      <c r="I32" s="133">
        <f>'IS (R$)'!I39</f>
        <v>216</v>
      </c>
      <c r="J32" s="133">
        <f>'IS (R$)'!J39</f>
        <v>-360</v>
      </c>
      <c r="K32" s="133">
        <f>'IS (R$)'!K39</f>
        <v>336</v>
      </c>
      <c r="L32" s="133">
        <f>'IS (R$)'!L39</f>
        <v>-22417</v>
      </c>
      <c r="M32" s="133">
        <f>'IS (R$)'!M39</f>
        <v>11112</v>
      </c>
      <c r="N32" s="133">
        <f>'IS (R$)'!N39</f>
        <v>-5303.8250048387099</v>
      </c>
      <c r="O32" s="133">
        <f>'IS (R$)'!O39</f>
        <v>-2270</v>
      </c>
      <c r="P32" s="133">
        <f>'IS (R$)'!P39</f>
        <v>2664</v>
      </c>
      <c r="Q32" s="133">
        <f>'IS (R$)'!Q39</f>
        <v>7103</v>
      </c>
      <c r="R32" s="133">
        <f>'IS (R$)'!R39</f>
        <v>316</v>
      </c>
      <c r="S32" s="133">
        <f>'IS (R$)'!S39</f>
        <v>-326</v>
      </c>
      <c r="T32" s="133">
        <f>'IS (R$)'!T39</f>
        <v>-25754</v>
      </c>
      <c r="U32" s="133">
        <f>'IS (R$)'!U39</f>
        <v>-5425</v>
      </c>
      <c r="V32" s="133">
        <f>'IS (R$)'!V39</f>
        <v>-4761</v>
      </c>
      <c r="W32" s="133">
        <f>'IS (R$)'!W39</f>
        <v>-35686</v>
      </c>
      <c r="X32" s="133">
        <f>'IS (R$)'!X39</f>
        <v>-721</v>
      </c>
      <c r="Y32" s="133">
        <f>'IS (R$)'!Y39</f>
        <v>342511.87936303503</v>
      </c>
      <c r="Z32" s="133">
        <f>'IS (R$)'!Z39</f>
        <v>-8889.5231999999996</v>
      </c>
      <c r="AA32" s="133">
        <f>'IS (R$)'!AA39</f>
        <v>22952</v>
      </c>
      <c r="AB32" s="133">
        <f>'IS (R$)'!AB39</f>
        <v>-36441.413292637924</v>
      </c>
      <c r="AC32" s="133">
        <f>'IS (R$)'!AC39</f>
        <v>-8788.6238634373294</v>
      </c>
      <c r="AD32" s="133">
        <f>'IS (R$)'!AD39</f>
        <v>-20517</v>
      </c>
      <c r="AE32" s="133">
        <f>'IS (R$)'!AE39</f>
        <v>-140939</v>
      </c>
      <c r="AF32" s="133">
        <f>'IS (R$)'!AF39</f>
        <v>-70317</v>
      </c>
      <c r="AG32" s="133">
        <f>'IS (R$)'!AG39</f>
        <v>65697.968032402321</v>
      </c>
      <c r="AH32" s="133">
        <f>'IS (R$)'!AH39</f>
        <v>163727</v>
      </c>
      <c r="AI32" s="133">
        <f>'IS (R$)'!AI39</f>
        <v>-191665</v>
      </c>
      <c r="AJ32" s="133">
        <f>'IS (R$)'!AJ39</f>
        <v>-454080</v>
      </c>
      <c r="AK32" s="133">
        <f>'IS (R$)'!AK39</f>
        <v>247270</v>
      </c>
      <c r="AL32" s="133">
        <f>'IS (R$)'!AL39</f>
        <v>-93488</v>
      </c>
      <c r="AM32" s="133">
        <f>'IS (R$)'!AM39</f>
        <v>834</v>
      </c>
      <c r="AN32" s="133">
        <f>'IS (R$)'!AN39</f>
        <v>-491403</v>
      </c>
      <c r="AO32" s="133">
        <f>'IS (R$)'!AO39</f>
        <v>-340710</v>
      </c>
      <c r="AP32" s="133">
        <f>'IS (R$)'!AP39</f>
        <v>-479524</v>
      </c>
      <c r="AQ32" s="133">
        <f>'IS (R$)'!AQ39</f>
        <v>-1044198</v>
      </c>
      <c r="AR32" s="133">
        <f>'IS (R$)'!AR39</f>
        <v>-157743</v>
      </c>
      <c r="AS32" s="133">
        <f>'IS (R$)'!AS39</f>
        <v>5621952</v>
      </c>
      <c r="AT32" s="315"/>
      <c r="AU32" s="44">
        <f>SUM(B32:E32)</f>
        <v>5527</v>
      </c>
      <c r="AV32" s="44">
        <f>SUM(F32:I32)</f>
        <v>5527</v>
      </c>
      <c r="AW32" s="44">
        <f>SUM(J32:M32)</f>
        <v>-11329</v>
      </c>
      <c r="AX32" s="44">
        <f>SUM(N32:Q32)</f>
        <v>2193.1749951612901</v>
      </c>
      <c r="AY32" s="44">
        <f>SUM(R32:U32)</f>
        <v>-31189</v>
      </c>
      <c r="AZ32" s="44">
        <f>SUM(V32:Y32)</f>
        <v>301343.87936303503</v>
      </c>
      <c r="BA32" s="133">
        <f>SUM(Z32:AC32)</f>
        <v>-31167.560356075253</v>
      </c>
      <c r="BB32" s="44">
        <f>SUM(AD32:AG32)</f>
        <v>-166075.03196759766</v>
      </c>
      <c r="BC32" s="44">
        <f>SUM(AH32:AK32)</f>
        <v>-234748</v>
      </c>
      <c r="BD32" s="137">
        <f>SUM(AL32:AO32)</f>
        <v>-924767</v>
      </c>
      <c r="BE32" s="137">
        <f>SUM(AM32:AP32)</f>
        <v>-1310803</v>
      </c>
      <c r="BF32" s="315"/>
    </row>
    <row r="33" spans="1:58" s="8" customFormat="1" ht="19.5" customHeight="1">
      <c r="A33" s="139" t="s">
        <v>37</v>
      </c>
      <c r="B33" s="140">
        <f t="shared" ref="B33:Z33" si="75">+B31+B32</f>
        <v>1698.7319500000012</v>
      </c>
      <c r="C33" s="140">
        <f t="shared" si="75"/>
        <v>9742.9873599999992</v>
      </c>
      <c r="D33" s="140">
        <f t="shared" si="75"/>
        <v>16345.518329999992</v>
      </c>
      <c r="E33" s="140">
        <f t="shared" si="75"/>
        <v>-157633.99883000003</v>
      </c>
      <c r="F33" s="140">
        <f t="shared" si="75"/>
        <v>-53539</v>
      </c>
      <c r="G33" s="140">
        <f t="shared" si="75"/>
        <v>-16235</v>
      </c>
      <c r="H33" s="140">
        <f t="shared" si="75"/>
        <v>22.002240225512651</v>
      </c>
      <c r="I33" s="140">
        <f t="shared" si="75"/>
        <v>176185.46464977445</v>
      </c>
      <c r="J33" s="140">
        <f t="shared" si="75"/>
        <v>-65387</v>
      </c>
      <c r="K33" s="140">
        <f t="shared" si="75"/>
        <v>-51022</v>
      </c>
      <c r="L33" s="140">
        <f t="shared" si="75"/>
        <v>71471</v>
      </c>
      <c r="M33" s="140">
        <f t="shared" si="75"/>
        <v>280516</v>
      </c>
      <c r="N33" s="140">
        <f t="shared" si="75"/>
        <v>4018.8318402427276</v>
      </c>
      <c r="O33" s="140">
        <f t="shared" si="75"/>
        <v>47106</v>
      </c>
      <c r="P33" s="140">
        <f t="shared" si="75"/>
        <v>16382</v>
      </c>
      <c r="Q33" s="140">
        <f t="shared" si="75"/>
        <v>-36879.477935197123</v>
      </c>
      <c r="R33" s="140">
        <f t="shared" si="75"/>
        <v>-28455</v>
      </c>
      <c r="S33" s="140">
        <f t="shared" si="75"/>
        <v>76355</v>
      </c>
      <c r="T33" s="140">
        <f t="shared" si="75"/>
        <v>72668</v>
      </c>
      <c r="U33" s="140">
        <f t="shared" si="75"/>
        <v>85728</v>
      </c>
      <c r="V33" s="140">
        <f t="shared" si="75"/>
        <v>-122903.93601322098</v>
      </c>
      <c r="W33" s="140">
        <f t="shared" si="75"/>
        <v>164762</v>
      </c>
      <c r="X33" s="140">
        <f t="shared" si="75"/>
        <v>-64140.529304264579</v>
      </c>
      <c r="Y33" s="140">
        <f t="shared" si="75"/>
        <v>864628.12103267433</v>
      </c>
      <c r="Z33" s="140">
        <f t="shared" si="75"/>
        <v>-61462.50285449723</v>
      </c>
      <c r="AA33" s="140">
        <f t="shared" ref="AA33:AB33" si="76">+AA31+AA32</f>
        <v>-99800.998389005836</v>
      </c>
      <c r="AB33" s="140">
        <f t="shared" si="76"/>
        <v>-110597.80492562165</v>
      </c>
      <c r="AC33" s="140">
        <f t="shared" ref="AC33" si="77">+AC31+AC32</f>
        <v>724773.22166627867</v>
      </c>
      <c r="AD33" s="140">
        <f t="shared" ref="AD33:AE33" si="78">+AD31+AD32</f>
        <v>-65792</v>
      </c>
      <c r="AE33" s="140">
        <f t="shared" si="78"/>
        <v>420902</v>
      </c>
      <c r="AF33" s="140">
        <f t="shared" ref="AF33:AG33" si="79">+AF31+AF32</f>
        <v>97104.556672516046</v>
      </c>
      <c r="AG33" s="140">
        <f t="shared" si="79"/>
        <v>880832.15978670993</v>
      </c>
      <c r="AH33" s="140">
        <f t="shared" ref="AH33" si="80">+AH31+AH32</f>
        <v>1068968</v>
      </c>
      <c r="AI33" s="140">
        <f>+AI31+AI32</f>
        <v>639080</v>
      </c>
      <c r="AJ33" s="140">
        <f>+AJ31+AJ32</f>
        <v>792314</v>
      </c>
      <c r="AK33" s="140">
        <f>+AK31+AK32</f>
        <v>926710</v>
      </c>
      <c r="AL33" s="140">
        <f>+AL31+AL32</f>
        <v>1162065</v>
      </c>
      <c r="AM33" s="140">
        <f t="shared" ref="AM33:AQ33" si="81">+AM31+AM32</f>
        <v>840969</v>
      </c>
      <c r="AN33" s="140">
        <f t="shared" si="81"/>
        <v>1466955</v>
      </c>
      <c r="AO33" s="140">
        <f t="shared" si="81"/>
        <v>1548047</v>
      </c>
      <c r="AP33" s="140">
        <f t="shared" si="81"/>
        <v>1045553</v>
      </c>
      <c r="AQ33" s="140">
        <f t="shared" si="81"/>
        <v>1420009</v>
      </c>
      <c r="AR33" s="140">
        <f t="shared" ref="AR33:AS33" si="82">+AR31+AR32</f>
        <v>887150</v>
      </c>
      <c r="AS33" s="140">
        <f t="shared" si="82"/>
        <v>6948894</v>
      </c>
      <c r="AT33" s="315"/>
      <c r="AU33" s="140">
        <f t="shared" ref="AU33:AY33" si="83">+AU31+AU32</f>
        <v>-129846.76118999999</v>
      </c>
      <c r="AV33" s="140">
        <f t="shared" si="83"/>
        <v>106433.46688999998</v>
      </c>
      <c r="AW33" s="140">
        <f t="shared" si="83"/>
        <v>235578</v>
      </c>
      <c r="AX33" s="140">
        <f t="shared" si="83"/>
        <v>30627.353905045533</v>
      </c>
      <c r="AY33" s="140">
        <f t="shared" si="83"/>
        <v>206296</v>
      </c>
      <c r="AZ33" s="140">
        <f>+AZ31+AZ32</f>
        <v>842345.65571518894</v>
      </c>
      <c r="BA33" s="140">
        <f>+BA31+BA32</f>
        <v>452911.91549715382</v>
      </c>
      <c r="BB33" s="140">
        <f>SUM(AD33:AG33)</f>
        <v>1333046.7164592259</v>
      </c>
      <c r="BC33" s="140">
        <f>SUM(AH33:AK33)</f>
        <v>3427072</v>
      </c>
      <c r="BD33" s="140">
        <f>SUM(AL33:AO33)</f>
        <v>5018036</v>
      </c>
      <c r="BE33" s="140">
        <f>SUM(AM33:AP33)</f>
        <v>4901524</v>
      </c>
      <c r="BF33" s="315"/>
    </row>
    <row r="34" spans="1:58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T34" s="317"/>
      <c r="AU34" s="5"/>
      <c r="AV34" s="7"/>
      <c r="AW34" s="5"/>
      <c r="AX34" s="5"/>
      <c r="AY34" s="5"/>
      <c r="AZ34" s="100"/>
      <c r="BA34" s="100"/>
      <c r="BB34" s="100"/>
      <c r="BC34" s="43"/>
      <c r="BD34" s="43"/>
      <c r="BE34" s="43"/>
      <c r="BF34" s="313"/>
    </row>
    <row r="35" spans="1:58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T35" s="318"/>
      <c r="AU35" s="104"/>
      <c r="AV35" s="104"/>
      <c r="AW35" s="104"/>
      <c r="AX35" s="104"/>
      <c r="AY35" s="104"/>
      <c r="AZ35" s="104"/>
      <c r="BA35" s="104"/>
      <c r="BB35" s="104"/>
      <c r="BC35" s="44"/>
      <c r="BD35" s="44"/>
      <c r="BE35" s="44"/>
    </row>
    <row r="36" spans="1:58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BC36" s="12"/>
      <c r="BD36" s="12"/>
      <c r="BE36" s="12"/>
    </row>
    <row r="37" spans="1:58" ht="15.5">
      <c r="F37" s="76"/>
      <c r="G37" s="76"/>
      <c r="H37" s="76"/>
      <c r="I37" s="76"/>
      <c r="X37" s="72"/>
      <c r="Y37" s="72"/>
      <c r="Z37" s="72"/>
      <c r="BC37" s="12"/>
      <c r="BD37" s="12"/>
      <c r="BE37" s="12"/>
    </row>
    <row r="38" spans="1:58" ht="15.5">
      <c r="X38" s="72"/>
      <c r="Y38" s="72"/>
      <c r="Z38" s="72"/>
      <c r="BC38" s="12"/>
      <c r="BD38" s="12"/>
      <c r="BE38" s="12"/>
    </row>
    <row r="39" spans="1:58" ht="15.5">
      <c r="BC39" s="12"/>
      <c r="BD39" s="12"/>
      <c r="BE39" s="12"/>
    </row>
    <row r="40" spans="1:58" ht="15.5">
      <c r="BC40" s="12"/>
      <c r="BD40" s="12"/>
      <c r="BE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M93"/>
  <sheetViews>
    <sheetView showGridLines="0" zoomScale="73" zoomScaleNormal="73" workbookViewId="0">
      <pane xSplit="32" ySplit="7" topLeftCell="AG8" activePane="bottomRight" state="frozen"/>
      <selection activeCell="AR7" sqref="AR7"/>
      <selection pane="topRight" activeCell="AR7" sqref="AR7"/>
      <selection pane="bottomLeft" activeCell="AR7" sqref="AR7"/>
      <selection pane="bottomRight" activeCell="AO11" sqref="AO11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hidden="1" customWidth="1" outlineLevel="1"/>
    <col min="11" max="11" width="10.54296875" style="25" hidden="1" customWidth="1" outlineLevel="1"/>
    <col min="12" max="25" width="12.453125" style="25" hidden="1" customWidth="1" outlineLevel="1"/>
    <col min="26" max="26" width="12.453125" style="25" hidden="1" customWidth="1" outlineLevel="1" collapsed="1"/>
    <col min="27" max="30" width="12.453125" style="25" hidden="1" customWidth="1" outlineLevel="1"/>
    <col min="31" max="32" width="14" style="25" hidden="1" customWidth="1" outlineLevel="1"/>
    <col min="33" max="33" width="14" style="25" customWidth="1" collapsed="1"/>
    <col min="34" max="37" width="14" style="25" customWidth="1"/>
    <col min="38" max="45" width="13.54296875" customWidth="1"/>
    <col min="46" max="46" width="13.26953125" bestFit="1" customWidth="1"/>
    <col min="47" max="47" width="68.81640625" style="25" bestFit="1" customWidth="1"/>
    <col min="48" max="48" width="14.7265625" style="25" hidden="1" customWidth="1" outlineLevel="1"/>
    <col min="49" max="53" width="13" style="25" hidden="1" customWidth="1" outlineLevel="1"/>
    <col min="54" max="54" width="13" style="26" hidden="1" customWidth="1" outlineLevel="1"/>
    <col min="55" max="71" width="13" style="25" hidden="1" customWidth="1" outlineLevel="1"/>
    <col min="72" max="72" width="13" style="25" hidden="1" customWidth="1" outlineLevel="1" collapsed="1"/>
    <col min="73" max="74" width="13" style="25" hidden="1" customWidth="1" outlineLevel="1"/>
    <col min="75" max="75" width="12.1796875" style="25" hidden="1" customWidth="1" outlineLevel="1"/>
    <col min="76" max="76" width="11.7265625" style="25" hidden="1" customWidth="1" outlineLevel="1"/>
    <col min="77" max="78" width="13.453125" style="25" hidden="1" customWidth="1" outlineLevel="1"/>
    <col min="79" max="79" width="13.453125" style="25" customWidth="1" collapsed="1"/>
    <col min="80" max="83" width="13.453125" style="25" customWidth="1"/>
    <col min="84" max="85" width="13.54296875" style="25" hidden="1" customWidth="1"/>
    <col min="86" max="86" width="14.81640625" style="25" customWidth="1"/>
    <col min="87" max="87" width="13.453125" style="25" bestFit="1" customWidth="1"/>
    <col min="88" max="89" width="13.54296875" style="25" bestFit="1" customWidth="1"/>
    <col min="90" max="91" width="13.453125" style="25" bestFit="1" customWidth="1"/>
    <col min="92" max="107" width="12.54296875" style="25"/>
    <col min="108" max="108" width="2.7265625" style="25" customWidth="1"/>
    <col min="109" max="109" width="53.54296875" style="25" customWidth="1"/>
    <col min="110" max="110" width="12.54296875" style="25" customWidth="1"/>
    <col min="111" max="111" width="3.54296875" style="25" customWidth="1"/>
    <col min="112" max="112" width="12.54296875" style="25" customWidth="1"/>
    <col min="113" max="113" width="1.81640625" style="25" customWidth="1"/>
    <col min="114" max="114" width="12.54296875" style="25" customWidth="1"/>
    <col min="115" max="115" width="1.81640625" style="25" customWidth="1"/>
    <col min="116" max="116" width="12.54296875" style="25" customWidth="1"/>
    <col min="117" max="117" width="1.81640625" style="25" customWidth="1"/>
    <col min="118" max="118" width="12.54296875" style="25" customWidth="1"/>
    <col min="119" max="119" width="1.81640625" style="25" customWidth="1"/>
    <col min="120" max="120" width="19.54296875" style="25" customWidth="1"/>
    <col min="121" max="121" width="3.54296875" style="25" customWidth="1"/>
    <col min="122" max="122" width="12.54296875" style="25" customWidth="1"/>
    <col min="123" max="123" width="3.54296875" style="25" customWidth="1"/>
    <col min="124" max="124" width="12.54296875" style="25" customWidth="1"/>
    <col min="125" max="125" width="1.81640625" style="25" customWidth="1"/>
    <col min="126" max="126" width="12.54296875" style="25" customWidth="1"/>
    <col min="127" max="127" width="1.81640625" style="25" customWidth="1"/>
    <col min="128" max="128" width="12.54296875" style="25" customWidth="1"/>
    <col min="129" max="129" width="1.81640625" style="25" customWidth="1"/>
    <col min="130" max="130" width="12.54296875" style="25" customWidth="1"/>
    <col min="131" max="131" width="1.81640625" style="25" customWidth="1"/>
    <col min="132" max="132" width="19.54296875" style="25" customWidth="1"/>
    <col min="133" max="134" width="12.54296875" style="25"/>
    <col min="135" max="135" width="1.81640625" style="25" customWidth="1"/>
    <col min="136" max="136" width="12.54296875" style="25"/>
    <col min="137" max="137" width="1.81640625" style="25" customWidth="1"/>
    <col min="138" max="138" width="12.54296875" style="25"/>
    <col min="139" max="139" width="1.81640625" style="25" customWidth="1"/>
    <col min="140" max="142" width="12.54296875" style="25"/>
    <col min="143" max="143" width="1.81640625" style="25" customWidth="1"/>
    <col min="144" max="144" width="12.54296875" style="25"/>
    <col min="145" max="145" width="1.81640625" style="25" customWidth="1"/>
    <col min="146" max="146" width="12.54296875" style="25"/>
    <col min="147" max="147" width="1.81640625" style="25" customWidth="1"/>
    <col min="148" max="363" width="12.54296875" style="25"/>
    <col min="364" max="364" width="2.7265625" style="25" customWidth="1"/>
    <col min="365" max="365" width="53.54296875" style="25" customWidth="1"/>
    <col min="366" max="366" width="12.54296875" style="25" customWidth="1"/>
    <col min="367" max="367" width="3.54296875" style="25" customWidth="1"/>
    <col min="368" max="368" width="12.54296875" style="25" customWidth="1"/>
    <col min="369" max="369" width="1.81640625" style="25" customWidth="1"/>
    <col min="370" max="370" width="12.54296875" style="25" customWidth="1"/>
    <col min="371" max="371" width="1.81640625" style="25" customWidth="1"/>
    <col min="372" max="372" width="12.54296875" style="25" customWidth="1"/>
    <col min="373" max="373" width="1.81640625" style="25" customWidth="1"/>
    <col min="374" max="374" width="12.54296875" style="25" customWidth="1"/>
    <col min="375" max="375" width="1.81640625" style="25" customWidth="1"/>
    <col min="376" max="376" width="19.54296875" style="25" customWidth="1"/>
    <col min="377" max="377" width="3.54296875" style="25" customWidth="1"/>
    <col min="378" max="378" width="12.54296875" style="25" customWidth="1"/>
    <col min="379" max="379" width="3.54296875" style="25" customWidth="1"/>
    <col min="380" max="380" width="12.54296875" style="25" customWidth="1"/>
    <col min="381" max="381" width="1.81640625" style="25" customWidth="1"/>
    <col min="382" max="382" width="12.54296875" style="25" customWidth="1"/>
    <col min="383" max="383" width="1.81640625" style="25" customWidth="1"/>
    <col min="384" max="384" width="12.54296875" style="25" customWidth="1"/>
    <col min="385" max="385" width="1.81640625" style="25" customWidth="1"/>
    <col min="386" max="386" width="12.54296875" style="25" customWidth="1"/>
    <col min="387" max="387" width="1.81640625" style="25" customWidth="1"/>
    <col min="388" max="388" width="19.54296875" style="25" customWidth="1"/>
    <col min="389" max="390" width="12.54296875" style="25"/>
    <col min="391" max="391" width="1.81640625" style="25" customWidth="1"/>
    <col min="392" max="392" width="12.54296875" style="25"/>
    <col min="393" max="393" width="1.81640625" style="25" customWidth="1"/>
    <col min="394" max="394" width="12.54296875" style="25"/>
    <col min="395" max="395" width="1.81640625" style="25" customWidth="1"/>
    <col min="396" max="398" width="12.54296875" style="25"/>
    <col min="399" max="399" width="1.81640625" style="25" customWidth="1"/>
    <col min="400" max="400" width="12.54296875" style="25"/>
    <col min="401" max="401" width="1.81640625" style="25" customWidth="1"/>
    <col min="402" max="402" width="12.54296875" style="25"/>
    <col min="403" max="403" width="1.81640625" style="25" customWidth="1"/>
    <col min="404" max="619" width="12.54296875" style="25"/>
    <col min="620" max="620" width="2.7265625" style="25" customWidth="1"/>
    <col min="621" max="621" width="53.54296875" style="25" customWidth="1"/>
    <col min="622" max="622" width="12.54296875" style="25" customWidth="1"/>
    <col min="623" max="623" width="3.54296875" style="25" customWidth="1"/>
    <col min="624" max="624" width="12.54296875" style="25" customWidth="1"/>
    <col min="625" max="625" width="1.81640625" style="25" customWidth="1"/>
    <col min="626" max="626" width="12.54296875" style="25" customWidth="1"/>
    <col min="627" max="627" width="1.81640625" style="25" customWidth="1"/>
    <col min="628" max="628" width="12.54296875" style="25" customWidth="1"/>
    <col min="629" max="629" width="1.81640625" style="25" customWidth="1"/>
    <col min="630" max="630" width="12.54296875" style="25" customWidth="1"/>
    <col min="631" max="631" width="1.81640625" style="25" customWidth="1"/>
    <col min="632" max="632" width="19.54296875" style="25" customWidth="1"/>
    <col min="633" max="633" width="3.54296875" style="25" customWidth="1"/>
    <col min="634" max="634" width="12.54296875" style="25" customWidth="1"/>
    <col min="635" max="635" width="3.54296875" style="25" customWidth="1"/>
    <col min="636" max="636" width="12.54296875" style="25" customWidth="1"/>
    <col min="637" max="637" width="1.81640625" style="25" customWidth="1"/>
    <col min="638" max="638" width="12.54296875" style="25" customWidth="1"/>
    <col min="639" max="639" width="1.81640625" style="25" customWidth="1"/>
    <col min="640" max="640" width="12.54296875" style="25" customWidth="1"/>
    <col min="641" max="641" width="1.81640625" style="25" customWidth="1"/>
    <col min="642" max="642" width="12.54296875" style="25" customWidth="1"/>
    <col min="643" max="643" width="1.81640625" style="25" customWidth="1"/>
    <col min="644" max="644" width="19.54296875" style="25" customWidth="1"/>
    <col min="645" max="646" width="12.54296875" style="25"/>
    <col min="647" max="647" width="1.81640625" style="25" customWidth="1"/>
    <col min="648" max="648" width="12.54296875" style="25"/>
    <col min="649" max="649" width="1.81640625" style="25" customWidth="1"/>
    <col min="650" max="650" width="12.54296875" style="25"/>
    <col min="651" max="651" width="1.81640625" style="25" customWidth="1"/>
    <col min="652" max="654" width="12.54296875" style="25"/>
    <col min="655" max="655" width="1.81640625" style="25" customWidth="1"/>
    <col min="656" max="656" width="12.54296875" style="25"/>
    <col min="657" max="657" width="1.81640625" style="25" customWidth="1"/>
    <col min="658" max="658" width="12.54296875" style="25"/>
    <col min="659" max="659" width="1.81640625" style="25" customWidth="1"/>
    <col min="660" max="875" width="12.54296875" style="25"/>
    <col min="876" max="876" width="2.7265625" style="25" customWidth="1"/>
    <col min="877" max="877" width="53.54296875" style="25" customWidth="1"/>
    <col min="878" max="878" width="12.54296875" style="25" customWidth="1"/>
    <col min="879" max="879" width="3.54296875" style="25" customWidth="1"/>
    <col min="880" max="880" width="12.54296875" style="25" customWidth="1"/>
    <col min="881" max="881" width="1.81640625" style="25" customWidth="1"/>
    <col min="882" max="882" width="12.54296875" style="25" customWidth="1"/>
    <col min="883" max="883" width="1.81640625" style="25" customWidth="1"/>
    <col min="884" max="884" width="12.54296875" style="25" customWidth="1"/>
    <col min="885" max="885" width="1.81640625" style="25" customWidth="1"/>
    <col min="886" max="886" width="12.54296875" style="25" customWidth="1"/>
    <col min="887" max="887" width="1.81640625" style="25" customWidth="1"/>
    <col min="888" max="888" width="19.54296875" style="25" customWidth="1"/>
    <col min="889" max="889" width="3.54296875" style="25" customWidth="1"/>
    <col min="890" max="890" width="12.54296875" style="25" customWidth="1"/>
    <col min="891" max="891" width="3.54296875" style="25" customWidth="1"/>
    <col min="892" max="892" width="12.54296875" style="25" customWidth="1"/>
    <col min="893" max="893" width="1.81640625" style="25" customWidth="1"/>
    <col min="894" max="894" width="12.54296875" style="25" customWidth="1"/>
    <col min="895" max="895" width="1.81640625" style="25" customWidth="1"/>
    <col min="896" max="896" width="12.54296875" style="25" customWidth="1"/>
    <col min="897" max="897" width="1.81640625" style="25" customWidth="1"/>
    <col min="898" max="898" width="12.54296875" style="25" customWidth="1"/>
    <col min="899" max="899" width="1.81640625" style="25" customWidth="1"/>
    <col min="900" max="900" width="19.54296875" style="25" customWidth="1"/>
    <col min="901" max="902" width="12.54296875" style="25"/>
    <col min="903" max="903" width="1.81640625" style="25" customWidth="1"/>
    <col min="904" max="904" width="12.54296875" style="25"/>
    <col min="905" max="905" width="1.81640625" style="25" customWidth="1"/>
    <col min="906" max="906" width="12.54296875" style="25"/>
    <col min="907" max="907" width="1.81640625" style="25" customWidth="1"/>
    <col min="908" max="910" width="12.54296875" style="25"/>
    <col min="911" max="911" width="1.81640625" style="25" customWidth="1"/>
    <col min="912" max="912" width="12.54296875" style="25"/>
    <col min="913" max="913" width="1.81640625" style="25" customWidth="1"/>
    <col min="914" max="914" width="12.54296875" style="25"/>
    <col min="915" max="915" width="1.81640625" style="25" customWidth="1"/>
    <col min="916" max="1131" width="12.54296875" style="25"/>
    <col min="1132" max="1132" width="2.7265625" style="25" customWidth="1"/>
    <col min="1133" max="1133" width="53.54296875" style="25" customWidth="1"/>
    <col min="1134" max="1134" width="12.54296875" style="25" customWidth="1"/>
    <col min="1135" max="1135" width="3.54296875" style="25" customWidth="1"/>
    <col min="1136" max="1136" width="12.54296875" style="25" customWidth="1"/>
    <col min="1137" max="1137" width="1.81640625" style="25" customWidth="1"/>
    <col min="1138" max="1138" width="12.54296875" style="25" customWidth="1"/>
    <col min="1139" max="1139" width="1.81640625" style="25" customWidth="1"/>
    <col min="1140" max="1140" width="12.54296875" style="25" customWidth="1"/>
    <col min="1141" max="1141" width="1.81640625" style="25" customWidth="1"/>
    <col min="1142" max="1142" width="12.54296875" style="25" customWidth="1"/>
    <col min="1143" max="1143" width="1.81640625" style="25" customWidth="1"/>
    <col min="1144" max="1144" width="19.54296875" style="25" customWidth="1"/>
    <col min="1145" max="1145" width="3.54296875" style="25" customWidth="1"/>
    <col min="1146" max="1146" width="12.54296875" style="25" customWidth="1"/>
    <col min="1147" max="1147" width="3.54296875" style="25" customWidth="1"/>
    <col min="1148" max="1148" width="12.54296875" style="25" customWidth="1"/>
    <col min="1149" max="1149" width="1.81640625" style="25" customWidth="1"/>
    <col min="1150" max="1150" width="12.54296875" style="25" customWidth="1"/>
    <col min="1151" max="1151" width="1.81640625" style="25" customWidth="1"/>
    <col min="1152" max="1152" width="12.54296875" style="25" customWidth="1"/>
    <col min="1153" max="1153" width="1.81640625" style="25" customWidth="1"/>
    <col min="1154" max="1154" width="12.54296875" style="25" customWidth="1"/>
    <col min="1155" max="1155" width="1.81640625" style="25" customWidth="1"/>
    <col min="1156" max="1156" width="19.54296875" style="25" customWidth="1"/>
    <col min="1157" max="1158" width="12.54296875" style="25"/>
    <col min="1159" max="1159" width="1.81640625" style="25" customWidth="1"/>
    <col min="1160" max="1160" width="12.54296875" style="25"/>
    <col min="1161" max="1161" width="1.81640625" style="25" customWidth="1"/>
    <col min="1162" max="1162" width="12.54296875" style="25"/>
    <col min="1163" max="1163" width="1.81640625" style="25" customWidth="1"/>
    <col min="1164" max="1166" width="12.54296875" style="25"/>
    <col min="1167" max="1167" width="1.81640625" style="25" customWidth="1"/>
    <col min="1168" max="1168" width="12.54296875" style="25"/>
    <col min="1169" max="1169" width="1.81640625" style="25" customWidth="1"/>
    <col min="1170" max="1170" width="12.54296875" style="25"/>
    <col min="1171" max="1171" width="1.81640625" style="25" customWidth="1"/>
    <col min="1172" max="1387" width="12.54296875" style="25"/>
    <col min="1388" max="1388" width="2.7265625" style="25" customWidth="1"/>
    <col min="1389" max="1389" width="53.54296875" style="25" customWidth="1"/>
    <col min="1390" max="1390" width="12.54296875" style="25" customWidth="1"/>
    <col min="1391" max="1391" width="3.54296875" style="25" customWidth="1"/>
    <col min="1392" max="1392" width="12.54296875" style="25" customWidth="1"/>
    <col min="1393" max="1393" width="1.81640625" style="25" customWidth="1"/>
    <col min="1394" max="1394" width="12.54296875" style="25" customWidth="1"/>
    <col min="1395" max="1395" width="1.81640625" style="25" customWidth="1"/>
    <col min="1396" max="1396" width="12.54296875" style="25" customWidth="1"/>
    <col min="1397" max="1397" width="1.81640625" style="25" customWidth="1"/>
    <col min="1398" max="1398" width="12.54296875" style="25" customWidth="1"/>
    <col min="1399" max="1399" width="1.81640625" style="25" customWidth="1"/>
    <col min="1400" max="1400" width="19.54296875" style="25" customWidth="1"/>
    <col min="1401" max="1401" width="3.54296875" style="25" customWidth="1"/>
    <col min="1402" max="1402" width="12.54296875" style="25" customWidth="1"/>
    <col min="1403" max="1403" width="3.54296875" style="25" customWidth="1"/>
    <col min="1404" max="1404" width="12.54296875" style="25" customWidth="1"/>
    <col min="1405" max="1405" width="1.81640625" style="25" customWidth="1"/>
    <col min="1406" max="1406" width="12.54296875" style="25" customWidth="1"/>
    <col min="1407" max="1407" width="1.81640625" style="25" customWidth="1"/>
    <col min="1408" max="1408" width="12.54296875" style="25" customWidth="1"/>
    <col min="1409" max="1409" width="1.81640625" style="25" customWidth="1"/>
    <col min="1410" max="1410" width="12.54296875" style="25" customWidth="1"/>
    <col min="1411" max="1411" width="1.81640625" style="25" customWidth="1"/>
    <col min="1412" max="1412" width="19.54296875" style="25" customWidth="1"/>
    <col min="1413" max="1414" width="12.54296875" style="25"/>
    <col min="1415" max="1415" width="1.81640625" style="25" customWidth="1"/>
    <col min="1416" max="1416" width="12.54296875" style="25"/>
    <col min="1417" max="1417" width="1.81640625" style="25" customWidth="1"/>
    <col min="1418" max="1418" width="12.54296875" style="25"/>
    <col min="1419" max="1419" width="1.81640625" style="25" customWidth="1"/>
    <col min="1420" max="1422" width="12.54296875" style="25"/>
    <col min="1423" max="1423" width="1.81640625" style="25" customWidth="1"/>
    <col min="1424" max="1424" width="12.54296875" style="25"/>
    <col min="1425" max="1425" width="1.81640625" style="25" customWidth="1"/>
    <col min="1426" max="1426" width="12.54296875" style="25"/>
    <col min="1427" max="1427" width="1.81640625" style="25" customWidth="1"/>
    <col min="1428" max="1643" width="12.54296875" style="25"/>
    <col min="1644" max="1644" width="2.7265625" style="25" customWidth="1"/>
    <col min="1645" max="1645" width="53.54296875" style="25" customWidth="1"/>
    <col min="1646" max="1646" width="12.54296875" style="25" customWidth="1"/>
    <col min="1647" max="1647" width="3.54296875" style="25" customWidth="1"/>
    <col min="1648" max="1648" width="12.54296875" style="25" customWidth="1"/>
    <col min="1649" max="1649" width="1.81640625" style="25" customWidth="1"/>
    <col min="1650" max="1650" width="12.54296875" style="25" customWidth="1"/>
    <col min="1651" max="1651" width="1.81640625" style="25" customWidth="1"/>
    <col min="1652" max="1652" width="12.54296875" style="25" customWidth="1"/>
    <col min="1653" max="1653" width="1.81640625" style="25" customWidth="1"/>
    <col min="1654" max="1654" width="12.54296875" style="25" customWidth="1"/>
    <col min="1655" max="1655" width="1.81640625" style="25" customWidth="1"/>
    <col min="1656" max="1656" width="19.54296875" style="25" customWidth="1"/>
    <col min="1657" max="1657" width="3.54296875" style="25" customWidth="1"/>
    <col min="1658" max="1658" width="12.54296875" style="25" customWidth="1"/>
    <col min="1659" max="1659" width="3.54296875" style="25" customWidth="1"/>
    <col min="1660" max="1660" width="12.54296875" style="25" customWidth="1"/>
    <col min="1661" max="1661" width="1.81640625" style="25" customWidth="1"/>
    <col min="1662" max="1662" width="12.54296875" style="25" customWidth="1"/>
    <col min="1663" max="1663" width="1.81640625" style="25" customWidth="1"/>
    <col min="1664" max="1664" width="12.54296875" style="25" customWidth="1"/>
    <col min="1665" max="1665" width="1.81640625" style="25" customWidth="1"/>
    <col min="1666" max="1666" width="12.54296875" style="25" customWidth="1"/>
    <col min="1667" max="1667" width="1.81640625" style="25" customWidth="1"/>
    <col min="1668" max="1668" width="19.54296875" style="25" customWidth="1"/>
    <col min="1669" max="1670" width="12.54296875" style="25"/>
    <col min="1671" max="1671" width="1.81640625" style="25" customWidth="1"/>
    <col min="1672" max="1672" width="12.54296875" style="25"/>
    <col min="1673" max="1673" width="1.81640625" style="25" customWidth="1"/>
    <col min="1674" max="1674" width="12.54296875" style="25"/>
    <col min="1675" max="1675" width="1.81640625" style="25" customWidth="1"/>
    <col min="1676" max="1678" width="12.54296875" style="25"/>
    <col min="1679" max="1679" width="1.81640625" style="25" customWidth="1"/>
    <col min="1680" max="1680" width="12.54296875" style="25"/>
    <col min="1681" max="1681" width="1.81640625" style="25" customWidth="1"/>
    <col min="1682" max="1682" width="12.54296875" style="25"/>
    <col min="1683" max="1683" width="1.81640625" style="25" customWidth="1"/>
    <col min="1684" max="1899" width="12.54296875" style="25"/>
    <col min="1900" max="1900" width="2.7265625" style="25" customWidth="1"/>
    <col min="1901" max="1901" width="53.54296875" style="25" customWidth="1"/>
    <col min="1902" max="1902" width="12.54296875" style="25" customWidth="1"/>
    <col min="1903" max="1903" width="3.54296875" style="25" customWidth="1"/>
    <col min="1904" max="1904" width="12.54296875" style="25" customWidth="1"/>
    <col min="1905" max="1905" width="1.81640625" style="25" customWidth="1"/>
    <col min="1906" max="1906" width="12.54296875" style="25" customWidth="1"/>
    <col min="1907" max="1907" width="1.81640625" style="25" customWidth="1"/>
    <col min="1908" max="1908" width="12.54296875" style="25" customWidth="1"/>
    <col min="1909" max="1909" width="1.81640625" style="25" customWidth="1"/>
    <col min="1910" max="1910" width="12.54296875" style="25" customWidth="1"/>
    <col min="1911" max="1911" width="1.81640625" style="25" customWidth="1"/>
    <col min="1912" max="1912" width="19.54296875" style="25" customWidth="1"/>
    <col min="1913" max="1913" width="3.54296875" style="25" customWidth="1"/>
    <col min="1914" max="1914" width="12.54296875" style="25" customWidth="1"/>
    <col min="1915" max="1915" width="3.54296875" style="25" customWidth="1"/>
    <col min="1916" max="1916" width="12.54296875" style="25" customWidth="1"/>
    <col min="1917" max="1917" width="1.81640625" style="25" customWidth="1"/>
    <col min="1918" max="1918" width="12.54296875" style="25" customWidth="1"/>
    <col min="1919" max="1919" width="1.81640625" style="25" customWidth="1"/>
    <col min="1920" max="1920" width="12.54296875" style="25" customWidth="1"/>
    <col min="1921" max="1921" width="1.81640625" style="25" customWidth="1"/>
    <col min="1922" max="1922" width="12.54296875" style="25" customWidth="1"/>
    <col min="1923" max="1923" width="1.81640625" style="25" customWidth="1"/>
    <col min="1924" max="1924" width="19.54296875" style="25" customWidth="1"/>
    <col min="1925" max="1926" width="12.54296875" style="25"/>
    <col min="1927" max="1927" width="1.81640625" style="25" customWidth="1"/>
    <col min="1928" max="1928" width="12.54296875" style="25"/>
    <col min="1929" max="1929" width="1.81640625" style="25" customWidth="1"/>
    <col min="1930" max="1930" width="12.54296875" style="25"/>
    <col min="1931" max="1931" width="1.81640625" style="25" customWidth="1"/>
    <col min="1932" max="1934" width="12.54296875" style="25"/>
    <col min="1935" max="1935" width="1.81640625" style="25" customWidth="1"/>
    <col min="1936" max="1936" width="12.54296875" style="25"/>
    <col min="1937" max="1937" width="1.81640625" style="25" customWidth="1"/>
    <col min="1938" max="1938" width="12.54296875" style="25"/>
    <col min="1939" max="1939" width="1.81640625" style="25" customWidth="1"/>
    <col min="1940" max="2155" width="12.54296875" style="25"/>
    <col min="2156" max="2156" width="2.7265625" style="25" customWidth="1"/>
    <col min="2157" max="2157" width="53.54296875" style="25" customWidth="1"/>
    <col min="2158" max="2158" width="12.54296875" style="25" customWidth="1"/>
    <col min="2159" max="2159" width="3.54296875" style="25" customWidth="1"/>
    <col min="2160" max="2160" width="12.54296875" style="25" customWidth="1"/>
    <col min="2161" max="2161" width="1.81640625" style="25" customWidth="1"/>
    <col min="2162" max="2162" width="12.54296875" style="25" customWidth="1"/>
    <col min="2163" max="2163" width="1.81640625" style="25" customWidth="1"/>
    <col min="2164" max="2164" width="12.54296875" style="25" customWidth="1"/>
    <col min="2165" max="2165" width="1.81640625" style="25" customWidth="1"/>
    <col min="2166" max="2166" width="12.54296875" style="25" customWidth="1"/>
    <col min="2167" max="2167" width="1.81640625" style="25" customWidth="1"/>
    <col min="2168" max="2168" width="19.54296875" style="25" customWidth="1"/>
    <col min="2169" max="2169" width="3.54296875" style="25" customWidth="1"/>
    <col min="2170" max="2170" width="12.54296875" style="25" customWidth="1"/>
    <col min="2171" max="2171" width="3.54296875" style="25" customWidth="1"/>
    <col min="2172" max="2172" width="12.54296875" style="25" customWidth="1"/>
    <col min="2173" max="2173" width="1.81640625" style="25" customWidth="1"/>
    <col min="2174" max="2174" width="12.54296875" style="25" customWidth="1"/>
    <col min="2175" max="2175" width="1.81640625" style="25" customWidth="1"/>
    <col min="2176" max="2176" width="12.54296875" style="25" customWidth="1"/>
    <col min="2177" max="2177" width="1.81640625" style="25" customWidth="1"/>
    <col min="2178" max="2178" width="12.54296875" style="25" customWidth="1"/>
    <col min="2179" max="2179" width="1.81640625" style="25" customWidth="1"/>
    <col min="2180" max="2180" width="19.54296875" style="25" customWidth="1"/>
    <col min="2181" max="2182" width="12.54296875" style="25"/>
    <col min="2183" max="2183" width="1.81640625" style="25" customWidth="1"/>
    <col min="2184" max="2184" width="12.54296875" style="25"/>
    <col min="2185" max="2185" width="1.81640625" style="25" customWidth="1"/>
    <col min="2186" max="2186" width="12.54296875" style="25"/>
    <col min="2187" max="2187" width="1.81640625" style="25" customWidth="1"/>
    <col min="2188" max="2190" width="12.54296875" style="25"/>
    <col min="2191" max="2191" width="1.81640625" style="25" customWidth="1"/>
    <col min="2192" max="2192" width="12.54296875" style="25"/>
    <col min="2193" max="2193" width="1.81640625" style="25" customWidth="1"/>
    <col min="2194" max="2194" width="12.54296875" style="25"/>
    <col min="2195" max="2195" width="1.81640625" style="25" customWidth="1"/>
    <col min="2196" max="2411" width="12.54296875" style="25"/>
    <col min="2412" max="2412" width="2.7265625" style="25" customWidth="1"/>
    <col min="2413" max="2413" width="53.54296875" style="25" customWidth="1"/>
    <col min="2414" max="2414" width="12.54296875" style="25" customWidth="1"/>
    <col min="2415" max="2415" width="3.54296875" style="25" customWidth="1"/>
    <col min="2416" max="2416" width="12.54296875" style="25" customWidth="1"/>
    <col min="2417" max="2417" width="1.81640625" style="25" customWidth="1"/>
    <col min="2418" max="2418" width="12.54296875" style="25" customWidth="1"/>
    <col min="2419" max="2419" width="1.81640625" style="25" customWidth="1"/>
    <col min="2420" max="2420" width="12.54296875" style="25" customWidth="1"/>
    <col min="2421" max="2421" width="1.81640625" style="25" customWidth="1"/>
    <col min="2422" max="2422" width="12.54296875" style="25" customWidth="1"/>
    <col min="2423" max="2423" width="1.81640625" style="25" customWidth="1"/>
    <col min="2424" max="2424" width="19.54296875" style="25" customWidth="1"/>
    <col min="2425" max="2425" width="3.54296875" style="25" customWidth="1"/>
    <col min="2426" max="2426" width="12.54296875" style="25" customWidth="1"/>
    <col min="2427" max="2427" width="3.54296875" style="25" customWidth="1"/>
    <col min="2428" max="2428" width="12.54296875" style="25" customWidth="1"/>
    <col min="2429" max="2429" width="1.81640625" style="25" customWidth="1"/>
    <col min="2430" max="2430" width="12.54296875" style="25" customWidth="1"/>
    <col min="2431" max="2431" width="1.81640625" style="25" customWidth="1"/>
    <col min="2432" max="2432" width="12.54296875" style="25" customWidth="1"/>
    <col min="2433" max="2433" width="1.81640625" style="25" customWidth="1"/>
    <col min="2434" max="2434" width="12.54296875" style="25" customWidth="1"/>
    <col min="2435" max="2435" width="1.81640625" style="25" customWidth="1"/>
    <col min="2436" max="2436" width="19.54296875" style="25" customWidth="1"/>
    <col min="2437" max="2438" width="12.54296875" style="25"/>
    <col min="2439" max="2439" width="1.81640625" style="25" customWidth="1"/>
    <col min="2440" max="2440" width="12.54296875" style="25"/>
    <col min="2441" max="2441" width="1.81640625" style="25" customWidth="1"/>
    <col min="2442" max="2442" width="12.54296875" style="25"/>
    <col min="2443" max="2443" width="1.81640625" style="25" customWidth="1"/>
    <col min="2444" max="2446" width="12.54296875" style="25"/>
    <col min="2447" max="2447" width="1.81640625" style="25" customWidth="1"/>
    <col min="2448" max="2448" width="12.54296875" style="25"/>
    <col min="2449" max="2449" width="1.81640625" style="25" customWidth="1"/>
    <col min="2450" max="2450" width="12.54296875" style="25"/>
    <col min="2451" max="2451" width="1.81640625" style="25" customWidth="1"/>
    <col min="2452" max="2667" width="12.54296875" style="25"/>
    <col min="2668" max="2668" width="2.7265625" style="25" customWidth="1"/>
    <col min="2669" max="2669" width="53.54296875" style="25" customWidth="1"/>
    <col min="2670" max="2670" width="12.54296875" style="25" customWidth="1"/>
    <col min="2671" max="2671" width="3.54296875" style="25" customWidth="1"/>
    <col min="2672" max="2672" width="12.54296875" style="25" customWidth="1"/>
    <col min="2673" max="2673" width="1.81640625" style="25" customWidth="1"/>
    <col min="2674" max="2674" width="12.54296875" style="25" customWidth="1"/>
    <col min="2675" max="2675" width="1.81640625" style="25" customWidth="1"/>
    <col min="2676" max="2676" width="12.54296875" style="25" customWidth="1"/>
    <col min="2677" max="2677" width="1.81640625" style="25" customWidth="1"/>
    <col min="2678" max="2678" width="12.54296875" style="25" customWidth="1"/>
    <col min="2679" max="2679" width="1.81640625" style="25" customWidth="1"/>
    <col min="2680" max="2680" width="19.54296875" style="25" customWidth="1"/>
    <col min="2681" max="2681" width="3.54296875" style="25" customWidth="1"/>
    <col min="2682" max="2682" width="12.54296875" style="25" customWidth="1"/>
    <col min="2683" max="2683" width="3.54296875" style="25" customWidth="1"/>
    <col min="2684" max="2684" width="12.54296875" style="25" customWidth="1"/>
    <col min="2685" max="2685" width="1.81640625" style="25" customWidth="1"/>
    <col min="2686" max="2686" width="12.54296875" style="25" customWidth="1"/>
    <col min="2687" max="2687" width="1.81640625" style="25" customWidth="1"/>
    <col min="2688" max="2688" width="12.54296875" style="25" customWidth="1"/>
    <col min="2689" max="2689" width="1.81640625" style="25" customWidth="1"/>
    <col min="2690" max="2690" width="12.54296875" style="25" customWidth="1"/>
    <col min="2691" max="2691" width="1.81640625" style="25" customWidth="1"/>
    <col min="2692" max="2692" width="19.54296875" style="25" customWidth="1"/>
    <col min="2693" max="2694" width="12.54296875" style="25"/>
    <col min="2695" max="2695" width="1.81640625" style="25" customWidth="1"/>
    <col min="2696" max="2696" width="12.54296875" style="25"/>
    <col min="2697" max="2697" width="1.81640625" style="25" customWidth="1"/>
    <col min="2698" max="2698" width="12.54296875" style="25"/>
    <col min="2699" max="2699" width="1.81640625" style="25" customWidth="1"/>
    <col min="2700" max="2702" width="12.54296875" style="25"/>
    <col min="2703" max="2703" width="1.81640625" style="25" customWidth="1"/>
    <col min="2704" max="2704" width="12.54296875" style="25"/>
    <col min="2705" max="2705" width="1.81640625" style="25" customWidth="1"/>
    <col min="2706" max="2706" width="12.54296875" style="25"/>
    <col min="2707" max="2707" width="1.81640625" style="25" customWidth="1"/>
    <col min="2708" max="2923" width="12.54296875" style="25"/>
    <col min="2924" max="2924" width="2.7265625" style="25" customWidth="1"/>
    <col min="2925" max="2925" width="53.54296875" style="25" customWidth="1"/>
    <col min="2926" max="2926" width="12.54296875" style="25" customWidth="1"/>
    <col min="2927" max="2927" width="3.54296875" style="25" customWidth="1"/>
    <col min="2928" max="2928" width="12.54296875" style="25" customWidth="1"/>
    <col min="2929" max="2929" width="1.81640625" style="25" customWidth="1"/>
    <col min="2930" max="2930" width="12.54296875" style="25" customWidth="1"/>
    <col min="2931" max="2931" width="1.81640625" style="25" customWidth="1"/>
    <col min="2932" max="2932" width="12.54296875" style="25" customWidth="1"/>
    <col min="2933" max="2933" width="1.81640625" style="25" customWidth="1"/>
    <col min="2934" max="2934" width="12.54296875" style="25" customWidth="1"/>
    <col min="2935" max="2935" width="1.81640625" style="25" customWidth="1"/>
    <col min="2936" max="2936" width="19.54296875" style="25" customWidth="1"/>
    <col min="2937" max="2937" width="3.54296875" style="25" customWidth="1"/>
    <col min="2938" max="2938" width="12.54296875" style="25" customWidth="1"/>
    <col min="2939" max="2939" width="3.54296875" style="25" customWidth="1"/>
    <col min="2940" max="2940" width="12.54296875" style="25" customWidth="1"/>
    <col min="2941" max="2941" width="1.81640625" style="25" customWidth="1"/>
    <col min="2942" max="2942" width="12.54296875" style="25" customWidth="1"/>
    <col min="2943" max="2943" width="1.81640625" style="25" customWidth="1"/>
    <col min="2944" max="2944" width="12.54296875" style="25" customWidth="1"/>
    <col min="2945" max="2945" width="1.81640625" style="25" customWidth="1"/>
    <col min="2946" max="2946" width="12.54296875" style="25" customWidth="1"/>
    <col min="2947" max="2947" width="1.81640625" style="25" customWidth="1"/>
    <col min="2948" max="2948" width="19.54296875" style="25" customWidth="1"/>
    <col min="2949" max="2950" width="12.54296875" style="25"/>
    <col min="2951" max="2951" width="1.81640625" style="25" customWidth="1"/>
    <col min="2952" max="2952" width="12.54296875" style="25"/>
    <col min="2953" max="2953" width="1.81640625" style="25" customWidth="1"/>
    <col min="2954" max="2954" width="12.54296875" style="25"/>
    <col min="2955" max="2955" width="1.81640625" style="25" customWidth="1"/>
    <col min="2956" max="2958" width="12.54296875" style="25"/>
    <col min="2959" max="2959" width="1.81640625" style="25" customWidth="1"/>
    <col min="2960" max="2960" width="12.54296875" style="25"/>
    <col min="2961" max="2961" width="1.81640625" style="25" customWidth="1"/>
    <col min="2962" max="2962" width="12.54296875" style="25"/>
    <col min="2963" max="2963" width="1.81640625" style="25" customWidth="1"/>
    <col min="2964" max="3179" width="12.54296875" style="25"/>
    <col min="3180" max="3180" width="2.7265625" style="25" customWidth="1"/>
    <col min="3181" max="3181" width="53.54296875" style="25" customWidth="1"/>
    <col min="3182" max="3182" width="12.54296875" style="25" customWidth="1"/>
    <col min="3183" max="3183" width="3.54296875" style="25" customWidth="1"/>
    <col min="3184" max="3184" width="12.54296875" style="25" customWidth="1"/>
    <col min="3185" max="3185" width="1.81640625" style="25" customWidth="1"/>
    <col min="3186" max="3186" width="12.54296875" style="25" customWidth="1"/>
    <col min="3187" max="3187" width="1.81640625" style="25" customWidth="1"/>
    <col min="3188" max="3188" width="12.54296875" style="25" customWidth="1"/>
    <col min="3189" max="3189" width="1.81640625" style="25" customWidth="1"/>
    <col min="3190" max="3190" width="12.54296875" style="25" customWidth="1"/>
    <col min="3191" max="3191" width="1.81640625" style="25" customWidth="1"/>
    <col min="3192" max="3192" width="19.54296875" style="25" customWidth="1"/>
    <col min="3193" max="3193" width="3.54296875" style="25" customWidth="1"/>
    <col min="3194" max="3194" width="12.54296875" style="25" customWidth="1"/>
    <col min="3195" max="3195" width="3.54296875" style="25" customWidth="1"/>
    <col min="3196" max="3196" width="12.54296875" style="25" customWidth="1"/>
    <col min="3197" max="3197" width="1.81640625" style="25" customWidth="1"/>
    <col min="3198" max="3198" width="12.54296875" style="25" customWidth="1"/>
    <col min="3199" max="3199" width="1.81640625" style="25" customWidth="1"/>
    <col min="3200" max="3200" width="12.54296875" style="25" customWidth="1"/>
    <col min="3201" max="3201" width="1.81640625" style="25" customWidth="1"/>
    <col min="3202" max="3202" width="12.54296875" style="25" customWidth="1"/>
    <col min="3203" max="3203" width="1.81640625" style="25" customWidth="1"/>
    <col min="3204" max="3204" width="19.54296875" style="25" customWidth="1"/>
    <col min="3205" max="3206" width="12.54296875" style="25"/>
    <col min="3207" max="3207" width="1.81640625" style="25" customWidth="1"/>
    <col min="3208" max="3208" width="12.54296875" style="25"/>
    <col min="3209" max="3209" width="1.81640625" style="25" customWidth="1"/>
    <col min="3210" max="3210" width="12.54296875" style="25"/>
    <col min="3211" max="3211" width="1.81640625" style="25" customWidth="1"/>
    <col min="3212" max="3214" width="12.54296875" style="25"/>
    <col min="3215" max="3215" width="1.81640625" style="25" customWidth="1"/>
    <col min="3216" max="3216" width="12.54296875" style="25"/>
    <col min="3217" max="3217" width="1.81640625" style="25" customWidth="1"/>
    <col min="3218" max="3218" width="12.54296875" style="25"/>
    <col min="3219" max="3219" width="1.81640625" style="25" customWidth="1"/>
    <col min="3220" max="3435" width="12.54296875" style="25"/>
    <col min="3436" max="3436" width="2.7265625" style="25" customWidth="1"/>
    <col min="3437" max="3437" width="53.54296875" style="25" customWidth="1"/>
    <col min="3438" max="3438" width="12.54296875" style="25" customWidth="1"/>
    <col min="3439" max="3439" width="3.54296875" style="25" customWidth="1"/>
    <col min="3440" max="3440" width="12.54296875" style="25" customWidth="1"/>
    <col min="3441" max="3441" width="1.81640625" style="25" customWidth="1"/>
    <col min="3442" max="3442" width="12.54296875" style="25" customWidth="1"/>
    <col min="3443" max="3443" width="1.81640625" style="25" customWidth="1"/>
    <col min="3444" max="3444" width="12.54296875" style="25" customWidth="1"/>
    <col min="3445" max="3445" width="1.81640625" style="25" customWidth="1"/>
    <col min="3446" max="3446" width="12.54296875" style="25" customWidth="1"/>
    <col min="3447" max="3447" width="1.81640625" style="25" customWidth="1"/>
    <col min="3448" max="3448" width="19.54296875" style="25" customWidth="1"/>
    <col min="3449" max="3449" width="3.54296875" style="25" customWidth="1"/>
    <col min="3450" max="3450" width="12.54296875" style="25" customWidth="1"/>
    <col min="3451" max="3451" width="3.54296875" style="25" customWidth="1"/>
    <col min="3452" max="3452" width="12.54296875" style="25" customWidth="1"/>
    <col min="3453" max="3453" width="1.81640625" style="25" customWidth="1"/>
    <col min="3454" max="3454" width="12.54296875" style="25" customWidth="1"/>
    <col min="3455" max="3455" width="1.81640625" style="25" customWidth="1"/>
    <col min="3456" max="3456" width="12.54296875" style="25" customWidth="1"/>
    <col min="3457" max="3457" width="1.81640625" style="25" customWidth="1"/>
    <col min="3458" max="3458" width="12.54296875" style="25" customWidth="1"/>
    <col min="3459" max="3459" width="1.81640625" style="25" customWidth="1"/>
    <col min="3460" max="3460" width="19.54296875" style="25" customWidth="1"/>
    <col min="3461" max="3462" width="12.54296875" style="25"/>
    <col min="3463" max="3463" width="1.81640625" style="25" customWidth="1"/>
    <col min="3464" max="3464" width="12.54296875" style="25"/>
    <col min="3465" max="3465" width="1.81640625" style="25" customWidth="1"/>
    <col min="3466" max="3466" width="12.54296875" style="25"/>
    <col min="3467" max="3467" width="1.81640625" style="25" customWidth="1"/>
    <col min="3468" max="3470" width="12.54296875" style="25"/>
    <col min="3471" max="3471" width="1.81640625" style="25" customWidth="1"/>
    <col min="3472" max="3472" width="12.54296875" style="25"/>
    <col min="3473" max="3473" width="1.81640625" style="25" customWidth="1"/>
    <col min="3474" max="3474" width="12.54296875" style="25"/>
    <col min="3475" max="3475" width="1.81640625" style="25" customWidth="1"/>
    <col min="3476" max="3691" width="12.54296875" style="25"/>
    <col min="3692" max="3692" width="2.7265625" style="25" customWidth="1"/>
    <col min="3693" max="3693" width="53.54296875" style="25" customWidth="1"/>
    <col min="3694" max="3694" width="12.54296875" style="25" customWidth="1"/>
    <col min="3695" max="3695" width="3.54296875" style="25" customWidth="1"/>
    <col min="3696" max="3696" width="12.54296875" style="25" customWidth="1"/>
    <col min="3697" max="3697" width="1.81640625" style="25" customWidth="1"/>
    <col min="3698" max="3698" width="12.54296875" style="25" customWidth="1"/>
    <col min="3699" max="3699" width="1.81640625" style="25" customWidth="1"/>
    <col min="3700" max="3700" width="12.54296875" style="25" customWidth="1"/>
    <col min="3701" max="3701" width="1.81640625" style="25" customWidth="1"/>
    <col min="3702" max="3702" width="12.54296875" style="25" customWidth="1"/>
    <col min="3703" max="3703" width="1.81640625" style="25" customWidth="1"/>
    <col min="3704" max="3704" width="19.54296875" style="25" customWidth="1"/>
    <col min="3705" max="3705" width="3.54296875" style="25" customWidth="1"/>
    <col min="3706" max="3706" width="12.54296875" style="25" customWidth="1"/>
    <col min="3707" max="3707" width="3.54296875" style="25" customWidth="1"/>
    <col min="3708" max="3708" width="12.54296875" style="25" customWidth="1"/>
    <col min="3709" max="3709" width="1.81640625" style="25" customWidth="1"/>
    <col min="3710" max="3710" width="12.54296875" style="25" customWidth="1"/>
    <col min="3711" max="3711" width="1.81640625" style="25" customWidth="1"/>
    <col min="3712" max="3712" width="12.54296875" style="25" customWidth="1"/>
    <col min="3713" max="3713" width="1.81640625" style="25" customWidth="1"/>
    <col min="3714" max="3714" width="12.54296875" style="25" customWidth="1"/>
    <col min="3715" max="3715" width="1.81640625" style="25" customWidth="1"/>
    <col min="3716" max="3716" width="19.54296875" style="25" customWidth="1"/>
    <col min="3717" max="3718" width="12.54296875" style="25"/>
    <col min="3719" max="3719" width="1.81640625" style="25" customWidth="1"/>
    <col min="3720" max="3720" width="12.54296875" style="25"/>
    <col min="3721" max="3721" width="1.81640625" style="25" customWidth="1"/>
    <col min="3722" max="3722" width="12.54296875" style="25"/>
    <col min="3723" max="3723" width="1.81640625" style="25" customWidth="1"/>
    <col min="3724" max="3726" width="12.54296875" style="25"/>
    <col min="3727" max="3727" width="1.81640625" style="25" customWidth="1"/>
    <col min="3728" max="3728" width="12.54296875" style="25"/>
    <col min="3729" max="3729" width="1.81640625" style="25" customWidth="1"/>
    <col min="3730" max="3730" width="12.54296875" style="25"/>
    <col min="3731" max="3731" width="1.81640625" style="25" customWidth="1"/>
    <col min="3732" max="3947" width="12.54296875" style="25"/>
    <col min="3948" max="3948" width="2.7265625" style="25" customWidth="1"/>
    <col min="3949" max="3949" width="53.54296875" style="25" customWidth="1"/>
    <col min="3950" max="3950" width="12.54296875" style="25" customWidth="1"/>
    <col min="3951" max="3951" width="3.54296875" style="25" customWidth="1"/>
    <col min="3952" max="3952" width="12.54296875" style="25" customWidth="1"/>
    <col min="3953" max="3953" width="1.81640625" style="25" customWidth="1"/>
    <col min="3954" max="3954" width="12.54296875" style="25" customWidth="1"/>
    <col min="3955" max="3955" width="1.81640625" style="25" customWidth="1"/>
    <col min="3956" max="3956" width="12.54296875" style="25" customWidth="1"/>
    <col min="3957" max="3957" width="1.81640625" style="25" customWidth="1"/>
    <col min="3958" max="3958" width="12.54296875" style="25" customWidth="1"/>
    <col min="3959" max="3959" width="1.81640625" style="25" customWidth="1"/>
    <col min="3960" max="3960" width="19.54296875" style="25" customWidth="1"/>
    <col min="3961" max="3961" width="3.54296875" style="25" customWidth="1"/>
    <col min="3962" max="3962" width="12.54296875" style="25" customWidth="1"/>
    <col min="3963" max="3963" width="3.54296875" style="25" customWidth="1"/>
    <col min="3964" max="3964" width="12.54296875" style="25" customWidth="1"/>
    <col min="3965" max="3965" width="1.81640625" style="25" customWidth="1"/>
    <col min="3966" max="3966" width="12.54296875" style="25" customWidth="1"/>
    <col min="3967" max="3967" width="1.81640625" style="25" customWidth="1"/>
    <col min="3968" max="3968" width="12.54296875" style="25" customWidth="1"/>
    <col min="3969" max="3969" width="1.81640625" style="25" customWidth="1"/>
    <col min="3970" max="3970" width="12.54296875" style="25" customWidth="1"/>
    <col min="3971" max="3971" width="1.81640625" style="25" customWidth="1"/>
    <col min="3972" max="3972" width="19.54296875" style="25" customWidth="1"/>
    <col min="3973" max="3974" width="12.54296875" style="25"/>
    <col min="3975" max="3975" width="1.81640625" style="25" customWidth="1"/>
    <col min="3976" max="3976" width="12.54296875" style="25"/>
    <col min="3977" max="3977" width="1.81640625" style="25" customWidth="1"/>
    <col min="3978" max="3978" width="12.54296875" style="25"/>
    <col min="3979" max="3979" width="1.81640625" style="25" customWidth="1"/>
    <col min="3980" max="3982" width="12.54296875" style="25"/>
    <col min="3983" max="3983" width="1.81640625" style="25" customWidth="1"/>
    <col min="3984" max="3984" width="12.54296875" style="25"/>
    <col min="3985" max="3985" width="1.81640625" style="25" customWidth="1"/>
    <col min="3986" max="3986" width="12.54296875" style="25"/>
    <col min="3987" max="3987" width="1.81640625" style="25" customWidth="1"/>
    <col min="3988" max="4203" width="12.54296875" style="25"/>
    <col min="4204" max="4204" width="2.7265625" style="25" customWidth="1"/>
    <col min="4205" max="4205" width="53.54296875" style="25" customWidth="1"/>
    <col min="4206" max="4206" width="12.54296875" style="25" customWidth="1"/>
    <col min="4207" max="4207" width="3.54296875" style="25" customWidth="1"/>
    <col min="4208" max="4208" width="12.54296875" style="25" customWidth="1"/>
    <col min="4209" max="4209" width="1.81640625" style="25" customWidth="1"/>
    <col min="4210" max="4210" width="12.54296875" style="25" customWidth="1"/>
    <col min="4211" max="4211" width="1.81640625" style="25" customWidth="1"/>
    <col min="4212" max="4212" width="12.54296875" style="25" customWidth="1"/>
    <col min="4213" max="4213" width="1.81640625" style="25" customWidth="1"/>
    <col min="4214" max="4214" width="12.54296875" style="25" customWidth="1"/>
    <col min="4215" max="4215" width="1.81640625" style="25" customWidth="1"/>
    <col min="4216" max="4216" width="19.54296875" style="25" customWidth="1"/>
    <col min="4217" max="4217" width="3.54296875" style="25" customWidth="1"/>
    <col min="4218" max="4218" width="12.54296875" style="25" customWidth="1"/>
    <col min="4219" max="4219" width="3.54296875" style="25" customWidth="1"/>
    <col min="4220" max="4220" width="12.54296875" style="25" customWidth="1"/>
    <col min="4221" max="4221" width="1.81640625" style="25" customWidth="1"/>
    <col min="4222" max="4222" width="12.54296875" style="25" customWidth="1"/>
    <col min="4223" max="4223" width="1.81640625" style="25" customWidth="1"/>
    <col min="4224" max="4224" width="12.54296875" style="25" customWidth="1"/>
    <col min="4225" max="4225" width="1.81640625" style="25" customWidth="1"/>
    <col min="4226" max="4226" width="12.54296875" style="25" customWidth="1"/>
    <col min="4227" max="4227" width="1.81640625" style="25" customWidth="1"/>
    <col min="4228" max="4228" width="19.54296875" style="25" customWidth="1"/>
    <col min="4229" max="4230" width="12.54296875" style="25"/>
    <col min="4231" max="4231" width="1.81640625" style="25" customWidth="1"/>
    <col min="4232" max="4232" width="12.54296875" style="25"/>
    <col min="4233" max="4233" width="1.81640625" style="25" customWidth="1"/>
    <col min="4234" max="4234" width="12.54296875" style="25"/>
    <col min="4235" max="4235" width="1.81640625" style="25" customWidth="1"/>
    <col min="4236" max="4238" width="12.54296875" style="25"/>
    <col min="4239" max="4239" width="1.81640625" style="25" customWidth="1"/>
    <col min="4240" max="4240" width="12.54296875" style="25"/>
    <col min="4241" max="4241" width="1.81640625" style="25" customWidth="1"/>
    <col min="4242" max="4242" width="12.54296875" style="25"/>
    <col min="4243" max="4243" width="1.81640625" style="25" customWidth="1"/>
    <col min="4244" max="4459" width="12.54296875" style="25"/>
    <col min="4460" max="4460" width="2.7265625" style="25" customWidth="1"/>
    <col min="4461" max="4461" width="53.54296875" style="25" customWidth="1"/>
    <col min="4462" max="4462" width="12.54296875" style="25" customWidth="1"/>
    <col min="4463" max="4463" width="3.54296875" style="25" customWidth="1"/>
    <col min="4464" max="4464" width="12.54296875" style="25" customWidth="1"/>
    <col min="4465" max="4465" width="1.81640625" style="25" customWidth="1"/>
    <col min="4466" max="4466" width="12.54296875" style="25" customWidth="1"/>
    <col min="4467" max="4467" width="1.81640625" style="25" customWidth="1"/>
    <col min="4468" max="4468" width="12.54296875" style="25" customWidth="1"/>
    <col min="4469" max="4469" width="1.81640625" style="25" customWidth="1"/>
    <col min="4470" max="4470" width="12.54296875" style="25" customWidth="1"/>
    <col min="4471" max="4471" width="1.81640625" style="25" customWidth="1"/>
    <col min="4472" max="4472" width="19.54296875" style="25" customWidth="1"/>
    <col min="4473" max="4473" width="3.54296875" style="25" customWidth="1"/>
    <col min="4474" max="4474" width="12.54296875" style="25" customWidth="1"/>
    <col min="4475" max="4475" width="3.54296875" style="25" customWidth="1"/>
    <col min="4476" max="4476" width="12.54296875" style="25" customWidth="1"/>
    <col min="4477" max="4477" width="1.81640625" style="25" customWidth="1"/>
    <col min="4478" max="4478" width="12.54296875" style="25" customWidth="1"/>
    <col min="4479" max="4479" width="1.81640625" style="25" customWidth="1"/>
    <col min="4480" max="4480" width="12.54296875" style="25" customWidth="1"/>
    <col min="4481" max="4481" width="1.81640625" style="25" customWidth="1"/>
    <col min="4482" max="4482" width="12.54296875" style="25" customWidth="1"/>
    <col min="4483" max="4483" width="1.81640625" style="25" customWidth="1"/>
    <col min="4484" max="4484" width="19.54296875" style="25" customWidth="1"/>
    <col min="4485" max="4486" width="12.54296875" style="25"/>
    <col min="4487" max="4487" width="1.81640625" style="25" customWidth="1"/>
    <col min="4488" max="4488" width="12.54296875" style="25"/>
    <col min="4489" max="4489" width="1.81640625" style="25" customWidth="1"/>
    <col min="4490" max="4490" width="12.54296875" style="25"/>
    <col min="4491" max="4491" width="1.81640625" style="25" customWidth="1"/>
    <col min="4492" max="4494" width="12.54296875" style="25"/>
    <col min="4495" max="4495" width="1.81640625" style="25" customWidth="1"/>
    <col min="4496" max="4496" width="12.54296875" style="25"/>
    <col min="4497" max="4497" width="1.81640625" style="25" customWidth="1"/>
    <col min="4498" max="4498" width="12.54296875" style="25"/>
    <col min="4499" max="4499" width="1.81640625" style="25" customWidth="1"/>
    <col min="4500" max="4715" width="12.54296875" style="25"/>
    <col min="4716" max="4716" width="2.7265625" style="25" customWidth="1"/>
    <col min="4717" max="4717" width="53.54296875" style="25" customWidth="1"/>
    <col min="4718" max="4718" width="12.54296875" style="25" customWidth="1"/>
    <col min="4719" max="4719" width="3.54296875" style="25" customWidth="1"/>
    <col min="4720" max="4720" width="12.54296875" style="25" customWidth="1"/>
    <col min="4721" max="4721" width="1.81640625" style="25" customWidth="1"/>
    <col min="4722" max="4722" width="12.54296875" style="25" customWidth="1"/>
    <col min="4723" max="4723" width="1.81640625" style="25" customWidth="1"/>
    <col min="4724" max="4724" width="12.54296875" style="25" customWidth="1"/>
    <col min="4725" max="4725" width="1.81640625" style="25" customWidth="1"/>
    <col min="4726" max="4726" width="12.54296875" style="25" customWidth="1"/>
    <col min="4727" max="4727" width="1.81640625" style="25" customWidth="1"/>
    <col min="4728" max="4728" width="19.54296875" style="25" customWidth="1"/>
    <col min="4729" max="4729" width="3.54296875" style="25" customWidth="1"/>
    <col min="4730" max="4730" width="12.54296875" style="25" customWidth="1"/>
    <col min="4731" max="4731" width="3.54296875" style="25" customWidth="1"/>
    <col min="4732" max="4732" width="12.54296875" style="25" customWidth="1"/>
    <col min="4733" max="4733" width="1.81640625" style="25" customWidth="1"/>
    <col min="4734" max="4734" width="12.54296875" style="25" customWidth="1"/>
    <col min="4735" max="4735" width="1.81640625" style="25" customWidth="1"/>
    <col min="4736" max="4736" width="12.54296875" style="25" customWidth="1"/>
    <col min="4737" max="4737" width="1.81640625" style="25" customWidth="1"/>
    <col min="4738" max="4738" width="12.54296875" style="25" customWidth="1"/>
    <col min="4739" max="4739" width="1.81640625" style="25" customWidth="1"/>
    <col min="4740" max="4740" width="19.54296875" style="25" customWidth="1"/>
    <col min="4741" max="4742" width="12.54296875" style="25"/>
    <col min="4743" max="4743" width="1.81640625" style="25" customWidth="1"/>
    <col min="4744" max="4744" width="12.54296875" style="25"/>
    <col min="4745" max="4745" width="1.81640625" style="25" customWidth="1"/>
    <col min="4746" max="4746" width="12.54296875" style="25"/>
    <col min="4747" max="4747" width="1.81640625" style="25" customWidth="1"/>
    <col min="4748" max="4750" width="12.54296875" style="25"/>
    <col min="4751" max="4751" width="1.81640625" style="25" customWidth="1"/>
    <col min="4752" max="4752" width="12.54296875" style="25"/>
    <col min="4753" max="4753" width="1.81640625" style="25" customWidth="1"/>
    <col min="4754" max="4754" width="12.54296875" style="25"/>
    <col min="4755" max="4755" width="1.81640625" style="25" customWidth="1"/>
    <col min="4756" max="4971" width="12.54296875" style="25"/>
    <col min="4972" max="4972" width="2.7265625" style="25" customWidth="1"/>
    <col min="4973" max="4973" width="53.54296875" style="25" customWidth="1"/>
    <col min="4974" max="4974" width="12.54296875" style="25" customWidth="1"/>
    <col min="4975" max="4975" width="3.54296875" style="25" customWidth="1"/>
    <col min="4976" max="4976" width="12.54296875" style="25" customWidth="1"/>
    <col min="4977" max="4977" width="1.81640625" style="25" customWidth="1"/>
    <col min="4978" max="4978" width="12.54296875" style="25" customWidth="1"/>
    <col min="4979" max="4979" width="1.81640625" style="25" customWidth="1"/>
    <col min="4980" max="4980" width="12.54296875" style="25" customWidth="1"/>
    <col min="4981" max="4981" width="1.81640625" style="25" customWidth="1"/>
    <col min="4982" max="4982" width="12.54296875" style="25" customWidth="1"/>
    <col min="4983" max="4983" width="1.81640625" style="25" customWidth="1"/>
    <col min="4984" max="4984" width="19.54296875" style="25" customWidth="1"/>
    <col min="4985" max="4985" width="3.54296875" style="25" customWidth="1"/>
    <col min="4986" max="4986" width="12.54296875" style="25" customWidth="1"/>
    <col min="4987" max="4987" width="3.54296875" style="25" customWidth="1"/>
    <col min="4988" max="4988" width="12.54296875" style="25" customWidth="1"/>
    <col min="4989" max="4989" width="1.81640625" style="25" customWidth="1"/>
    <col min="4990" max="4990" width="12.54296875" style="25" customWidth="1"/>
    <col min="4991" max="4991" width="1.81640625" style="25" customWidth="1"/>
    <col min="4992" max="4992" width="12.54296875" style="25" customWidth="1"/>
    <col min="4993" max="4993" width="1.81640625" style="25" customWidth="1"/>
    <col min="4994" max="4994" width="12.54296875" style="25" customWidth="1"/>
    <col min="4995" max="4995" width="1.81640625" style="25" customWidth="1"/>
    <col min="4996" max="4996" width="19.54296875" style="25" customWidth="1"/>
    <col min="4997" max="4998" width="12.54296875" style="25"/>
    <col min="4999" max="4999" width="1.81640625" style="25" customWidth="1"/>
    <col min="5000" max="5000" width="12.54296875" style="25"/>
    <col min="5001" max="5001" width="1.81640625" style="25" customWidth="1"/>
    <col min="5002" max="5002" width="12.54296875" style="25"/>
    <col min="5003" max="5003" width="1.81640625" style="25" customWidth="1"/>
    <col min="5004" max="5006" width="12.54296875" style="25"/>
    <col min="5007" max="5007" width="1.81640625" style="25" customWidth="1"/>
    <col min="5008" max="5008" width="12.54296875" style="25"/>
    <col min="5009" max="5009" width="1.81640625" style="25" customWidth="1"/>
    <col min="5010" max="5010" width="12.54296875" style="25"/>
    <col min="5011" max="5011" width="1.81640625" style="25" customWidth="1"/>
    <col min="5012" max="5227" width="12.54296875" style="25"/>
    <col min="5228" max="5228" width="2.7265625" style="25" customWidth="1"/>
    <col min="5229" max="5229" width="53.54296875" style="25" customWidth="1"/>
    <col min="5230" max="5230" width="12.54296875" style="25" customWidth="1"/>
    <col min="5231" max="5231" width="3.54296875" style="25" customWidth="1"/>
    <col min="5232" max="5232" width="12.54296875" style="25" customWidth="1"/>
    <col min="5233" max="5233" width="1.81640625" style="25" customWidth="1"/>
    <col min="5234" max="5234" width="12.54296875" style="25" customWidth="1"/>
    <col min="5235" max="5235" width="1.81640625" style="25" customWidth="1"/>
    <col min="5236" max="5236" width="12.54296875" style="25" customWidth="1"/>
    <col min="5237" max="5237" width="1.81640625" style="25" customWidth="1"/>
    <col min="5238" max="5238" width="12.54296875" style="25" customWidth="1"/>
    <col min="5239" max="5239" width="1.81640625" style="25" customWidth="1"/>
    <col min="5240" max="5240" width="19.54296875" style="25" customWidth="1"/>
    <col min="5241" max="5241" width="3.54296875" style="25" customWidth="1"/>
    <col min="5242" max="5242" width="12.54296875" style="25" customWidth="1"/>
    <col min="5243" max="5243" width="3.54296875" style="25" customWidth="1"/>
    <col min="5244" max="5244" width="12.54296875" style="25" customWidth="1"/>
    <col min="5245" max="5245" width="1.81640625" style="25" customWidth="1"/>
    <col min="5246" max="5246" width="12.54296875" style="25" customWidth="1"/>
    <col min="5247" max="5247" width="1.81640625" style="25" customWidth="1"/>
    <col min="5248" max="5248" width="12.54296875" style="25" customWidth="1"/>
    <col min="5249" max="5249" width="1.81640625" style="25" customWidth="1"/>
    <col min="5250" max="5250" width="12.54296875" style="25" customWidth="1"/>
    <col min="5251" max="5251" width="1.81640625" style="25" customWidth="1"/>
    <col min="5252" max="5252" width="19.54296875" style="25" customWidth="1"/>
    <col min="5253" max="5254" width="12.54296875" style="25"/>
    <col min="5255" max="5255" width="1.81640625" style="25" customWidth="1"/>
    <col min="5256" max="5256" width="12.54296875" style="25"/>
    <col min="5257" max="5257" width="1.81640625" style="25" customWidth="1"/>
    <col min="5258" max="5258" width="12.54296875" style="25"/>
    <col min="5259" max="5259" width="1.81640625" style="25" customWidth="1"/>
    <col min="5260" max="5262" width="12.54296875" style="25"/>
    <col min="5263" max="5263" width="1.81640625" style="25" customWidth="1"/>
    <col min="5264" max="5264" width="12.54296875" style="25"/>
    <col min="5265" max="5265" width="1.81640625" style="25" customWidth="1"/>
    <col min="5266" max="5266" width="12.54296875" style="25"/>
    <col min="5267" max="5267" width="1.81640625" style="25" customWidth="1"/>
    <col min="5268" max="5483" width="12.54296875" style="25"/>
    <col min="5484" max="5484" width="2.7265625" style="25" customWidth="1"/>
    <col min="5485" max="5485" width="53.54296875" style="25" customWidth="1"/>
    <col min="5486" max="5486" width="12.54296875" style="25" customWidth="1"/>
    <col min="5487" max="5487" width="3.54296875" style="25" customWidth="1"/>
    <col min="5488" max="5488" width="12.54296875" style="25" customWidth="1"/>
    <col min="5489" max="5489" width="1.81640625" style="25" customWidth="1"/>
    <col min="5490" max="5490" width="12.54296875" style="25" customWidth="1"/>
    <col min="5491" max="5491" width="1.81640625" style="25" customWidth="1"/>
    <col min="5492" max="5492" width="12.54296875" style="25" customWidth="1"/>
    <col min="5493" max="5493" width="1.81640625" style="25" customWidth="1"/>
    <col min="5494" max="5494" width="12.54296875" style="25" customWidth="1"/>
    <col min="5495" max="5495" width="1.81640625" style="25" customWidth="1"/>
    <col min="5496" max="5496" width="19.54296875" style="25" customWidth="1"/>
    <col min="5497" max="5497" width="3.54296875" style="25" customWidth="1"/>
    <col min="5498" max="5498" width="12.54296875" style="25" customWidth="1"/>
    <col min="5499" max="5499" width="3.54296875" style="25" customWidth="1"/>
    <col min="5500" max="5500" width="12.54296875" style="25" customWidth="1"/>
    <col min="5501" max="5501" width="1.81640625" style="25" customWidth="1"/>
    <col min="5502" max="5502" width="12.54296875" style="25" customWidth="1"/>
    <col min="5503" max="5503" width="1.81640625" style="25" customWidth="1"/>
    <col min="5504" max="5504" width="12.54296875" style="25" customWidth="1"/>
    <col min="5505" max="5505" width="1.81640625" style="25" customWidth="1"/>
    <col min="5506" max="5506" width="12.54296875" style="25" customWidth="1"/>
    <col min="5507" max="5507" width="1.81640625" style="25" customWidth="1"/>
    <col min="5508" max="5508" width="19.54296875" style="25" customWidth="1"/>
    <col min="5509" max="5510" width="12.54296875" style="25"/>
    <col min="5511" max="5511" width="1.81640625" style="25" customWidth="1"/>
    <col min="5512" max="5512" width="12.54296875" style="25"/>
    <col min="5513" max="5513" width="1.81640625" style="25" customWidth="1"/>
    <col min="5514" max="5514" width="12.54296875" style="25"/>
    <col min="5515" max="5515" width="1.81640625" style="25" customWidth="1"/>
    <col min="5516" max="5518" width="12.54296875" style="25"/>
    <col min="5519" max="5519" width="1.81640625" style="25" customWidth="1"/>
    <col min="5520" max="5520" width="12.54296875" style="25"/>
    <col min="5521" max="5521" width="1.81640625" style="25" customWidth="1"/>
    <col min="5522" max="5522" width="12.54296875" style="25"/>
    <col min="5523" max="5523" width="1.81640625" style="25" customWidth="1"/>
    <col min="5524" max="5739" width="12.54296875" style="25"/>
    <col min="5740" max="5740" width="2.7265625" style="25" customWidth="1"/>
    <col min="5741" max="5741" width="53.54296875" style="25" customWidth="1"/>
    <col min="5742" max="5742" width="12.54296875" style="25" customWidth="1"/>
    <col min="5743" max="5743" width="3.54296875" style="25" customWidth="1"/>
    <col min="5744" max="5744" width="12.54296875" style="25" customWidth="1"/>
    <col min="5745" max="5745" width="1.81640625" style="25" customWidth="1"/>
    <col min="5746" max="5746" width="12.54296875" style="25" customWidth="1"/>
    <col min="5747" max="5747" width="1.81640625" style="25" customWidth="1"/>
    <col min="5748" max="5748" width="12.54296875" style="25" customWidth="1"/>
    <col min="5749" max="5749" width="1.81640625" style="25" customWidth="1"/>
    <col min="5750" max="5750" width="12.54296875" style="25" customWidth="1"/>
    <col min="5751" max="5751" width="1.81640625" style="25" customWidth="1"/>
    <col min="5752" max="5752" width="19.54296875" style="25" customWidth="1"/>
    <col min="5753" max="5753" width="3.54296875" style="25" customWidth="1"/>
    <col min="5754" max="5754" width="12.54296875" style="25" customWidth="1"/>
    <col min="5755" max="5755" width="3.54296875" style="25" customWidth="1"/>
    <col min="5756" max="5756" width="12.54296875" style="25" customWidth="1"/>
    <col min="5757" max="5757" width="1.81640625" style="25" customWidth="1"/>
    <col min="5758" max="5758" width="12.54296875" style="25" customWidth="1"/>
    <col min="5759" max="5759" width="1.81640625" style="25" customWidth="1"/>
    <col min="5760" max="5760" width="12.54296875" style="25" customWidth="1"/>
    <col min="5761" max="5761" width="1.81640625" style="25" customWidth="1"/>
    <col min="5762" max="5762" width="12.54296875" style="25" customWidth="1"/>
    <col min="5763" max="5763" width="1.81640625" style="25" customWidth="1"/>
    <col min="5764" max="5764" width="19.54296875" style="25" customWidth="1"/>
    <col min="5765" max="5766" width="12.54296875" style="25"/>
    <col min="5767" max="5767" width="1.81640625" style="25" customWidth="1"/>
    <col min="5768" max="5768" width="12.54296875" style="25"/>
    <col min="5769" max="5769" width="1.81640625" style="25" customWidth="1"/>
    <col min="5770" max="5770" width="12.54296875" style="25"/>
    <col min="5771" max="5771" width="1.81640625" style="25" customWidth="1"/>
    <col min="5772" max="5774" width="12.54296875" style="25"/>
    <col min="5775" max="5775" width="1.81640625" style="25" customWidth="1"/>
    <col min="5776" max="5776" width="12.54296875" style="25"/>
    <col min="5777" max="5777" width="1.81640625" style="25" customWidth="1"/>
    <col min="5778" max="5778" width="12.54296875" style="25"/>
    <col min="5779" max="5779" width="1.81640625" style="25" customWidth="1"/>
    <col min="5780" max="5995" width="12.54296875" style="25"/>
    <col min="5996" max="5996" width="2.7265625" style="25" customWidth="1"/>
    <col min="5997" max="5997" width="53.54296875" style="25" customWidth="1"/>
    <col min="5998" max="5998" width="12.54296875" style="25" customWidth="1"/>
    <col min="5999" max="5999" width="3.54296875" style="25" customWidth="1"/>
    <col min="6000" max="6000" width="12.54296875" style="25" customWidth="1"/>
    <col min="6001" max="6001" width="1.81640625" style="25" customWidth="1"/>
    <col min="6002" max="6002" width="12.54296875" style="25" customWidth="1"/>
    <col min="6003" max="6003" width="1.81640625" style="25" customWidth="1"/>
    <col min="6004" max="6004" width="12.54296875" style="25" customWidth="1"/>
    <col min="6005" max="6005" width="1.81640625" style="25" customWidth="1"/>
    <col min="6006" max="6006" width="12.54296875" style="25" customWidth="1"/>
    <col min="6007" max="6007" width="1.81640625" style="25" customWidth="1"/>
    <col min="6008" max="6008" width="19.54296875" style="25" customWidth="1"/>
    <col min="6009" max="6009" width="3.54296875" style="25" customWidth="1"/>
    <col min="6010" max="6010" width="12.54296875" style="25" customWidth="1"/>
    <col min="6011" max="6011" width="3.54296875" style="25" customWidth="1"/>
    <col min="6012" max="6012" width="12.54296875" style="25" customWidth="1"/>
    <col min="6013" max="6013" width="1.81640625" style="25" customWidth="1"/>
    <col min="6014" max="6014" width="12.54296875" style="25" customWidth="1"/>
    <col min="6015" max="6015" width="1.81640625" style="25" customWidth="1"/>
    <col min="6016" max="6016" width="12.54296875" style="25" customWidth="1"/>
    <col min="6017" max="6017" width="1.81640625" style="25" customWidth="1"/>
    <col min="6018" max="6018" width="12.54296875" style="25" customWidth="1"/>
    <col min="6019" max="6019" width="1.81640625" style="25" customWidth="1"/>
    <col min="6020" max="6020" width="19.54296875" style="25" customWidth="1"/>
    <col min="6021" max="6022" width="12.54296875" style="25"/>
    <col min="6023" max="6023" width="1.81640625" style="25" customWidth="1"/>
    <col min="6024" max="6024" width="12.54296875" style="25"/>
    <col min="6025" max="6025" width="1.81640625" style="25" customWidth="1"/>
    <col min="6026" max="6026" width="12.54296875" style="25"/>
    <col min="6027" max="6027" width="1.81640625" style="25" customWidth="1"/>
    <col min="6028" max="6030" width="12.54296875" style="25"/>
    <col min="6031" max="6031" width="1.81640625" style="25" customWidth="1"/>
    <col min="6032" max="6032" width="12.54296875" style="25"/>
    <col min="6033" max="6033" width="1.81640625" style="25" customWidth="1"/>
    <col min="6034" max="6034" width="12.54296875" style="25"/>
    <col min="6035" max="6035" width="1.81640625" style="25" customWidth="1"/>
    <col min="6036" max="6251" width="12.54296875" style="25"/>
    <col min="6252" max="6252" width="2.7265625" style="25" customWidth="1"/>
    <col min="6253" max="6253" width="53.54296875" style="25" customWidth="1"/>
    <col min="6254" max="6254" width="12.54296875" style="25" customWidth="1"/>
    <col min="6255" max="6255" width="3.54296875" style="25" customWidth="1"/>
    <col min="6256" max="6256" width="12.54296875" style="25" customWidth="1"/>
    <col min="6257" max="6257" width="1.81640625" style="25" customWidth="1"/>
    <col min="6258" max="6258" width="12.54296875" style="25" customWidth="1"/>
    <col min="6259" max="6259" width="1.81640625" style="25" customWidth="1"/>
    <col min="6260" max="6260" width="12.54296875" style="25" customWidth="1"/>
    <col min="6261" max="6261" width="1.81640625" style="25" customWidth="1"/>
    <col min="6262" max="6262" width="12.54296875" style="25" customWidth="1"/>
    <col min="6263" max="6263" width="1.81640625" style="25" customWidth="1"/>
    <col min="6264" max="6264" width="19.54296875" style="25" customWidth="1"/>
    <col min="6265" max="6265" width="3.54296875" style="25" customWidth="1"/>
    <col min="6266" max="6266" width="12.54296875" style="25" customWidth="1"/>
    <col min="6267" max="6267" width="3.54296875" style="25" customWidth="1"/>
    <col min="6268" max="6268" width="12.54296875" style="25" customWidth="1"/>
    <col min="6269" max="6269" width="1.81640625" style="25" customWidth="1"/>
    <col min="6270" max="6270" width="12.54296875" style="25" customWidth="1"/>
    <col min="6271" max="6271" width="1.81640625" style="25" customWidth="1"/>
    <col min="6272" max="6272" width="12.54296875" style="25" customWidth="1"/>
    <col min="6273" max="6273" width="1.81640625" style="25" customWidth="1"/>
    <col min="6274" max="6274" width="12.54296875" style="25" customWidth="1"/>
    <col min="6275" max="6275" width="1.81640625" style="25" customWidth="1"/>
    <col min="6276" max="6276" width="19.54296875" style="25" customWidth="1"/>
    <col min="6277" max="6278" width="12.54296875" style="25"/>
    <col min="6279" max="6279" width="1.81640625" style="25" customWidth="1"/>
    <col min="6280" max="6280" width="12.54296875" style="25"/>
    <col min="6281" max="6281" width="1.81640625" style="25" customWidth="1"/>
    <col min="6282" max="6282" width="12.54296875" style="25"/>
    <col min="6283" max="6283" width="1.81640625" style="25" customWidth="1"/>
    <col min="6284" max="6286" width="12.54296875" style="25"/>
    <col min="6287" max="6287" width="1.81640625" style="25" customWidth="1"/>
    <col min="6288" max="6288" width="12.54296875" style="25"/>
    <col min="6289" max="6289" width="1.81640625" style="25" customWidth="1"/>
    <col min="6290" max="6290" width="12.54296875" style="25"/>
    <col min="6291" max="6291" width="1.81640625" style="25" customWidth="1"/>
    <col min="6292" max="6507" width="12.54296875" style="25"/>
    <col min="6508" max="6508" width="2.7265625" style="25" customWidth="1"/>
    <col min="6509" max="6509" width="53.54296875" style="25" customWidth="1"/>
    <col min="6510" max="6510" width="12.54296875" style="25" customWidth="1"/>
    <col min="6511" max="6511" width="3.54296875" style="25" customWidth="1"/>
    <col min="6512" max="6512" width="12.54296875" style="25" customWidth="1"/>
    <col min="6513" max="6513" width="1.81640625" style="25" customWidth="1"/>
    <col min="6514" max="6514" width="12.54296875" style="25" customWidth="1"/>
    <col min="6515" max="6515" width="1.81640625" style="25" customWidth="1"/>
    <col min="6516" max="6516" width="12.54296875" style="25" customWidth="1"/>
    <col min="6517" max="6517" width="1.81640625" style="25" customWidth="1"/>
    <col min="6518" max="6518" width="12.54296875" style="25" customWidth="1"/>
    <col min="6519" max="6519" width="1.81640625" style="25" customWidth="1"/>
    <col min="6520" max="6520" width="19.54296875" style="25" customWidth="1"/>
    <col min="6521" max="6521" width="3.54296875" style="25" customWidth="1"/>
    <col min="6522" max="6522" width="12.54296875" style="25" customWidth="1"/>
    <col min="6523" max="6523" width="3.54296875" style="25" customWidth="1"/>
    <col min="6524" max="6524" width="12.54296875" style="25" customWidth="1"/>
    <col min="6525" max="6525" width="1.81640625" style="25" customWidth="1"/>
    <col min="6526" max="6526" width="12.54296875" style="25" customWidth="1"/>
    <col min="6527" max="6527" width="1.81640625" style="25" customWidth="1"/>
    <col min="6528" max="6528" width="12.54296875" style="25" customWidth="1"/>
    <col min="6529" max="6529" width="1.81640625" style="25" customWidth="1"/>
    <col min="6530" max="6530" width="12.54296875" style="25" customWidth="1"/>
    <col min="6531" max="6531" width="1.81640625" style="25" customWidth="1"/>
    <col min="6532" max="6532" width="19.54296875" style="25" customWidth="1"/>
    <col min="6533" max="6534" width="12.54296875" style="25"/>
    <col min="6535" max="6535" width="1.81640625" style="25" customWidth="1"/>
    <col min="6536" max="6536" width="12.54296875" style="25"/>
    <col min="6537" max="6537" width="1.81640625" style="25" customWidth="1"/>
    <col min="6538" max="6538" width="12.54296875" style="25"/>
    <col min="6539" max="6539" width="1.81640625" style="25" customWidth="1"/>
    <col min="6540" max="6542" width="12.54296875" style="25"/>
    <col min="6543" max="6543" width="1.81640625" style="25" customWidth="1"/>
    <col min="6544" max="6544" width="12.54296875" style="25"/>
    <col min="6545" max="6545" width="1.81640625" style="25" customWidth="1"/>
    <col min="6546" max="6546" width="12.54296875" style="25"/>
    <col min="6547" max="6547" width="1.81640625" style="25" customWidth="1"/>
    <col min="6548" max="6763" width="12.54296875" style="25"/>
    <col min="6764" max="6764" width="2.7265625" style="25" customWidth="1"/>
    <col min="6765" max="6765" width="53.54296875" style="25" customWidth="1"/>
    <col min="6766" max="6766" width="12.54296875" style="25" customWidth="1"/>
    <col min="6767" max="6767" width="3.54296875" style="25" customWidth="1"/>
    <col min="6768" max="6768" width="12.54296875" style="25" customWidth="1"/>
    <col min="6769" max="6769" width="1.81640625" style="25" customWidth="1"/>
    <col min="6770" max="6770" width="12.54296875" style="25" customWidth="1"/>
    <col min="6771" max="6771" width="1.81640625" style="25" customWidth="1"/>
    <col min="6772" max="6772" width="12.54296875" style="25" customWidth="1"/>
    <col min="6773" max="6773" width="1.81640625" style="25" customWidth="1"/>
    <col min="6774" max="6774" width="12.54296875" style="25" customWidth="1"/>
    <col min="6775" max="6775" width="1.81640625" style="25" customWidth="1"/>
    <col min="6776" max="6776" width="19.54296875" style="25" customWidth="1"/>
    <col min="6777" max="6777" width="3.54296875" style="25" customWidth="1"/>
    <col min="6778" max="6778" width="12.54296875" style="25" customWidth="1"/>
    <col min="6779" max="6779" width="3.54296875" style="25" customWidth="1"/>
    <col min="6780" max="6780" width="12.54296875" style="25" customWidth="1"/>
    <col min="6781" max="6781" width="1.81640625" style="25" customWidth="1"/>
    <col min="6782" max="6782" width="12.54296875" style="25" customWidth="1"/>
    <col min="6783" max="6783" width="1.81640625" style="25" customWidth="1"/>
    <col min="6784" max="6784" width="12.54296875" style="25" customWidth="1"/>
    <col min="6785" max="6785" width="1.81640625" style="25" customWidth="1"/>
    <col min="6786" max="6786" width="12.54296875" style="25" customWidth="1"/>
    <col min="6787" max="6787" width="1.81640625" style="25" customWidth="1"/>
    <col min="6788" max="6788" width="19.54296875" style="25" customWidth="1"/>
    <col min="6789" max="6790" width="12.54296875" style="25"/>
    <col min="6791" max="6791" width="1.81640625" style="25" customWidth="1"/>
    <col min="6792" max="6792" width="12.54296875" style="25"/>
    <col min="6793" max="6793" width="1.81640625" style="25" customWidth="1"/>
    <col min="6794" max="6794" width="12.54296875" style="25"/>
    <col min="6795" max="6795" width="1.81640625" style="25" customWidth="1"/>
    <col min="6796" max="6798" width="12.54296875" style="25"/>
    <col min="6799" max="6799" width="1.81640625" style="25" customWidth="1"/>
    <col min="6800" max="6800" width="12.54296875" style="25"/>
    <col min="6801" max="6801" width="1.81640625" style="25" customWidth="1"/>
    <col min="6802" max="6802" width="12.54296875" style="25"/>
    <col min="6803" max="6803" width="1.81640625" style="25" customWidth="1"/>
    <col min="6804" max="7019" width="12.54296875" style="25"/>
    <col min="7020" max="7020" width="2.7265625" style="25" customWidth="1"/>
    <col min="7021" max="7021" width="53.54296875" style="25" customWidth="1"/>
    <col min="7022" max="7022" width="12.54296875" style="25" customWidth="1"/>
    <col min="7023" max="7023" width="3.54296875" style="25" customWidth="1"/>
    <col min="7024" max="7024" width="12.54296875" style="25" customWidth="1"/>
    <col min="7025" max="7025" width="1.81640625" style="25" customWidth="1"/>
    <col min="7026" max="7026" width="12.54296875" style="25" customWidth="1"/>
    <col min="7027" max="7027" width="1.81640625" style="25" customWidth="1"/>
    <col min="7028" max="7028" width="12.54296875" style="25" customWidth="1"/>
    <col min="7029" max="7029" width="1.81640625" style="25" customWidth="1"/>
    <col min="7030" max="7030" width="12.54296875" style="25" customWidth="1"/>
    <col min="7031" max="7031" width="1.81640625" style="25" customWidth="1"/>
    <col min="7032" max="7032" width="19.54296875" style="25" customWidth="1"/>
    <col min="7033" max="7033" width="3.54296875" style="25" customWidth="1"/>
    <col min="7034" max="7034" width="12.54296875" style="25" customWidth="1"/>
    <col min="7035" max="7035" width="3.54296875" style="25" customWidth="1"/>
    <col min="7036" max="7036" width="12.54296875" style="25" customWidth="1"/>
    <col min="7037" max="7037" width="1.81640625" style="25" customWidth="1"/>
    <col min="7038" max="7038" width="12.54296875" style="25" customWidth="1"/>
    <col min="7039" max="7039" width="1.81640625" style="25" customWidth="1"/>
    <col min="7040" max="7040" width="12.54296875" style="25" customWidth="1"/>
    <col min="7041" max="7041" width="1.81640625" style="25" customWidth="1"/>
    <col min="7042" max="7042" width="12.54296875" style="25" customWidth="1"/>
    <col min="7043" max="7043" width="1.81640625" style="25" customWidth="1"/>
    <col min="7044" max="7044" width="19.54296875" style="25" customWidth="1"/>
    <col min="7045" max="7046" width="12.54296875" style="25"/>
    <col min="7047" max="7047" width="1.81640625" style="25" customWidth="1"/>
    <col min="7048" max="7048" width="12.54296875" style="25"/>
    <col min="7049" max="7049" width="1.81640625" style="25" customWidth="1"/>
    <col min="7050" max="7050" width="12.54296875" style="25"/>
    <col min="7051" max="7051" width="1.81640625" style="25" customWidth="1"/>
    <col min="7052" max="7054" width="12.54296875" style="25"/>
    <col min="7055" max="7055" width="1.81640625" style="25" customWidth="1"/>
    <col min="7056" max="7056" width="12.54296875" style="25"/>
    <col min="7057" max="7057" width="1.81640625" style="25" customWidth="1"/>
    <col min="7058" max="7058" width="12.54296875" style="25"/>
    <col min="7059" max="7059" width="1.81640625" style="25" customWidth="1"/>
    <col min="7060" max="7275" width="12.54296875" style="25"/>
    <col min="7276" max="7276" width="2.7265625" style="25" customWidth="1"/>
    <col min="7277" max="7277" width="53.54296875" style="25" customWidth="1"/>
    <col min="7278" max="7278" width="12.54296875" style="25" customWidth="1"/>
    <col min="7279" max="7279" width="3.54296875" style="25" customWidth="1"/>
    <col min="7280" max="7280" width="12.54296875" style="25" customWidth="1"/>
    <col min="7281" max="7281" width="1.81640625" style="25" customWidth="1"/>
    <col min="7282" max="7282" width="12.54296875" style="25" customWidth="1"/>
    <col min="7283" max="7283" width="1.81640625" style="25" customWidth="1"/>
    <col min="7284" max="7284" width="12.54296875" style="25" customWidth="1"/>
    <col min="7285" max="7285" width="1.81640625" style="25" customWidth="1"/>
    <col min="7286" max="7286" width="12.54296875" style="25" customWidth="1"/>
    <col min="7287" max="7287" width="1.81640625" style="25" customWidth="1"/>
    <col min="7288" max="7288" width="19.54296875" style="25" customWidth="1"/>
    <col min="7289" max="7289" width="3.54296875" style="25" customWidth="1"/>
    <col min="7290" max="7290" width="12.54296875" style="25" customWidth="1"/>
    <col min="7291" max="7291" width="3.54296875" style="25" customWidth="1"/>
    <col min="7292" max="7292" width="12.54296875" style="25" customWidth="1"/>
    <col min="7293" max="7293" width="1.81640625" style="25" customWidth="1"/>
    <col min="7294" max="7294" width="12.54296875" style="25" customWidth="1"/>
    <col min="7295" max="7295" width="1.81640625" style="25" customWidth="1"/>
    <col min="7296" max="7296" width="12.54296875" style="25" customWidth="1"/>
    <col min="7297" max="7297" width="1.81640625" style="25" customWidth="1"/>
    <col min="7298" max="7298" width="12.54296875" style="25" customWidth="1"/>
    <col min="7299" max="7299" width="1.81640625" style="25" customWidth="1"/>
    <col min="7300" max="7300" width="19.54296875" style="25" customWidth="1"/>
    <col min="7301" max="7302" width="12.54296875" style="25"/>
    <col min="7303" max="7303" width="1.81640625" style="25" customWidth="1"/>
    <col min="7304" max="7304" width="12.54296875" style="25"/>
    <col min="7305" max="7305" width="1.81640625" style="25" customWidth="1"/>
    <col min="7306" max="7306" width="12.54296875" style="25"/>
    <col min="7307" max="7307" width="1.81640625" style="25" customWidth="1"/>
    <col min="7308" max="7310" width="12.54296875" style="25"/>
    <col min="7311" max="7311" width="1.81640625" style="25" customWidth="1"/>
    <col min="7312" max="7312" width="12.54296875" style="25"/>
    <col min="7313" max="7313" width="1.81640625" style="25" customWidth="1"/>
    <col min="7314" max="7314" width="12.54296875" style="25"/>
    <col min="7315" max="7315" width="1.81640625" style="25" customWidth="1"/>
    <col min="7316" max="7531" width="12.54296875" style="25"/>
    <col min="7532" max="7532" width="2.7265625" style="25" customWidth="1"/>
    <col min="7533" max="7533" width="53.54296875" style="25" customWidth="1"/>
    <col min="7534" max="7534" width="12.54296875" style="25" customWidth="1"/>
    <col min="7535" max="7535" width="3.54296875" style="25" customWidth="1"/>
    <col min="7536" max="7536" width="12.54296875" style="25" customWidth="1"/>
    <col min="7537" max="7537" width="1.81640625" style="25" customWidth="1"/>
    <col min="7538" max="7538" width="12.54296875" style="25" customWidth="1"/>
    <col min="7539" max="7539" width="1.81640625" style="25" customWidth="1"/>
    <col min="7540" max="7540" width="12.54296875" style="25" customWidth="1"/>
    <col min="7541" max="7541" width="1.81640625" style="25" customWidth="1"/>
    <col min="7542" max="7542" width="12.54296875" style="25" customWidth="1"/>
    <col min="7543" max="7543" width="1.81640625" style="25" customWidth="1"/>
    <col min="7544" max="7544" width="19.54296875" style="25" customWidth="1"/>
    <col min="7545" max="7545" width="3.54296875" style="25" customWidth="1"/>
    <col min="7546" max="7546" width="12.54296875" style="25" customWidth="1"/>
    <col min="7547" max="7547" width="3.54296875" style="25" customWidth="1"/>
    <col min="7548" max="7548" width="12.54296875" style="25" customWidth="1"/>
    <col min="7549" max="7549" width="1.81640625" style="25" customWidth="1"/>
    <col min="7550" max="7550" width="12.54296875" style="25" customWidth="1"/>
    <col min="7551" max="7551" width="1.81640625" style="25" customWidth="1"/>
    <col min="7552" max="7552" width="12.54296875" style="25" customWidth="1"/>
    <col min="7553" max="7553" width="1.81640625" style="25" customWidth="1"/>
    <col min="7554" max="7554" width="12.54296875" style="25" customWidth="1"/>
    <col min="7555" max="7555" width="1.81640625" style="25" customWidth="1"/>
    <col min="7556" max="7556" width="19.54296875" style="25" customWidth="1"/>
    <col min="7557" max="7558" width="12.54296875" style="25"/>
    <col min="7559" max="7559" width="1.81640625" style="25" customWidth="1"/>
    <col min="7560" max="7560" width="12.54296875" style="25"/>
    <col min="7561" max="7561" width="1.81640625" style="25" customWidth="1"/>
    <col min="7562" max="7562" width="12.54296875" style="25"/>
    <col min="7563" max="7563" width="1.81640625" style="25" customWidth="1"/>
    <col min="7564" max="7566" width="12.54296875" style="25"/>
    <col min="7567" max="7567" width="1.81640625" style="25" customWidth="1"/>
    <col min="7568" max="7568" width="12.54296875" style="25"/>
    <col min="7569" max="7569" width="1.81640625" style="25" customWidth="1"/>
    <col min="7570" max="7570" width="12.54296875" style="25"/>
    <col min="7571" max="7571" width="1.81640625" style="25" customWidth="1"/>
    <col min="7572" max="7787" width="12.54296875" style="25"/>
    <col min="7788" max="7788" width="2.7265625" style="25" customWidth="1"/>
    <col min="7789" max="7789" width="53.54296875" style="25" customWidth="1"/>
    <col min="7790" max="7790" width="12.54296875" style="25" customWidth="1"/>
    <col min="7791" max="7791" width="3.54296875" style="25" customWidth="1"/>
    <col min="7792" max="7792" width="12.54296875" style="25" customWidth="1"/>
    <col min="7793" max="7793" width="1.81640625" style="25" customWidth="1"/>
    <col min="7794" max="7794" width="12.54296875" style="25" customWidth="1"/>
    <col min="7795" max="7795" width="1.81640625" style="25" customWidth="1"/>
    <col min="7796" max="7796" width="12.54296875" style="25" customWidth="1"/>
    <col min="7797" max="7797" width="1.81640625" style="25" customWidth="1"/>
    <col min="7798" max="7798" width="12.54296875" style="25" customWidth="1"/>
    <col min="7799" max="7799" width="1.81640625" style="25" customWidth="1"/>
    <col min="7800" max="7800" width="19.54296875" style="25" customWidth="1"/>
    <col min="7801" max="7801" width="3.54296875" style="25" customWidth="1"/>
    <col min="7802" max="7802" width="12.54296875" style="25" customWidth="1"/>
    <col min="7803" max="7803" width="3.54296875" style="25" customWidth="1"/>
    <col min="7804" max="7804" width="12.54296875" style="25" customWidth="1"/>
    <col min="7805" max="7805" width="1.81640625" style="25" customWidth="1"/>
    <col min="7806" max="7806" width="12.54296875" style="25" customWidth="1"/>
    <col min="7807" max="7807" width="1.81640625" style="25" customWidth="1"/>
    <col min="7808" max="7808" width="12.54296875" style="25" customWidth="1"/>
    <col min="7809" max="7809" width="1.81640625" style="25" customWidth="1"/>
    <col min="7810" max="7810" width="12.54296875" style="25" customWidth="1"/>
    <col min="7811" max="7811" width="1.81640625" style="25" customWidth="1"/>
    <col min="7812" max="7812" width="19.54296875" style="25" customWidth="1"/>
    <col min="7813" max="7814" width="12.54296875" style="25"/>
    <col min="7815" max="7815" width="1.81640625" style="25" customWidth="1"/>
    <col min="7816" max="7816" width="12.54296875" style="25"/>
    <col min="7817" max="7817" width="1.81640625" style="25" customWidth="1"/>
    <col min="7818" max="7818" width="12.54296875" style="25"/>
    <col min="7819" max="7819" width="1.81640625" style="25" customWidth="1"/>
    <col min="7820" max="7822" width="12.54296875" style="25"/>
    <col min="7823" max="7823" width="1.81640625" style="25" customWidth="1"/>
    <col min="7824" max="7824" width="12.54296875" style="25"/>
    <col min="7825" max="7825" width="1.81640625" style="25" customWidth="1"/>
    <col min="7826" max="7826" width="12.54296875" style="25"/>
    <col min="7827" max="7827" width="1.81640625" style="25" customWidth="1"/>
    <col min="7828" max="8043" width="12.54296875" style="25"/>
    <col min="8044" max="8044" width="2.7265625" style="25" customWidth="1"/>
    <col min="8045" max="8045" width="53.54296875" style="25" customWidth="1"/>
    <col min="8046" max="8046" width="12.54296875" style="25" customWidth="1"/>
    <col min="8047" max="8047" width="3.54296875" style="25" customWidth="1"/>
    <col min="8048" max="8048" width="12.54296875" style="25" customWidth="1"/>
    <col min="8049" max="8049" width="1.81640625" style="25" customWidth="1"/>
    <col min="8050" max="8050" width="12.54296875" style="25" customWidth="1"/>
    <col min="8051" max="8051" width="1.81640625" style="25" customWidth="1"/>
    <col min="8052" max="8052" width="12.54296875" style="25" customWidth="1"/>
    <col min="8053" max="8053" width="1.81640625" style="25" customWidth="1"/>
    <col min="8054" max="8054" width="12.54296875" style="25" customWidth="1"/>
    <col min="8055" max="8055" width="1.81640625" style="25" customWidth="1"/>
    <col min="8056" max="8056" width="19.54296875" style="25" customWidth="1"/>
    <col min="8057" max="8057" width="3.54296875" style="25" customWidth="1"/>
    <col min="8058" max="8058" width="12.54296875" style="25" customWidth="1"/>
    <col min="8059" max="8059" width="3.54296875" style="25" customWidth="1"/>
    <col min="8060" max="8060" width="12.54296875" style="25" customWidth="1"/>
    <col min="8061" max="8061" width="1.81640625" style="25" customWidth="1"/>
    <col min="8062" max="8062" width="12.54296875" style="25" customWidth="1"/>
    <col min="8063" max="8063" width="1.81640625" style="25" customWidth="1"/>
    <col min="8064" max="8064" width="12.54296875" style="25" customWidth="1"/>
    <col min="8065" max="8065" width="1.81640625" style="25" customWidth="1"/>
    <col min="8066" max="8066" width="12.54296875" style="25" customWidth="1"/>
    <col min="8067" max="8067" width="1.81640625" style="25" customWidth="1"/>
    <col min="8068" max="8068" width="19.54296875" style="25" customWidth="1"/>
    <col min="8069" max="8070" width="12.54296875" style="25"/>
    <col min="8071" max="8071" width="1.81640625" style="25" customWidth="1"/>
    <col min="8072" max="8072" width="12.54296875" style="25"/>
    <col min="8073" max="8073" width="1.81640625" style="25" customWidth="1"/>
    <col min="8074" max="8074" width="12.54296875" style="25"/>
    <col min="8075" max="8075" width="1.81640625" style="25" customWidth="1"/>
    <col min="8076" max="8078" width="12.54296875" style="25"/>
    <col min="8079" max="8079" width="1.81640625" style="25" customWidth="1"/>
    <col min="8080" max="8080" width="12.54296875" style="25"/>
    <col min="8081" max="8081" width="1.81640625" style="25" customWidth="1"/>
    <col min="8082" max="8082" width="12.54296875" style="25"/>
    <col min="8083" max="8083" width="1.81640625" style="25" customWidth="1"/>
    <col min="8084" max="8299" width="12.54296875" style="25"/>
    <col min="8300" max="8300" width="2.7265625" style="25" customWidth="1"/>
    <col min="8301" max="8301" width="53.54296875" style="25" customWidth="1"/>
    <col min="8302" max="8302" width="12.54296875" style="25" customWidth="1"/>
    <col min="8303" max="8303" width="3.54296875" style="25" customWidth="1"/>
    <col min="8304" max="8304" width="12.54296875" style="25" customWidth="1"/>
    <col min="8305" max="8305" width="1.81640625" style="25" customWidth="1"/>
    <col min="8306" max="8306" width="12.54296875" style="25" customWidth="1"/>
    <col min="8307" max="8307" width="1.81640625" style="25" customWidth="1"/>
    <col min="8308" max="8308" width="12.54296875" style="25" customWidth="1"/>
    <col min="8309" max="8309" width="1.81640625" style="25" customWidth="1"/>
    <col min="8310" max="8310" width="12.54296875" style="25" customWidth="1"/>
    <col min="8311" max="8311" width="1.81640625" style="25" customWidth="1"/>
    <col min="8312" max="8312" width="19.54296875" style="25" customWidth="1"/>
    <col min="8313" max="8313" width="3.54296875" style="25" customWidth="1"/>
    <col min="8314" max="8314" width="12.54296875" style="25" customWidth="1"/>
    <col min="8315" max="8315" width="3.54296875" style="25" customWidth="1"/>
    <col min="8316" max="8316" width="12.54296875" style="25" customWidth="1"/>
    <col min="8317" max="8317" width="1.81640625" style="25" customWidth="1"/>
    <col min="8318" max="8318" width="12.54296875" style="25" customWidth="1"/>
    <col min="8319" max="8319" width="1.81640625" style="25" customWidth="1"/>
    <col min="8320" max="8320" width="12.54296875" style="25" customWidth="1"/>
    <col min="8321" max="8321" width="1.81640625" style="25" customWidth="1"/>
    <col min="8322" max="8322" width="12.54296875" style="25" customWidth="1"/>
    <col min="8323" max="8323" width="1.81640625" style="25" customWidth="1"/>
    <col min="8324" max="8324" width="19.54296875" style="25" customWidth="1"/>
    <col min="8325" max="8326" width="12.54296875" style="25"/>
    <col min="8327" max="8327" width="1.81640625" style="25" customWidth="1"/>
    <col min="8328" max="8328" width="12.54296875" style="25"/>
    <col min="8329" max="8329" width="1.81640625" style="25" customWidth="1"/>
    <col min="8330" max="8330" width="12.54296875" style="25"/>
    <col min="8331" max="8331" width="1.81640625" style="25" customWidth="1"/>
    <col min="8332" max="8334" width="12.54296875" style="25"/>
    <col min="8335" max="8335" width="1.81640625" style="25" customWidth="1"/>
    <col min="8336" max="8336" width="12.54296875" style="25"/>
    <col min="8337" max="8337" width="1.81640625" style="25" customWidth="1"/>
    <col min="8338" max="8338" width="12.54296875" style="25"/>
    <col min="8339" max="8339" width="1.81640625" style="25" customWidth="1"/>
    <col min="8340" max="8555" width="12.54296875" style="25"/>
    <col min="8556" max="8556" width="2.7265625" style="25" customWidth="1"/>
    <col min="8557" max="8557" width="53.54296875" style="25" customWidth="1"/>
    <col min="8558" max="8558" width="12.54296875" style="25" customWidth="1"/>
    <col min="8559" max="8559" width="3.54296875" style="25" customWidth="1"/>
    <col min="8560" max="8560" width="12.54296875" style="25" customWidth="1"/>
    <col min="8561" max="8561" width="1.81640625" style="25" customWidth="1"/>
    <col min="8562" max="8562" width="12.54296875" style="25" customWidth="1"/>
    <col min="8563" max="8563" width="1.81640625" style="25" customWidth="1"/>
    <col min="8564" max="8564" width="12.54296875" style="25" customWidth="1"/>
    <col min="8565" max="8565" width="1.81640625" style="25" customWidth="1"/>
    <col min="8566" max="8566" width="12.54296875" style="25" customWidth="1"/>
    <col min="8567" max="8567" width="1.81640625" style="25" customWidth="1"/>
    <col min="8568" max="8568" width="19.54296875" style="25" customWidth="1"/>
    <col min="8569" max="8569" width="3.54296875" style="25" customWidth="1"/>
    <col min="8570" max="8570" width="12.54296875" style="25" customWidth="1"/>
    <col min="8571" max="8571" width="3.54296875" style="25" customWidth="1"/>
    <col min="8572" max="8572" width="12.54296875" style="25" customWidth="1"/>
    <col min="8573" max="8573" width="1.81640625" style="25" customWidth="1"/>
    <col min="8574" max="8574" width="12.54296875" style="25" customWidth="1"/>
    <col min="8575" max="8575" width="1.81640625" style="25" customWidth="1"/>
    <col min="8576" max="8576" width="12.54296875" style="25" customWidth="1"/>
    <col min="8577" max="8577" width="1.81640625" style="25" customWidth="1"/>
    <col min="8578" max="8578" width="12.54296875" style="25" customWidth="1"/>
    <col min="8579" max="8579" width="1.81640625" style="25" customWidth="1"/>
    <col min="8580" max="8580" width="19.54296875" style="25" customWidth="1"/>
    <col min="8581" max="8582" width="12.54296875" style="25"/>
    <col min="8583" max="8583" width="1.81640625" style="25" customWidth="1"/>
    <col min="8584" max="8584" width="12.54296875" style="25"/>
    <col min="8585" max="8585" width="1.81640625" style="25" customWidth="1"/>
    <col min="8586" max="8586" width="12.54296875" style="25"/>
    <col min="8587" max="8587" width="1.81640625" style="25" customWidth="1"/>
    <col min="8588" max="8590" width="12.54296875" style="25"/>
    <col min="8591" max="8591" width="1.81640625" style="25" customWidth="1"/>
    <col min="8592" max="8592" width="12.54296875" style="25"/>
    <col min="8593" max="8593" width="1.81640625" style="25" customWidth="1"/>
    <col min="8594" max="8594" width="12.54296875" style="25"/>
    <col min="8595" max="8595" width="1.81640625" style="25" customWidth="1"/>
    <col min="8596" max="8811" width="12.54296875" style="25"/>
    <col min="8812" max="8812" width="2.7265625" style="25" customWidth="1"/>
    <col min="8813" max="8813" width="53.54296875" style="25" customWidth="1"/>
    <col min="8814" max="8814" width="12.54296875" style="25" customWidth="1"/>
    <col min="8815" max="8815" width="3.54296875" style="25" customWidth="1"/>
    <col min="8816" max="8816" width="12.54296875" style="25" customWidth="1"/>
    <col min="8817" max="8817" width="1.81640625" style="25" customWidth="1"/>
    <col min="8818" max="8818" width="12.54296875" style="25" customWidth="1"/>
    <col min="8819" max="8819" width="1.81640625" style="25" customWidth="1"/>
    <col min="8820" max="8820" width="12.54296875" style="25" customWidth="1"/>
    <col min="8821" max="8821" width="1.81640625" style="25" customWidth="1"/>
    <col min="8822" max="8822" width="12.54296875" style="25" customWidth="1"/>
    <col min="8823" max="8823" width="1.81640625" style="25" customWidth="1"/>
    <col min="8824" max="8824" width="19.54296875" style="25" customWidth="1"/>
    <col min="8825" max="8825" width="3.54296875" style="25" customWidth="1"/>
    <col min="8826" max="8826" width="12.54296875" style="25" customWidth="1"/>
    <col min="8827" max="8827" width="3.54296875" style="25" customWidth="1"/>
    <col min="8828" max="8828" width="12.54296875" style="25" customWidth="1"/>
    <col min="8829" max="8829" width="1.81640625" style="25" customWidth="1"/>
    <col min="8830" max="8830" width="12.54296875" style="25" customWidth="1"/>
    <col min="8831" max="8831" width="1.81640625" style="25" customWidth="1"/>
    <col min="8832" max="8832" width="12.54296875" style="25" customWidth="1"/>
    <col min="8833" max="8833" width="1.81640625" style="25" customWidth="1"/>
    <col min="8834" max="8834" width="12.54296875" style="25" customWidth="1"/>
    <col min="8835" max="8835" width="1.81640625" style="25" customWidth="1"/>
    <col min="8836" max="8836" width="19.54296875" style="25" customWidth="1"/>
    <col min="8837" max="8838" width="12.54296875" style="25"/>
    <col min="8839" max="8839" width="1.81640625" style="25" customWidth="1"/>
    <col min="8840" max="8840" width="12.54296875" style="25"/>
    <col min="8841" max="8841" width="1.81640625" style="25" customWidth="1"/>
    <col min="8842" max="8842" width="12.54296875" style="25"/>
    <col min="8843" max="8843" width="1.81640625" style="25" customWidth="1"/>
    <col min="8844" max="8846" width="12.54296875" style="25"/>
    <col min="8847" max="8847" width="1.81640625" style="25" customWidth="1"/>
    <col min="8848" max="8848" width="12.54296875" style="25"/>
    <col min="8849" max="8849" width="1.81640625" style="25" customWidth="1"/>
    <col min="8850" max="8850" width="12.54296875" style="25"/>
    <col min="8851" max="8851" width="1.81640625" style="25" customWidth="1"/>
    <col min="8852" max="9067" width="12.54296875" style="25"/>
    <col min="9068" max="9068" width="2.7265625" style="25" customWidth="1"/>
    <col min="9069" max="9069" width="53.54296875" style="25" customWidth="1"/>
    <col min="9070" max="9070" width="12.54296875" style="25" customWidth="1"/>
    <col min="9071" max="9071" width="3.54296875" style="25" customWidth="1"/>
    <col min="9072" max="9072" width="12.54296875" style="25" customWidth="1"/>
    <col min="9073" max="9073" width="1.81640625" style="25" customWidth="1"/>
    <col min="9074" max="9074" width="12.54296875" style="25" customWidth="1"/>
    <col min="9075" max="9075" width="1.81640625" style="25" customWidth="1"/>
    <col min="9076" max="9076" width="12.54296875" style="25" customWidth="1"/>
    <col min="9077" max="9077" width="1.81640625" style="25" customWidth="1"/>
    <col min="9078" max="9078" width="12.54296875" style="25" customWidth="1"/>
    <col min="9079" max="9079" width="1.81640625" style="25" customWidth="1"/>
    <col min="9080" max="9080" width="19.54296875" style="25" customWidth="1"/>
    <col min="9081" max="9081" width="3.54296875" style="25" customWidth="1"/>
    <col min="9082" max="9082" width="12.54296875" style="25" customWidth="1"/>
    <col min="9083" max="9083" width="3.54296875" style="25" customWidth="1"/>
    <col min="9084" max="9084" width="12.54296875" style="25" customWidth="1"/>
    <col min="9085" max="9085" width="1.81640625" style="25" customWidth="1"/>
    <col min="9086" max="9086" width="12.54296875" style="25" customWidth="1"/>
    <col min="9087" max="9087" width="1.81640625" style="25" customWidth="1"/>
    <col min="9088" max="9088" width="12.54296875" style="25" customWidth="1"/>
    <col min="9089" max="9089" width="1.81640625" style="25" customWidth="1"/>
    <col min="9090" max="9090" width="12.54296875" style="25" customWidth="1"/>
    <col min="9091" max="9091" width="1.81640625" style="25" customWidth="1"/>
    <col min="9092" max="9092" width="19.54296875" style="25" customWidth="1"/>
    <col min="9093" max="9094" width="12.54296875" style="25"/>
    <col min="9095" max="9095" width="1.81640625" style="25" customWidth="1"/>
    <col min="9096" max="9096" width="12.54296875" style="25"/>
    <col min="9097" max="9097" width="1.81640625" style="25" customWidth="1"/>
    <col min="9098" max="9098" width="12.54296875" style="25"/>
    <col min="9099" max="9099" width="1.81640625" style="25" customWidth="1"/>
    <col min="9100" max="9102" width="12.54296875" style="25"/>
    <col min="9103" max="9103" width="1.81640625" style="25" customWidth="1"/>
    <col min="9104" max="9104" width="12.54296875" style="25"/>
    <col min="9105" max="9105" width="1.81640625" style="25" customWidth="1"/>
    <col min="9106" max="9106" width="12.54296875" style="25"/>
    <col min="9107" max="9107" width="1.81640625" style="25" customWidth="1"/>
    <col min="9108" max="9323" width="12.54296875" style="25"/>
    <col min="9324" max="9324" width="2.7265625" style="25" customWidth="1"/>
    <col min="9325" max="9325" width="53.54296875" style="25" customWidth="1"/>
    <col min="9326" max="9326" width="12.54296875" style="25" customWidth="1"/>
    <col min="9327" max="9327" width="3.54296875" style="25" customWidth="1"/>
    <col min="9328" max="9328" width="12.54296875" style="25" customWidth="1"/>
    <col min="9329" max="9329" width="1.81640625" style="25" customWidth="1"/>
    <col min="9330" max="9330" width="12.54296875" style="25" customWidth="1"/>
    <col min="9331" max="9331" width="1.81640625" style="25" customWidth="1"/>
    <col min="9332" max="9332" width="12.54296875" style="25" customWidth="1"/>
    <col min="9333" max="9333" width="1.81640625" style="25" customWidth="1"/>
    <col min="9334" max="9334" width="12.54296875" style="25" customWidth="1"/>
    <col min="9335" max="9335" width="1.81640625" style="25" customWidth="1"/>
    <col min="9336" max="9336" width="19.54296875" style="25" customWidth="1"/>
    <col min="9337" max="9337" width="3.54296875" style="25" customWidth="1"/>
    <col min="9338" max="9338" width="12.54296875" style="25" customWidth="1"/>
    <col min="9339" max="9339" width="3.54296875" style="25" customWidth="1"/>
    <col min="9340" max="9340" width="12.54296875" style="25" customWidth="1"/>
    <col min="9341" max="9341" width="1.81640625" style="25" customWidth="1"/>
    <col min="9342" max="9342" width="12.54296875" style="25" customWidth="1"/>
    <col min="9343" max="9343" width="1.81640625" style="25" customWidth="1"/>
    <col min="9344" max="9344" width="12.54296875" style="25" customWidth="1"/>
    <col min="9345" max="9345" width="1.81640625" style="25" customWidth="1"/>
    <col min="9346" max="9346" width="12.54296875" style="25" customWidth="1"/>
    <col min="9347" max="9347" width="1.81640625" style="25" customWidth="1"/>
    <col min="9348" max="9348" width="19.54296875" style="25" customWidth="1"/>
    <col min="9349" max="9350" width="12.54296875" style="25"/>
    <col min="9351" max="9351" width="1.81640625" style="25" customWidth="1"/>
    <col min="9352" max="9352" width="12.54296875" style="25"/>
    <col min="9353" max="9353" width="1.81640625" style="25" customWidth="1"/>
    <col min="9354" max="9354" width="12.54296875" style="25"/>
    <col min="9355" max="9355" width="1.81640625" style="25" customWidth="1"/>
    <col min="9356" max="9358" width="12.54296875" style="25"/>
    <col min="9359" max="9359" width="1.81640625" style="25" customWidth="1"/>
    <col min="9360" max="9360" width="12.54296875" style="25"/>
    <col min="9361" max="9361" width="1.81640625" style="25" customWidth="1"/>
    <col min="9362" max="9362" width="12.54296875" style="25"/>
    <col min="9363" max="9363" width="1.81640625" style="25" customWidth="1"/>
    <col min="9364" max="9579" width="12.54296875" style="25"/>
    <col min="9580" max="9580" width="2.7265625" style="25" customWidth="1"/>
    <col min="9581" max="9581" width="53.54296875" style="25" customWidth="1"/>
    <col min="9582" max="9582" width="12.54296875" style="25" customWidth="1"/>
    <col min="9583" max="9583" width="3.54296875" style="25" customWidth="1"/>
    <col min="9584" max="9584" width="12.54296875" style="25" customWidth="1"/>
    <col min="9585" max="9585" width="1.81640625" style="25" customWidth="1"/>
    <col min="9586" max="9586" width="12.54296875" style="25" customWidth="1"/>
    <col min="9587" max="9587" width="1.81640625" style="25" customWidth="1"/>
    <col min="9588" max="9588" width="12.54296875" style="25" customWidth="1"/>
    <col min="9589" max="9589" width="1.81640625" style="25" customWidth="1"/>
    <col min="9590" max="9590" width="12.54296875" style="25" customWidth="1"/>
    <col min="9591" max="9591" width="1.81640625" style="25" customWidth="1"/>
    <col min="9592" max="9592" width="19.54296875" style="25" customWidth="1"/>
    <col min="9593" max="9593" width="3.54296875" style="25" customWidth="1"/>
    <col min="9594" max="9594" width="12.54296875" style="25" customWidth="1"/>
    <col min="9595" max="9595" width="3.54296875" style="25" customWidth="1"/>
    <col min="9596" max="9596" width="12.54296875" style="25" customWidth="1"/>
    <col min="9597" max="9597" width="1.81640625" style="25" customWidth="1"/>
    <col min="9598" max="9598" width="12.54296875" style="25" customWidth="1"/>
    <col min="9599" max="9599" width="1.81640625" style="25" customWidth="1"/>
    <col min="9600" max="9600" width="12.54296875" style="25" customWidth="1"/>
    <col min="9601" max="9601" width="1.81640625" style="25" customWidth="1"/>
    <col min="9602" max="9602" width="12.54296875" style="25" customWidth="1"/>
    <col min="9603" max="9603" width="1.81640625" style="25" customWidth="1"/>
    <col min="9604" max="9604" width="19.54296875" style="25" customWidth="1"/>
    <col min="9605" max="9606" width="12.54296875" style="25"/>
    <col min="9607" max="9607" width="1.81640625" style="25" customWidth="1"/>
    <col min="9608" max="9608" width="12.54296875" style="25"/>
    <col min="9609" max="9609" width="1.81640625" style="25" customWidth="1"/>
    <col min="9610" max="9610" width="12.54296875" style="25"/>
    <col min="9611" max="9611" width="1.81640625" style="25" customWidth="1"/>
    <col min="9612" max="9614" width="12.54296875" style="25"/>
    <col min="9615" max="9615" width="1.81640625" style="25" customWidth="1"/>
    <col min="9616" max="9616" width="12.54296875" style="25"/>
    <col min="9617" max="9617" width="1.81640625" style="25" customWidth="1"/>
    <col min="9618" max="9618" width="12.54296875" style="25"/>
    <col min="9619" max="9619" width="1.81640625" style="25" customWidth="1"/>
    <col min="9620" max="9835" width="12.54296875" style="25"/>
    <col min="9836" max="9836" width="2.7265625" style="25" customWidth="1"/>
    <col min="9837" max="9837" width="53.54296875" style="25" customWidth="1"/>
    <col min="9838" max="9838" width="12.54296875" style="25" customWidth="1"/>
    <col min="9839" max="9839" width="3.54296875" style="25" customWidth="1"/>
    <col min="9840" max="9840" width="12.54296875" style="25" customWidth="1"/>
    <col min="9841" max="9841" width="1.81640625" style="25" customWidth="1"/>
    <col min="9842" max="9842" width="12.54296875" style="25" customWidth="1"/>
    <col min="9843" max="9843" width="1.81640625" style="25" customWidth="1"/>
    <col min="9844" max="9844" width="12.54296875" style="25" customWidth="1"/>
    <col min="9845" max="9845" width="1.81640625" style="25" customWidth="1"/>
    <col min="9846" max="9846" width="12.54296875" style="25" customWidth="1"/>
    <col min="9847" max="9847" width="1.81640625" style="25" customWidth="1"/>
    <col min="9848" max="9848" width="19.54296875" style="25" customWidth="1"/>
    <col min="9849" max="9849" width="3.54296875" style="25" customWidth="1"/>
    <col min="9850" max="9850" width="12.54296875" style="25" customWidth="1"/>
    <col min="9851" max="9851" width="3.54296875" style="25" customWidth="1"/>
    <col min="9852" max="9852" width="12.54296875" style="25" customWidth="1"/>
    <col min="9853" max="9853" width="1.81640625" style="25" customWidth="1"/>
    <col min="9854" max="9854" width="12.54296875" style="25" customWidth="1"/>
    <col min="9855" max="9855" width="1.81640625" style="25" customWidth="1"/>
    <col min="9856" max="9856" width="12.54296875" style="25" customWidth="1"/>
    <col min="9857" max="9857" width="1.81640625" style="25" customWidth="1"/>
    <col min="9858" max="9858" width="12.54296875" style="25" customWidth="1"/>
    <col min="9859" max="9859" width="1.81640625" style="25" customWidth="1"/>
    <col min="9860" max="9860" width="19.54296875" style="25" customWidth="1"/>
    <col min="9861" max="9862" width="12.54296875" style="25"/>
    <col min="9863" max="9863" width="1.81640625" style="25" customWidth="1"/>
    <col min="9864" max="9864" width="12.54296875" style="25"/>
    <col min="9865" max="9865" width="1.81640625" style="25" customWidth="1"/>
    <col min="9866" max="9866" width="12.54296875" style="25"/>
    <col min="9867" max="9867" width="1.81640625" style="25" customWidth="1"/>
    <col min="9868" max="9870" width="12.54296875" style="25"/>
    <col min="9871" max="9871" width="1.81640625" style="25" customWidth="1"/>
    <col min="9872" max="9872" width="12.54296875" style="25"/>
    <col min="9873" max="9873" width="1.81640625" style="25" customWidth="1"/>
    <col min="9874" max="9874" width="12.54296875" style="25"/>
    <col min="9875" max="9875" width="1.81640625" style="25" customWidth="1"/>
    <col min="9876" max="10091" width="12.54296875" style="25"/>
    <col min="10092" max="10092" width="2.7265625" style="25" customWidth="1"/>
    <col min="10093" max="10093" width="53.54296875" style="25" customWidth="1"/>
    <col min="10094" max="10094" width="12.54296875" style="25" customWidth="1"/>
    <col min="10095" max="10095" width="3.54296875" style="25" customWidth="1"/>
    <col min="10096" max="10096" width="12.54296875" style="25" customWidth="1"/>
    <col min="10097" max="10097" width="1.81640625" style="25" customWidth="1"/>
    <col min="10098" max="10098" width="12.54296875" style="25" customWidth="1"/>
    <col min="10099" max="10099" width="1.81640625" style="25" customWidth="1"/>
    <col min="10100" max="10100" width="12.54296875" style="25" customWidth="1"/>
    <col min="10101" max="10101" width="1.81640625" style="25" customWidth="1"/>
    <col min="10102" max="10102" width="12.54296875" style="25" customWidth="1"/>
    <col min="10103" max="10103" width="1.81640625" style="25" customWidth="1"/>
    <col min="10104" max="10104" width="19.54296875" style="25" customWidth="1"/>
    <col min="10105" max="10105" width="3.54296875" style="25" customWidth="1"/>
    <col min="10106" max="10106" width="12.54296875" style="25" customWidth="1"/>
    <col min="10107" max="10107" width="3.54296875" style="25" customWidth="1"/>
    <col min="10108" max="10108" width="12.54296875" style="25" customWidth="1"/>
    <col min="10109" max="10109" width="1.81640625" style="25" customWidth="1"/>
    <col min="10110" max="10110" width="12.54296875" style="25" customWidth="1"/>
    <col min="10111" max="10111" width="1.81640625" style="25" customWidth="1"/>
    <col min="10112" max="10112" width="12.54296875" style="25" customWidth="1"/>
    <col min="10113" max="10113" width="1.81640625" style="25" customWidth="1"/>
    <col min="10114" max="10114" width="12.54296875" style="25" customWidth="1"/>
    <col min="10115" max="10115" width="1.81640625" style="25" customWidth="1"/>
    <col min="10116" max="10116" width="19.54296875" style="25" customWidth="1"/>
    <col min="10117" max="10118" width="12.54296875" style="25"/>
    <col min="10119" max="10119" width="1.81640625" style="25" customWidth="1"/>
    <col min="10120" max="10120" width="12.54296875" style="25"/>
    <col min="10121" max="10121" width="1.81640625" style="25" customWidth="1"/>
    <col min="10122" max="10122" width="12.54296875" style="25"/>
    <col min="10123" max="10123" width="1.81640625" style="25" customWidth="1"/>
    <col min="10124" max="10126" width="12.54296875" style="25"/>
    <col min="10127" max="10127" width="1.81640625" style="25" customWidth="1"/>
    <col min="10128" max="10128" width="12.54296875" style="25"/>
    <col min="10129" max="10129" width="1.81640625" style="25" customWidth="1"/>
    <col min="10130" max="10130" width="12.54296875" style="25"/>
    <col min="10131" max="10131" width="1.81640625" style="25" customWidth="1"/>
    <col min="10132" max="10347" width="12.54296875" style="25"/>
    <col min="10348" max="10348" width="2.7265625" style="25" customWidth="1"/>
    <col min="10349" max="10349" width="53.54296875" style="25" customWidth="1"/>
    <col min="10350" max="10350" width="12.54296875" style="25" customWidth="1"/>
    <col min="10351" max="10351" width="3.54296875" style="25" customWidth="1"/>
    <col min="10352" max="10352" width="12.54296875" style="25" customWidth="1"/>
    <col min="10353" max="10353" width="1.81640625" style="25" customWidth="1"/>
    <col min="10354" max="10354" width="12.54296875" style="25" customWidth="1"/>
    <col min="10355" max="10355" width="1.81640625" style="25" customWidth="1"/>
    <col min="10356" max="10356" width="12.54296875" style="25" customWidth="1"/>
    <col min="10357" max="10357" width="1.81640625" style="25" customWidth="1"/>
    <col min="10358" max="10358" width="12.54296875" style="25" customWidth="1"/>
    <col min="10359" max="10359" width="1.81640625" style="25" customWidth="1"/>
    <col min="10360" max="10360" width="19.54296875" style="25" customWidth="1"/>
    <col min="10361" max="10361" width="3.54296875" style="25" customWidth="1"/>
    <col min="10362" max="10362" width="12.54296875" style="25" customWidth="1"/>
    <col min="10363" max="10363" width="3.54296875" style="25" customWidth="1"/>
    <col min="10364" max="10364" width="12.54296875" style="25" customWidth="1"/>
    <col min="10365" max="10365" width="1.81640625" style="25" customWidth="1"/>
    <col min="10366" max="10366" width="12.54296875" style="25" customWidth="1"/>
    <col min="10367" max="10367" width="1.81640625" style="25" customWidth="1"/>
    <col min="10368" max="10368" width="12.54296875" style="25" customWidth="1"/>
    <col min="10369" max="10369" width="1.81640625" style="25" customWidth="1"/>
    <col min="10370" max="10370" width="12.54296875" style="25" customWidth="1"/>
    <col min="10371" max="10371" width="1.81640625" style="25" customWidth="1"/>
    <col min="10372" max="10372" width="19.54296875" style="25" customWidth="1"/>
    <col min="10373" max="10374" width="12.54296875" style="25"/>
    <col min="10375" max="10375" width="1.81640625" style="25" customWidth="1"/>
    <col min="10376" max="10376" width="12.54296875" style="25"/>
    <col min="10377" max="10377" width="1.81640625" style="25" customWidth="1"/>
    <col min="10378" max="10378" width="12.54296875" style="25"/>
    <col min="10379" max="10379" width="1.81640625" style="25" customWidth="1"/>
    <col min="10380" max="10382" width="12.54296875" style="25"/>
    <col min="10383" max="10383" width="1.81640625" style="25" customWidth="1"/>
    <col min="10384" max="10384" width="12.54296875" style="25"/>
    <col min="10385" max="10385" width="1.81640625" style="25" customWidth="1"/>
    <col min="10386" max="10386" width="12.54296875" style="25"/>
    <col min="10387" max="10387" width="1.81640625" style="25" customWidth="1"/>
    <col min="10388" max="10603" width="12.54296875" style="25"/>
    <col min="10604" max="10604" width="2.7265625" style="25" customWidth="1"/>
    <col min="10605" max="10605" width="53.54296875" style="25" customWidth="1"/>
    <col min="10606" max="10606" width="12.54296875" style="25" customWidth="1"/>
    <col min="10607" max="10607" width="3.54296875" style="25" customWidth="1"/>
    <col min="10608" max="10608" width="12.54296875" style="25" customWidth="1"/>
    <col min="10609" max="10609" width="1.81640625" style="25" customWidth="1"/>
    <col min="10610" max="10610" width="12.54296875" style="25" customWidth="1"/>
    <col min="10611" max="10611" width="1.81640625" style="25" customWidth="1"/>
    <col min="10612" max="10612" width="12.54296875" style="25" customWidth="1"/>
    <col min="10613" max="10613" width="1.81640625" style="25" customWidth="1"/>
    <col min="10614" max="10614" width="12.54296875" style="25" customWidth="1"/>
    <col min="10615" max="10615" width="1.81640625" style="25" customWidth="1"/>
    <col min="10616" max="10616" width="19.54296875" style="25" customWidth="1"/>
    <col min="10617" max="10617" width="3.54296875" style="25" customWidth="1"/>
    <col min="10618" max="10618" width="12.54296875" style="25" customWidth="1"/>
    <col min="10619" max="10619" width="3.54296875" style="25" customWidth="1"/>
    <col min="10620" max="10620" width="12.54296875" style="25" customWidth="1"/>
    <col min="10621" max="10621" width="1.81640625" style="25" customWidth="1"/>
    <col min="10622" max="10622" width="12.54296875" style="25" customWidth="1"/>
    <col min="10623" max="10623" width="1.81640625" style="25" customWidth="1"/>
    <col min="10624" max="10624" width="12.54296875" style="25" customWidth="1"/>
    <col min="10625" max="10625" width="1.81640625" style="25" customWidth="1"/>
    <col min="10626" max="10626" width="12.54296875" style="25" customWidth="1"/>
    <col min="10627" max="10627" width="1.81640625" style="25" customWidth="1"/>
    <col min="10628" max="10628" width="19.54296875" style="25" customWidth="1"/>
    <col min="10629" max="10630" width="12.54296875" style="25"/>
    <col min="10631" max="10631" width="1.81640625" style="25" customWidth="1"/>
    <col min="10632" max="10632" width="12.54296875" style="25"/>
    <col min="10633" max="10633" width="1.81640625" style="25" customWidth="1"/>
    <col min="10634" max="10634" width="12.54296875" style="25"/>
    <col min="10635" max="10635" width="1.81640625" style="25" customWidth="1"/>
    <col min="10636" max="10638" width="12.54296875" style="25"/>
    <col min="10639" max="10639" width="1.81640625" style="25" customWidth="1"/>
    <col min="10640" max="10640" width="12.54296875" style="25"/>
    <col min="10641" max="10641" width="1.81640625" style="25" customWidth="1"/>
    <col min="10642" max="10642" width="12.54296875" style="25"/>
    <col min="10643" max="10643" width="1.81640625" style="25" customWidth="1"/>
    <col min="10644" max="10859" width="12.54296875" style="25"/>
    <col min="10860" max="10860" width="2.7265625" style="25" customWidth="1"/>
    <col min="10861" max="10861" width="53.54296875" style="25" customWidth="1"/>
    <col min="10862" max="10862" width="12.54296875" style="25" customWidth="1"/>
    <col min="10863" max="10863" width="3.54296875" style="25" customWidth="1"/>
    <col min="10864" max="10864" width="12.54296875" style="25" customWidth="1"/>
    <col min="10865" max="10865" width="1.81640625" style="25" customWidth="1"/>
    <col min="10866" max="10866" width="12.54296875" style="25" customWidth="1"/>
    <col min="10867" max="10867" width="1.81640625" style="25" customWidth="1"/>
    <col min="10868" max="10868" width="12.54296875" style="25" customWidth="1"/>
    <col min="10869" max="10869" width="1.81640625" style="25" customWidth="1"/>
    <col min="10870" max="10870" width="12.54296875" style="25" customWidth="1"/>
    <col min="10871" max="10871" width="1.81640625" style="25" customWidth="1"/>
    <col min="10872" max="10872" width="19.54296875" style="25" customWidth="1"/>
    <col min="10873" max="10873" width="3.54296875" style="25" customWidth="1"/>
    <col min="10874" max="10874" width="12.54296875" style="25" customWidth="1"/>
    <col min="10875" max="10875" width="3.54296875" style="25" customWidth="1"/>
    <col min="10876" max="10876" width="12.54296875" style="25" customWidth="1"/>
    <col min="10877" max="10877" width="1.81640625" style="25" customWidth="1"/>
    <col min="10878" max="10878" width="12.54296875" style="25" customWidth="1"/>
    <col min="10879" max="10879" width="1.81640625" style="25" customWidth="1"/>
    <col min="10880" max="10880" width="12.54296875" style="25" customWidth="1"/>
    <col min="10881" max="10881" width="1.81640625" style="25" customWidth="1"/>
    <col min="10882" max="10882" width="12.54296875" style="25" customWidth="1"/>
    <col min="10883" max="10883" width="1.81640625" style="25" customWidth="1"/>
    <col min="10884" max="10884" width="19.54296875" style="25" customWidth="1"/>
    <col min="10885" max="10886" width="12.54296875" style="25"/>
    <col min="10887" max="10887" width="1.81640625" style="25" customWidth="1"/>
    <col min="10888" max="10888" width="12.54296875" style="25"/>
    <col min="10889" max="10889" width="1.81640625" style="25" customWidth="1"/>
    <col min="10890" max="10890" width="12.54296875" style="25"/>
    <col min="10891" max="10891" width="1.81640625" style="25" customWidth="1"/>
    <col min="10892" max="10894" width="12.54296875" style="25"/>
    <col min="10895" max="10895" width="1.81640625" style="25" customWidth="1"/>
    <col min="10896" max="10896" width="12.54296875" style="25"/>
    <col min="10897" max="10897" width="1.81640625" style="25" customWidth="1"/>
    <col min="10898" max="10898" width="12.54296875" style="25"/>
    <col min="10899" max="10899" width="1.81640625" style="25" customWidth="1"/>
    <col min="10900" max="11115" width="12.54296875" style="25"/>
    <col min="11116" max="11116" width="2.7265625" style="25" customWidth="1"/>
    <col min="11117" max="11117" width="53.54296875" style="25" customWidth="1"/>
    <col min="11118" max="11118" width="12.54296875" style="25" customWidth="1"/>
    <col min="11119" max="11119" width="3.54296875" style="25" customWidth="1"/>
    <col min="11120" max="11120" width="12.54296875" style="25" customWidth="1"/>
    <col min="11121" max="11121" width="1.81640625" style="25" customWidth="1"/>
    <col min="11122" max="11122" width="12.54296875" style="25" customWidth="1"/>
    <col min="11123" max="11123" width="1.81640625" style="25" customWidth="1"/>
    <col min="11124" max="11124" width="12.54296875" style="25" customWidth="1"/>
    <col min="11125" max="11125" width="1.81640625" style="25" customWidth="1"/>
    <col min="11126" max="11126" width="12.54296875" style="25" customWidth="1"/>
    <col min="11127" max="11127" width="1.81640625" style="25" customWidth="1"/>
    <col min="11128" max="11128" width="19.54296875" style="25" customWidth="1"/>
    <col min="11129" max="11129" width="3.54296875" style="25" customWidth="1"/>
    <col min="11130" max="11130" width="12.54296875" style="25" customWidth="1"/>
    <col min="11131" max="11131" width="3.54296875" style="25" customWidth="1"/>
    <col min="11132" max="11132" width="12.54296875" style="25" customWidth="1"/>
    <col min="11133" max="11133" width="1.81640625" style="25" customWidth="1"/>
    <col min="11134" max="11134" width="12.54296875" style="25" customWidth="1"/>
    <col min="11135" max="11135" width="1.81640625" style="25" customWidth="1"/>
    <col min="11136" max="11136" width="12.54296875" style="25" customWidth="1"/>
    <col min="11137" max="11137" width="1.81640625" style="25" customWidth="1"/>
    <col min="11138" max="11138" width="12.54296875" style="25" customWidth="1"/>
    <col min="11139" max="11139" width="1.81640625" style="25" customWidth="1"/>
    <col min="11140" max="11140" width="19.54296875" style="25" customWidth="1"/>
    <col min="11141" max="11142" width="12.54296875" style="25"/>
    <col min="11143" max="11143" width="1.81640625" style="25" customWidth="1"/>
    <col min="11144" max="11144" width="12.54296875" style="25"/>
    <col min="11145" max="11145" width="1.81640625" style="25" customWidth="1"/>
    <col min="11146" max="11146" width="12.54296875" style="25"/>
    <col min="11147" max="11147" width="1.81640625" style="25" customWidth="1"/>
    <col min="11148" max="11150" width="12.54296875" style="25"/>
    <col min="11151" max="11151" width="1.81640625" style="25" customWidth="1"/>
    <col min="11152" max="11152" width="12.54296875" style="25"/>
    <col min="11153" max="11153" width="1.81640625" style="25" customWidth="1"/>
    <col min="11154" max="11154" width="12.54296875" style="25"/>
    <col min="11155" max="11155" width="1.81640625" style="25" customWidth="1"/>
    <col min="11156" max="11371" width="12.54296875" style="25"/>
    <col min="11372" max="11372" width="2.7265625" style="25" customWidth="1"/>
    <col min="11373" max="11373" width="53.54296875" style="25" customWidth="1"/>
    <col min="11374" max="11374" width="12.54296875" style="25" customWidth="1"/>
    <col min="11375" max="11375" width="3.54296875" style="25" customWidth="1"/>
    <col min="11376" max="11376" width="12.54296875" style="25" customWidth="1"/>
    <col min="11377" max="11377" width="1.81640625" style="25" customWidth="1"/>
    <col min="11378" max="11378" width="12.54296875" style="25" customWidth="1"/>
    <col min="11379" max="11379" width="1.81640625" style="25" customWidth="1"/>
    <col min="11380" max="11380" width="12.54296875" style="25" customWidth="1"/>
    <col min="11381" max="11381" width="1.81640625" style="25" customWidth="1"/>
    <col min="11382" max="11382" width="12.54296875" style="25" customWidth="1"/>
    <col min="11383" max="11383" width="1.81640625" style="25" customWidth="1"/>
    <col min="11384" max="11384" width="19.54296875" style="25" customWidth="1"/>
    <col min="11385" max="11385" width="3.54296875" style="25" customWidth="1"/>
    <col min="11386" max="11386" width="12.54296875" style="25" customWidth="1"/>
    <col min="11387" max="11387" width="3.54296875" style="25" customWidth="1"/>
    <col min="11388" max="11388" width="12.54296875" style="25" customWidth="1"/>
    <col min="11389" max="11389" width="1.81640625" style="25" customWidth="1"/>
    <col min="11390" max="11390" width="12.54296875" style="25" customWidth="1"/>
    <col min="11391" max="11391" width="1.81640625" style="25" customWidth="1"/>
    <col min="11392" max="11392" width="12.54296875" style="25" customWidth="1"/>
    <col min="11393" max="11393" width="1.81640625" style="25" customWidth="1"/>
    <col min="11394" max="11394" width="12.54296875" style="25" customWidth="1"/>
    <col min="11395" max="11395" width="1.81640625" style="25" customWidth="1"/>
    <col min="11396" max="11396" width="19.54296875" style="25" customWidth="1"/>
    <col min="11397" max="11398" width="12.54296875" style="25"/>
    <col min="11399" max="11399" width="1.81640625" style="25" customWidth="1"/>
    <col min="11400" max="11400" width="12.54296875" style="25"/>
    <col min="11401" max="11401" width="1.81640625" style="25" customWidth="1"/>
    <col min="11402" max="11402" width="12.54296875" style="25"/>
    <col min="11403" max="11403" width="1.81640625" style="25" customWidth="1"/>
    <col min="11404" max="11406" width="12.54296875" style="25"/>
    <col min="11407" max="11407" width="1.81640625" style="25" customWidth="1"/>
    <col min="11408" max="11408" width="12.54296875" style="25"/>
    <col min="11409" max="11409" width="1.81640625" style="25" customWidth="1"/>
    <col min="11410" max="11410" width="12.54296875" style="25"/>
    <col min="11411" max="11411" width="1.81640625" style="25" customWidth="1"/>
    <col min="11412" max="11627" width="12.54296875" style="25"/>
    <col min="11628" max="11628" width="2.7265625" style="25" customWidth="1"/>
    <col min="11629" max="11629" width="53.54296875" style="25" customWidth="1"/>
    <col min="11630" max="11630" width="12.54296875" style="25" customWidth="1"/>
    <col min="11631" max="11631" width="3.54296875" style="25" customWidth="1"/>
    <col min="11632" max="11632" width="12.54296875" style="25" customWidth="1"/>
    <col min="11633" max="11633" width="1.81640625" style="25" customWidth="1"/>
    <col min="11634" max="11634" width="12.54296875" style="25" customWidth="1"/>
    <col min="11635" max="11635" width="1.81640625" style="25" customWidth="1"/>
    <col min="11636" max="11636" width="12.54296875" style="25" customWidth="1"/>
    <col min="11637" max="11637" width="1.81640625" style="25" customWidth="1"/>
    <col min="11638" max="11638" width="12.54296875" style="25" customWidth="1"/>
    <col min="11639" max="11639" width="1.81640625" style="25" customWidth="1"/>
    <col min="11640" max="11640" width="19.54296875" style="25" customWidth="1"/>
    <col min="11641" max="11641" width="3.54296875" style="25" customWidth="1"/>
    <col min="11642" max="11642" width="12.54296875" style="25" customWidth="1"/>
    <col min="11643" max="11643" width="3.54296875" style="25" customWidth="1"/>
    <col min="11644" max="11644" width="12.54296875" style="25" customWidth="1"/>
    <col min="11645" max="11645" width="1.81640625" style="25" customWidth="1"/>
    <col min="11646" max="11646" width="12.54296875" style="25" customWidth="1"/>
    <col min="11647" max="11647" width="1.81640625" style="25" customWidth="1"/>
    <col min="11648" max="11648" width="12.54296875" style="25" customWidth="1"/>
    <col min="11649" max="11649" width="1.81640625" style="25" customWidth="1"/>
    <col min="11650" max="11650" width="12.54296875" style="25" customWidth="1"/>
    <col min="11651" max="11651" width="1.81640625" style="25" customWidth="1"/>
    <col min="11652" max="11652" width="19.54296875" style="25" customWidth="1"/>
    <col min="11653" max="11654" width="12.54296875" style="25"/>
    <col min="11655" max="11655" width="1.81640625" style="25" customWidth="1"/>
    <col min="11656" max="11656" width="12.54296875" style="25"/>
    <col min="11657" max="11657" width="1.81640625" style="25" customWidth="1"/>
    <col min="11658" max="11658" width="12.54296875" style="25"/>
    <col min="11659" max="11659" width="1.81640625" style="25" customWidth="1"/>
    <col min="11660" max="11662" width="12.54296875" style="25"/>
    <col min="11663" max="11663" width="1.81640625" style="25" customWidth="1"/>
    <col min="11664" max="11664" width="12.54296875" style="25"/>
    <col min="11665" max="11665" width="1.81640625" style="25" customWidth="1"/>
    <col min="11666" max="11666" width="12.54296875" style="25"/>
    <col min="11667" max="11667" width="1.81640625" style="25" customWidth="1"/>
    <col min="11668" max="11883" width="12.54296875" style="25"/>
    <col min="11884" max="11884" width="2.7265625" style="25" customWidth="1"/>
    <col min="11885" max="11885" width="53.54296875" style="25" customWidth="1"/>
    <col min="11886" max="11886" width="12.54296875" style="25" customWidth="1"/>
    <col min="11887" max="11887" width="3.54296875" style="25" customWidth="1"/>
    <col min="11888" max="11888" width="12.54296875" style="25" customWidth="1"/>
    <col min="11889" max="11889" width="1.81640625" style="25" customWidth="1"/>
    <col min="11890" max="11890" width="12.54296875" style="25" customWidth="1"/>
    <col min="11891" max="11891" width="1.81640625" style="25" customWidth="1"/>
    <col min="11892" max="11892" width="12.54296875" style="25" customWidth="1"/>
    <col min="11893" max="11893" width="1.81640625" style="25" customWidth="1"/>
    <col min="11894" max="11894" width="12.54296875" style="25" customWidth="1"/>
    <col min="11895" max="11895" width="1.81640625" style="25" customWidth="1"/>
    <col min="11896" max="11896" width="19.54296875" style="25" customWidth="1"/>
    <col min="11897" max="11897" width="3.54296875" style="25" customWidth="1"/>
    <col min="11898" max="11898" width="12.54296875" style="25" customWidth="1"/>
    <col min="11899" max="11899" width="3.54296875" style="25" customWidth="1"/>
    <col min="11900" max="11900" width="12.54296875" style="25" customWidth="1"/>
    <col min="11901" max="11901" width="1.81640625" style="25" customWidth="1"/>
    <col min="11902" max="11902" width="12.54296875" style="25" customWidth="1"/>
    <col min="11903" max="11903" width="1.81640625" style="25" customWidth="1"/>
    <col min="11904" max="11904" width="12.54296875" style="25" customWidth="1"/>
    <col min="11905" max="11905" width="1.81640625" style="25" customWidth="1"/>
    <col min="11906" max="11906" width="12.54296875" style="25" customWidth="1"/>
    <col min="11907" max="11907" width="1.81640625" style="25" customWidth="1"/>
    <col min="11908" max="11908" width="19.54296875" style="25" customWidth="1"/>
    <col min="11909" max="11910" width="12.54296875" style="25"/>
    <col min="11911" max="11911" width="1.81640625" style="25" customWidth="1"/>
    <col min="11912" max="11912" width="12.54296875" style="25"/>
    <col min="11913" max="11913" width="1.81640625" style="25" customWidth="1"/>
    <col min="11914" max="11914" width="12.54296875" style="25"/>
    <col min="11915" max="11915" width="1.81640625" style="25" customWidth="1"/>
    <col min="11916" max="11918" width="12.54296875" style="25"/>
    <col min="11919" max="11919" width="1.81640625" style="25" customWidth="1"/>
    <col min="11920" max="11920" width="12.54296875" style="25"/>
    <col min="11921" max="11921" width="1.81640625" style="25" customWidth="1"/>
    <col min="11922" max="11922" width="12.54296875" style="25"/>
    <col min="11923" max="11923" width="1.81640625" style="25" customWidth="1"/>
    <col min="11924" max="12139" width="12.54296875" style="25"/>
    <col min="12140" max="12140" width="2.7265625" style="25" customWidth="1"/>
    <col min="12141" max="12141" width="53.54296875" style="25" customWidth="1"/>
    <col min="12142" max="12142" width="12.54296875" style="25" customWidth="1"/>
    <col min="12143" max="12143" width="3.54296875" style="25" customWidth="1"/>
    <col min="12144" max="12144" width="12.54296875" style="25" customWidth="1"/>
    <col min="12145" max="12145" width="1.81640625" style="25" customWidth="1"/>
    <col min="12146" max="12146" width="12.54296875" style="25" customWidth="1"/>
    <col min="12147" max="12147" width="1.81640625" style="25" customWidth="1"/>
    <col min="12148" max="12148" width="12.54296875" style="25" customWidth="1"/>
    <col min="12149" max="12149" width="1.81640625" style="25" customWidth="1"/>
    <col min="12150" max="12150" width="12.54296875" style="25" customWidth="1"/>
    <col min="12151" max="12151" width="1.81640625" style="25" customWidth="1"/>
    <col min="12152" max="12152" width="19.54296875" style="25" customWidth="1"/>
    <col min="12153" max="12153" width="3.54296875" style="25" customWidth="1"/>
    <col min="12154" max="12154" width="12.54296875" style="25" customWidth="1"/>
    <col min="12155" max="12155" width="3.54296875" style="25" customWidth="1"/>
    <col min="12156" max="12156" width="12.54296875" style="25" customWidth="1"/>
    <col min="12157" max="12157" width="1.81640625" style="25" customWidth="1"/>
    <col min="12158" max="12158" width="12.54296875" style="25" customWidth="1"/>
    <col min="12159" max="12159" width="1.81640625" style="25" customWidth="1"/>
    <col min="12160" max="12160" width="12.54296875" style="25" customWidth="1"/>
    <col min="12161" max="12161" width="1.81640625" style="25" customWidth="1"/>
    <col min="12162" max="12162" width="12.54296875" style="25" customWidth="1"/>
    <col min="12163" max="12163" width="1.81640625" style="25" customWidth="1"/>
    <col min="12164" max="12164" width="19.54296875" style="25" customWidth="1"/>
    <col min="12165" max="12166" width="12.54296875" style="25"/>
    <col min="12167" max="12167" width="1.81640625" style="25" customWidth="1"/>
    <col min="12168" max="12168" width="12.54296875" style="25"/>
    <col min="12169" max="12169" width="1.81640625" style="25" customWidth="1"/>
    <col min="12170" max="12170" width="12.54296875" style="25"/>
    <col min="12171" max="12171" width="1.81640625" style="25" customWidth="1"/>
    <col min="12172" max="12174" width="12.54296875" style="25"/>
    <col min="12175" max="12175" width="1.81640625" style="25" customWidth="1"/>
    <col min="12176" max="12176" width="12.54296875" style="25"/>
    <col min="12177" max="12177" width="1.81640625" style="25" customWidth="1"/>
    <col min="12178" max="12178" width="12.54296875" style="25"/>
    <col min="12179" max="12179" width="1.81640625" style="25" customWidth="1"/>
    <col min="12180" max="12395" width="12.54296875" style="25"/>
    <col min="12396" max="12396" width="2.7265625" style="25" customWidth="1"/>
    <col min="12397" max="12397" width="53.54296875" style="25" customWidth="1"/>
    <col min="12398" max="12398" width="12.54296875" style="25" customWidth="1"/>
    <col min="12399" max="12399" width="3.54296875" style="25" customWidth="1"/>
    <col min="12400" max="12400" width="12.54296875" style="25" customWidth="1"/>
    <col min="12401" max="12401" width="1.81640625" style="25" customWidth="1"/>
    <col min="12402" max="12402" width="12.54296875" style="25" customWidth="1"/>
    <col min="12403" max="12403" width="1.81640625" style="25" customWidth="1"/>
    <col min="12404" max="12404" width="12.54296875" style="25" customWidth="1"/>
    <col min="12405" max="12405" width="1.81640625" style="25" customWidth="1"/>
    <col min="12406" max="12406" width="12.54296875" style="25" customWidth="1"/>
    <col min="12407" max="12407" width="1.81640625" style="25" customWidth="1"/>
    <col min="12408" max="12408" width="19.54296875" style="25" customWidth="1"/>
    <col min="12409" max="12409" width="3.54296875" style="25" customWidth="1"/>
    <col min="12410" max="12410" width="12.54296875" style="25" customWidth="1"/>
    <col min="12411" max="12411" width="3.54296875" style="25" customWidth="1"/>
    <col min="12412" max="12412" width="12.54296875" style="25" customWidth="1"/>
    <col min="12413" max="12413" width="1.81640625" style="25" customWidth="1"/>
    <col min="12414" max="12414" width="12.54296875" style="25" customWidth="1"/>
    <col min="12415" max="12415" width="1.81640625" style="25" customWidth="1"/>
    <col min="12416" max="12416" width="12.54296875" style="25" customWidth="1"/>
    <col min="12417" max="12417" width="1.81640625" style="25" customWidth="1"/>
    <col min="12418" max="12418" width="12.54296875" style="25" customWidth="1"/>
    <col min="12419" max="12419" width="1.81640625" style="25" customWidth="1"/>
    <col min="12420" max="12420" width="19.54296875" style="25" customWidth="1"/>
    <col min="12421" max="12422" width="12.54296875" style="25"/>
    <col min="12423" max="12423" width="1.81640625" style="25" customWidth="1"/>
    <col min="12424" max="12424" width="12.54296875" style="25"/>
    <col min="12425" max="12425" width="1.81640625" style="25" customWidth="1"/>
    <col min="12426" max="12426" width="12.54296875" style="25"/>
    <col min="12427" max="12427" width="1.81640625" style="25" customWidth="1"/>
    <col min="12428" max="12430" width="12.54296875" style="25"/>
    <col min="12431" max="12431" width="1.81640625" style="25" customWidth="1"/>
    <col min="12432" max="12432" width="12.54296875" style="25"/>
    <col min="12433" max="12433" width="1.81640625" style="25" customWidth="1"/>
    <col min="12434" max="12434" width="12.54296875" style="25"/>
    <col min="12435" max="12435" width="1.81640625" style="25" customWidth="1"/>
    <col min="12436" max="12651" width="12.54296875" style="25"/>
    <col min="12652" max="12652" width="2.7265625" style="25" customWidth="1"/>
    <col min="12653" max="12653" width="53.54296875" style="25" customWidth="1"/>
    <col min="12654" max="12654" width="12.54296875" style="25" customWidth="1"/>
    <col min="12655" max="12655" width="3.54296875" style="25" customWidth="1"/>
    <col min="12656" max="12656" width="12.54296875" style="25" customWidth="1"/>
    <col min="12657" max="12657" width="1.81640625" style="25" customWidth="1"/>
    <col min="12658" max="12658" width="12.54296875" style="25" customWidth="1"/>
    <col min="12659" max="12659" width="1.81640625" style="25" customWidth="1"/>
    <col min="12660" max="12660" width="12.54296875" style="25" customWidth="1"/>
    <col min="12661" max="12661" width="1.81640625" style="25" customWidth="1"/>
    <col min="12662" max="12662" width="12.54296875" style="25" customWidth="1"/>
    <col min="12663" max="12663" width="1.81640625" style="25" customWidth="1"/>
    <col min="12664" max="12664" width="19.54296875" style="25" customWidth="1"/>
    <col min="12665" max="12665" width="3.54296875" style="25" customWidth="1"/>
    <col min="12666" max="12666" width="12.54296875" style="25" customWidth="1"/>
    <col min="12667" max="12667" width="3.54296875" style="25" customWidth="1"/>
    <col min="12668" max="12668" width="12.54296875" style="25" customWidth="1"/>
    <col min="12669" max="12669" width="1.81640625" style="25" customWidth="1"/>
    <col min="12670" max="12670" width="12.54296875" style="25" customWidth="1"/>
    <col min="12671" max="12671" width="1.81640625" style="25" customWidth="1"/>
    <col min="12672" max="12672" width="12.54296875" style="25" customWidth="1"/>
    <col min="12673" max="12673" width="1.81640625" style="25" customWidth="1"/>
    <col min="12674" max="12674" width="12.54296875" style="25" customWidth="1"/>
    <col min="12675" max="12675" width="1.81640625" style="25" customWidth="1"/>
    <col min="12676" max="12676" width="19.54296875" style="25" customWidth="1"/>
    <col min="12677" max="12678" width="12.54296875" style="25"/>
    <col min="12679" max="12679" width="1.81640625" style="25" customWidth="1"/>
    <col min="12680" max="12680" width="12.54296875" style="25"/>
    <col min="12681" max="12681" width="1.81640625" style="25" customWidth="1"/>
    <col min="12682" max="12682" width="12.54296875" style="25"/>
    <col min="12683" max="12683" width="1.81640625" style="25" customWidth="1"/>
    <col min="12684" max="12686" width="12.54296875" style="25"/>
    <col min="12687" max="12687" width="1.81640625" style="25" customWidth="1"/>
    <col min="12688" max="12688" width="12.54296875" style="25"/>
    <col min="12689" max="12689" width="1.81640625" style="25" customWidth="1"/>
    <col min="12690" max="12690" width="12.54296875" style="25"/>
    <col min="12691" max="12691" width="1.81640625" style="25" customWidth="1"/>
    <col min="12692" max="12907" width="12.54296875" style="25"/>
    <col min="12908" max="12908" width="2.7265625" style="25" customWidth="1"/>
    <col min="12909" max="12909" width="53.54296875" style="25" customWidth="1"/>
    <col min="12910" max="12910" width="12.54296875" style="25" customWidth="1"/>
    <col min="12911" max="12911" width="3.54296875" style="25" customWidth="1"/>
    <col min="12912" max="12912" width="12.54296875" style="25" customWidth="1"/>
    <col min="12913" max="12913" width="1.81640625" style="25" customWidth="1"/>
    <col min="12914" max="12914" width="12.54296875" style="25" customWidth="1"/>
    <col min="12915" max="12915" width="1.81640625" style="25" customWidth="1"/>
    <col min="12916" max="12916" width="12.54296875" style="25" customWidth="1"/>
    <col min="12917" max="12917" width="1.81640625" style="25" customWidth="1"/>
    <col min="12918" max="12918" width="12.54296875" style="25" customWidth="1"/>
    <col min="12919" max="12919" width="1.81640625" style="25" customWidth="1"/>
    <col min="12920" max="12920" width="19.54296875" style="25" customWidth="1"/>
    <col min="12921" max="12921" width="3.54296875" style="25" customWidth="1"/>
    <col min="12922" max="12922" width="12.54296875" style="25" customWidth="1"/>
    <col min="12923" max="12923" width="3.54296875" style="25" customWidth="1"/>
    <col min="12924" max="12924" width="12.54296875" style="25" customWidth="1"/>
    <col min="12925" max="12925" width="1.81640625" style="25" customWidth="1"/>
    <col min="12926" max="12926" width="12.54296875" style="25" customWidth="1"/>
    <col min="12927" max="12927" width="1.81640625" style="25" customWidth="1"/>
    <col min="12928" max="12928" width="12.54296875" style="25" customWidth="1"/>
    <col min="12929" max="12929" width="1.81640625" style="25" customWidth="1"/>
    <col min="12930" max="12930" width="12.54296875" style="25" customWidth="1"/>
    <col min="12931" max="12931" width="1.81640625" style="25" customWidth="1"/>
    <col min="12932" max="12932" width="19.54296875" style="25" customWidth="1"/>
    <col min="12933" max="12934" width="12.54296875" style="25"/>
    <col min="12935" max="12935" width="1.81640625" style="25" customWidth="1"/>
    <col min="12936" max="12936" width="12.54296875" style="25"/>
    <col min="12937" max="12937" width="1.81640625" style="25" customWidth="1"/>
    <col min="12938" max="12938" width="12.54296875" style="25"/>
    <col min="12939" max="12939" width="1.81640625" style="25" customWidth="1"/>
    <col min="12940" max="12942" width="12.54296875" style="25"/>
    <col min="12943" max="12943" width="1.81640625" style="25" customWidth="1"/>
    <col min="12944" max="12944" width="12.54296875" style="25"/>
    <col min="12945" max="12945" width="1.81640625" style="25" customWidth="1"/>
    <col min="12946" max="12946" width="12.54296875" style="25"/>
    <col min="12947" max="12947" width="1.81640625" style="25" customWidth="1"/>
    <col min="12948" max="13163" width="12.54296875" style="25"/>
    <col min="13164" max="13164" width="2.7265625" style="25" customWidth="1"/>
    <col min="13165" max="13165" width="53.54296875" style="25" customWidth="1"/>
    <col min="13166" max="13166" width="12.54296875" style="25" customWidth="1"/>
    <col min="13167" max="13167" width="3.54296875" style="25" customWidth="1"/>
    <col min="13168" max="13168" width="12.54296875" style="25" customWidth="1"/>
    <col min="13169" max="13169" width="1.81640625" style="25" customWidth="1"/>
    <col min="13170" max="13170" width="12.54296875" style="25" customWidth="1"/>
    <col min="13171" max="13171" width="1.81640625" style="25" customWidth="1"/>
    <col min="13172" max="13172" width="12.54296875" style="25" customWidth="1"/>
    <col min="13173" max="13173" width="1.81640625" style="25" customWidth="1"/>
    <col min="13174" max="13174" width="12.54296875" style="25" customWidth="1"/>
    <col min="13175" max="13175" width="1.81640625" style="25" customWidth="1"/>
    <col min="13176" max="13176" width="19.54296875" style="25" customWidth="1"/>
    <col min="13177" max="13177" width="3.54296875" style="25" customWidth="1"/>
    <col min="13178" max="13178" width="12.54296875" style="25" customWidth="1"/>
    <col min="13179" max="13179" width="3.54296875" style="25" customWidth="1"/>
    <col min="13180" max="13180" width="12.54296875" style="25" customWidth="1"/>
    <col min="13181" max="13181" width="1.81640625" style="25" customWidth="1"/>
    <col min="13182" max="13182" width="12.54296875" style="25" customWidth="1"/>
    <col min="13183" max="13183" width="1.81640625" style="25" customWidth="1"/>
    <col min="13184" max="13184" width="12.54296875" style="25" customWidth="1"/>
    <col min="13185" max="13185" width="1.81640625" style="25" customWidth="1"/>
    <col min="13186" max="13186" width="12.54296875" style="25" customWidth="1"/>
    <col min="13187" max="13187" width="1.81640625" style="25" customWidth="1"/>
    <col min="13188" max="13188" width="19.54296875" style="25" customWidth="1"/>
    <col min="13189" max="13190" width="12.54296875" style="25"/>
    <col min="13191" max="13191" width="1.81640625" style="25" customWidth="1"/>
    <col min="13192" max="13192" width="12.54296875" style="25"/>
    <col min="13193" max="13193" width="1.81640625" style="25" customWidth="1"/>
    <col min="13194" max="13194" width="12.54296875" style="25"/>
    <col min="13195" max="13195" width="1.81640625" style="25" customWidth="1"/>
    <col min="13196" max="13198" width="12.54296875" style="25"/>
    <col min="13199" max="13199" width="1.81640625" style="25" customWidth="1"/>
    <col min="13200" max="13200" width="12.54296875" style="25"/>
    <col min="13201" max="13201" width="1.81640625" style="25" customWidth="1"/>
    <col min="13202" max="13202" width="12.54296875" style="25"/>
    <col min="13203" max="13203" width="1.81640625" style="25" customWidth="1"/>
    <col min="13204" max="13419" width="12.54296875" style="25"/>
    <col min="13420" max="13420" width="2.7265625" style="25" customWidth="1"/>
    <col min="13421" max="13421" width="53.54296875" style="25" customWidth="1"/>
    <col min="13422" max="13422" width="12.54296875" style="25" customWidth="1"/>
    <col min="13423" max="13423" width="3.54296875" style="25" customWidth="1"/>
    <col min="13424" max="13424" width="12.54296875" style="25" customWidth="1"/>
    <col min="13425" max="13425" width="1.81640625" style="25" customWidth="1"/>
    <col min="13426" max="13426" width="12.54296875" style="25" customWidth="1"/>
    <col min="13427" max="13427" width="1.81640625" style="25" customWidth="1"/>
    <col min="13428" max="13428" width="12.54296875" style="25" customWidth="1"/>
    <col min="13429" max="13429" width="1.81640625" style="25" customWidth="1"/>
    <col min="13430" max="13430" width="12.54296875" style="25" customWidth="1"/>
    <col min="13431" max="13431" width="1.81640625" style="25" customWidth="1"/>
    <col min="13432" max="13432" width="19.54296875" style="25" customWidth="1"/>
    <col min="13433" max="13433" width="3.54296875" style="25" customWidth="1"/>
    <col min="13434" max="13434" width="12.54296875" style="25" customWidth="1"/>
    <col min="13435" max="13435" width="3.54296875" style="25" customWidth="1"/>
    <col min="13436" max="13436" width="12.54296875" style="25" customWidth="1"/>
    <col min="13437" max="13437" width="1.81640625" style="25" customWidth="1"/>
    <col min="13438" max="13438" width="12.54296875" style="25" customWidth="1"/>
    <col min="13439" max="13439" width="1.81640625" style="25" customWidth="1"/>
    <col min="13440" max="13440" width="12.54296875" style="25" customWidth="1"/>
    <col min="13441" max="13441" width="1.81640625" style="25" customWidth="1"/>
    <col min="13442" max="13442" width="12.54296875" style="25" customWidth="1"/>
    <col min="13443" max="13443" width="1.81640625" style="25" customWidth="1"/>
    <col min="13444" max="13444" width="19.54296875" style="25" customWidth="1"/>
    <col min="13445" max="13446" width="12.54296875" style="25"/>
    <col min="13447" max="13447" width="1.81640625" style="25" customWidth="1"/>
    <col min="13448" max="13448" width="12.54296875" style="25"/>
    <col min="13449" max="13449" width="1.81640625" style="25" customWidth="1"/>
    <col min="13450" max="13450" width="12.54296875" style="25"/>
    <col min="13451" max="13451" width="1.81640625" style="25" customWidth="1"/>
    <col min="13452" max="13454" width="12.54296875" style="25"/>
    <col min="13455" max="13455" width="1.81640625" style="25" customWidth="1"/>
    <col min="13456" max="13456" width="12.54296875" style="25"/>
    <col min="13457" max="13457" width="1.81640625" style="25" customWidth="1"/>
    <col min="13458" max="13458" width="12.54296875" style="25"/>
    <col min="13459" max="13459" width="1.81640625" style="25" customWidth="1"/>
    <col min="13460" max="13675" width="12.54296875" style="25"/>
    <col min="13676" max="13676" width="2.7265625" style="25" customWidth="1"/>
    <col min="13677" max="13677" width="53.54296875" style="25" customWidth="1"/>
    <col min="13678" max="13678" width="12.54296875" style="25" customWidth="1"/>
    <col min="13679" max="13679" width="3.54296875" style="25" customWidth="1"/>
    <col min="13680" max="13680" width="12.54296875" style="25" customWidth="1"/>
    <col min="13681" max="13681" width="1.81640625" style="25" customWidth="1"/>
    <col min="13682" max="13682" width="12.54296875" style="25" customWidth="1"/>
    <col min="13683" max="13683" width="1.81640625" style="25" customWidth="1"/>
    <col min="13684" max="13684" width="12.54296875" style="25" customWidth="1"/>
    <col min="13685" max="13685" width="1.81640625" style="25" customWidth="1"/>
    <col min="13686" max="13686" width="12.54296875" style="25" customWidth="1"/>
    <col min="13687" max="13687" width="1.81640625" style="25" customWidth="1"/>
    <col min="13688" max="13688" width="19.54296875" style="25" customWidth="1"/>
    <col min="13689" max="13689" width="3.54296875" style="25" customWidth="1"/>
    <col min="13690" max="13690" width="12.54296875" style="25" customWidth="1"/>
    <col min="13691" max="13691" width="3.54296875" style="25" customWidth="1"/>
    <col min="13692" max="13692" width="12.54296875" style="25" customWidth="1"/>
    <col min="13693" max="13693" width="1.81640625" style="25" customWidth="1"/>
    <col min="13694" max="13694" width="12.54296875" style="25" customWidth="1"/>
    <col min="13695" max="13695" width="1.81640625" style="25" customWidth="1"/>
    <col min="13696" max="13696" width="12.54296875" style="25" customWidth="1"/>
    <col min="13697" max="13697" width="1.81640625" style="25" customWidth="1"/>
    <col min="13698" max="13698" width="12.54296875" style="25" customWidth="1"/>
    <col min="13699" max="13699" width="1.81640625" style="25" customWidth="1"/>
    <col min="13700" max="13700" width="19.54296875" style="25" customWidth="1"/>
    <col min="13701" max="13702" width="12.54296875" style="25"/>
    <col min="13703" max="13703" width="1.81640625" style="25" customWidth="1"/>
    <col min="13704" max="13704" width="12.54296875" style="25"/>
    <col min="13705" max="13705" width="1.81640625" style="25" customWidth="1"/>
    <col min="13706" max="13706" width="12.54296875" style="25"/>
    <col min="13707" max="13707" width="1.81640625" style="25" customWidth="1"/>
    <col min="13708" max="13710" width="12.54296875" style="25"/>
    <col min="13711" max="13711" width="1.81640625" style="25" customWidth="1"/>
    <col min="13712" max="13712" width="12.54296875" style="25"/>
    <col min="13713" max="13713" width="1.81640625" style="25" customWidth="1"/>
    <col min="13714" max="13714" width="12.54296875" style="25"/>
    <col min="13715" max="13715" width="1.81640625" style="25" customWidth="1"/>
    <col min="13716" max="13931" width="12.54296875" style="25"/>
    <col min="13932" max="13932" width="2.7265625" style="25" customWidth="1"/>
    <col min="13933" max="13933" width="53.54296875" style="25" customWidth="1"/>
    <col min="13934" max="13934" width="12.54296875" style="25" customWidth="1"/>
    <col min="13935" max="13935" width="3.54296875" style="25" customWidth="1"/>
    <col min="13936" max="13936" width="12.54296875" style="25" customWidth="1"/>
    <col min="13937" max="13937" width="1.81640625" style="25" customWidth="1"/>
    <col min="13938" max="13938" width="12.54296875" style="25" customWidth="1"/>
    <col min="13939" max="13939" width="1.81640625" style="25" customWidth="1"/>
    <col min="13940" max="13940" width="12.54296875" style="25" customWidth="1"/>
    <col min="13941" max="13941" width="1.81640625" style="25" customWidth="1"/>
    <col min="13942" max="13942" width="12.54296875" style="25" customWidth="1"/>
    <col min="13943" max="13943" width="1.81640625" style="25" customWidth="1"/>
    <col min="13944" max="13944" width="19.54296875" style="25" customWidth="1"/>
    <col min="13945" max="13945" width="3.54296875" style="25" customWidth="1"/>
    <col min="13946" max="13946" width="12.54296875" style="25" customWidth="1"/>
    <col min="13947" max="13947" width="3.54296875" style="25" customWidth="1"/>
    <col min="13948" max="13948" width="12.54296875" style="25" customWidth="1"/>
    <col min="13949" max="13949" width="1.81640625" style="25" customWidth="1"/>
    <col min="13950" max="13950" width="12.54296875" style="25" customWidth="1"/>
    <col min="13951" max="13951" width="1.81640625" style="25" customWidth="1"/>
    <col min="13952" max="13952" width="12.54296875" style="25" customWidth="1"/>
    <col min="13953" max="13953" width="1.81640625" style="25" customWidth="1"/>
    <col min="13954" max="13954" width="12.54296875" style="25" customWidth="1"/>
    <col min="13955" max="13955" width="1.81640625" style="25" customWidth="1"/>
    <col min="13956" max="13956" width="19.54296875" style="25" customWidth="1"/>
    <col min="13957" max="13958" width="12.54296875" style="25"/>
    <col min="13959" max="13959" width="1.81640625" style="25" customWidth="1"/>
    <col min="13960" max="13960" width="12.54296875" style="25"/>
    <col min="13961" max="13961" width="1.81640625" style="25" customWidth="1"/>
    <col min="13962" max="13962" width="12.54296875" style="25"/>
    <col min="13963" max="13963" width="1.81640625" style="25" customWidth="1"/>
    <col min="13964" max="13966" width="12.54296875" style="25"/>
    <col min="13967" max="13967" width="1.81640625" style="25" customWidth="1"/>
    <col min="13968" max="13968" width="12.54296875" style="25"/>
    <col min="13969" max="13969" width="1.81640625" style="25" customWidth="1"/>
    <col min="13970" max="13970" width="12.54296875" style="25"/>
    <col min="13971" max="13971" width="1.81640625" style="25" customWidth="1"/>
    <col min="13972" max="14187" width="12.54296875" style="25"/>
    <col min="14188" max="14188" width="2.7265625" style="25" customWidth="1"/>
    <col min="14189" max="14189" width="53.54296875" style="25" customWidth="1"/>
    <col min="14190" max="14190" width="12.54296875" style="25" customWidth="1"/>
    <col min="14191" max="14191" width="3.54296875" style="25" customWidth="1"/>
    <col min="14192" max="14192" width="12.54296875" style="25" customWidth="1"/>
    <col min="14193" max="14193" width="1.81640625" style="25" customWidth="1"/>
    <col min="14194" max="14194" width="12.54296875" style="25" customWidth="1"/>
    <col min="14195" max="14195" width="1.81640625" style="25" customWidth="1"/>
    <col min="14196" max="14196" width="12.54296875" style="25" customWidth="1"/>
    <col min="14197" max="14197" width="1.81640625" style="25" customWidth="1"/>
    <col min="14198" max="14198" width="12.54296875" style="25" customWidth="1"/>
    <col min="14199" max="14199" width="1.81640625" style="25" customWidth="1"/>
    <col min="14200" max="14200" width="19.54296875" style="25" customWidth="1"/>
    <col min="14201" max="14201" width="3.54296875" style="25" customWidth="1"/>
    <col min="14202" max="14202" width="12.54296875" style="25" customWidth="1"/>
    <col min="14203" max="14203" width="3.54296875" style="25" customWidth="1"/>
    <col min="14204" max="14204" width="12.54296875" style="25" customWidth="1"/>
    <col min="14205" max="14205" width="1.81640625" style="25" customWidth="1"/>
    <col min="14206" max="14206" width="12.54296875" style="25" customWidth="1"/>
    <col min="14207" max="14207" width="1.81640625" style="25" customWidth="1"/>
    <col min="14208" max="14208" width="12.54296875" style="25" customWidth="1"/>
    <col min="14209" max="14209" width="1.81640625" style="25" customWidth="1"/>
    <col min="14210" max="14210" width="12.54296875" style="25" customWidth="1"/>
    <col min="14211" max="14211" width="1.81640625" style="25" customWidth="1"/>
    <col min="14212" max="14212" width="19.54296875" style="25" customWidth="1"/>
    <col min="14213" max="14214" width="12.54296875" style="25"/>
    <col min="14215" max="14215" width="1.81640625" style="25" customWidth="1"/>
    <col min="14216" max="14216" width="12.54296875" style="25"/>
    <col min="14217" max="14217" width="1.81640625" style="25" customWidth="1"/>
    <col min="14218" max="14218" width="12.54296875" style="25"/>
    <col min="14219" max="14219" width="1.81640625" style="25" customWidth="1"/>
    <col min="14220" max="14222" width="12.54296875" style="25"/>
    <col min="14223" max="14223" width="1.81640625" style="25" customWidth="1"/>
    <col min="14224" max="14224" width="12.54296875" style="25"/>
    <col min="14225" max="14225" width="1.81640625" style="25" customWidth="1"/>
    <col min="14226" max="14226" width="12.54296875" style="25"/>
    <col min="14227" max="14227" width="1.81640625" style="25" customWidth="1"/>
    <col min="14228" max="14443" width="12.54296875" style="25"/>
    <col min="14444" max="14444" width="2.7265625" style="25" customWidth="1"/>
    <col min="14445" max="14445" width="53.54296875" style="25" customWidth="1"/>
    <col min="14446" max="14446" width="12.54296875" style="25" customWidth="1"/>
    <col min="14447" max="14447" width="3.54296875" style="25" customWidth="1"/>
    <col min="14448" max="14448" width="12.54296875" style="25" customWidth="1"/>
    <col min="14449" max="14449" width="1.81640625" style="25" customWidth="1"/>
    <col min="14450" max="14450" width="12.54296875" style="25" customWidth="1"/>
    <col min="14451" max="14451" width="1.81640625" style="25" customWidth="1"/>
    <col min="14452" max="14452" width="12.54296875" style="25" customWidth="1"/>
    <col min="14453" max="14453" width="1.81640625" style="25" customWidth="1"/>
    <col min="14454" max="14454" width="12.54296875" style="25" customWidth="1"/>
    <col min="14455" max="14455" width="1.81640625" style="25" customWidth="1"/>
    <col min="14456" max="14456" width="19.54296875" style="25" customWidth="1"/>
    <col min="14457" max="14457" width="3.54296875" style="25" customWidth="1"/>
    <col min="14458" max="14458" width="12.54296875" style="25" customWidth="1"/>
    <col min="14459" max="14459" width="3.54296875" style="25" customWidth="1"/>
    <col min="14460" max="14460" width="12.54296875" style="25" customWidth="1"/>
    <col min="14461" max="14461" width="1.81640625" style="25" customWidth="1"/>
    <col min="14462" max="14462" width="12.54296875" style="25" customWidth="1"/>
    <col min="14463" max="14463" width="1.81640625" style="25" customWidth="1"/>
    <col min="14464" max="14464" width="12.54296875" style="25" customWidth="1"/>
    <col min="14465" max="14465" width="1.81640625" style="25" customWidth="1"/>
    <col min="14466" max="14466" width="12.54296875" style="25" customWidth="1"/>
    <col min="14467" max="14467" width="1.81640625" style="25" customWidth="1"/>
    <col min="14468" max="14468" width="19.54296875" style="25" customWidth="1"/>
    <col min="14469" max="14470" width="12.54296875" style="25"/>
    <col min="14471" max="14471" width="1.81640625" style="25" customWidth="1"/>
    <col min="14472" max="14472" width="12.54296875" style="25"/>
    <col min="14473" max="14473" width="1.81640625" style="25" customWidth="1"/>
    <col min="14474" max="14474" width="12.54296875" style="25"/>
    <col min="14475" max="14475" width="1.81640625" style="25" customWidth="1"/>
    <col min="14476" max="14478" width="12.54296875" style="25"/>
    <col min="14479" max="14479" width="1.81640625" style="25" customWidth="1"/>
    <col min="14480" max="14480" width="12.54296875" style="25"/>
    <col min="14481" max="14481" width="1.81640625" style="25" customWidth="1"/>
    <col min="14482" max="14482" width="12.54296875" style="25"/>
    <col min="14483" max="14483" width="1.81640625" style="25" customWidth="1"/>
    <col min="14484" max="14699" width="12.54296875" style="25"/>
    <col min="14700" max="14700" width="2.7265625" style="25" customWidth="1"/>
    <col min="14701" max="14701" width="53.54296875" style="25" customWidth="1"/>
    <col min="14702" max="14702" width="12.54296875" style="25" customWidth="1"/>
    <col min="14703" max="14703" width="3.54296875" style="25" customWidth="1"/>
    <col min="14704" max="14704" width="12.54296875" style="25" customWidth="1"/>
    <col min="14705" max="14705" width="1.81640625" style="25" customWidth="1"/>
    <col min="14706" max="14706" width="12.54296875" style="25" customWidth="1"/>
    <col min="14707" max="14707" width="1.81640625" style="25" customWidth="1"/>
    <col min="14708" max="14708" width="12.54296875" style="25" customWidth="1"/>
    <col min="14709" max="14709" width="1.81640625" style="25" customWidth="1"/>
    <col min="14710" max="14710" width="12.54296875" style="25" customWidth="1"/>
    <col min="14711" max="14711" width="1.81640625" style="25" customWidth="1"/>
    <col min="14712" max="14712" width="19.54296875" style="25" customWidth="1"/>
    <col min="14713" max="14713" width="3.54296875" style="25" customWidth="1"/>
    <col min="14714" max="14714" width="12.54296875" style="25" customWidth="1"/>
    <col min="14715" max="14715" width="3.54296875" style="25" customWidth="1"/>
    <col min="14716" max="14716" width="12.54296875" style="25" customWidth="1"/>
    <col min="14717" max="14717" width="1.81640625" style="25" customWidth="1"/>
    <col min="14718" max="14718" width="12.54296875" style="25" customWidth="1"/>
    <col min="14719" max="14719" width="1.81640625" style="25" customWidth="1"/>
    <col min="14720" max="14720" width="12.54296875" style="25" customWidth="1"/>
    <col min="14721" max="14721" width="1.81640625" style="25" customWidth="1"/>
    <col min="14722" max="14722" width="12.54296875" style="25" customWidth="1"/>
    <col min="14723" max="14723" width="1.81640625" style="25" customWidth="1"/>
    <col min="14724" max="14724" width="19.54296875" style="25" customWidth="1"/>
    <col min="14725" max="14726" width="12.54296875" style="25"/>
    <col min="14727" max="14727" width="1.81640625" style="25" customWidth="1"/>
    <col min="14728" max="14728" width="12.54296875" style="25"/>
    <col min="14729" max="14729" width="1.81640625" style="25" customWidth="1"/>
    <col min="14730" max="14730" width="12.54296875" style="25"/>
    <col min="14731" max="14731" width="1.81640625" style="25" customWidth="1"/>
    <col min="14732" max="14734" width="12.54296875" style="25"/>
    <col min="14735" max="14735" width="1.81640625" style="25" customWidth="1"/>
    <col min="14736" max="14736" width="12.54296875" style="25"/>
    <col min="14737" max="14737" width="1.81640625" style="25" customWidth="1"/>
    <col min="14738" max="14738" width="12.54296875" style="25"/>
    <col min="14739" max="14739" width="1.81640625" style="25" customWidth="1"/>
    <col min="14740" max="14955" width="12.54296875" style="25"/>
    <col min="14956" max="14956" width="2.7265625" style="25" customWidth="1"/>
    <col min="14957" max="14957" width="53.54296875" style="25" customWidth="1"/>
    <col min="14958" max="14958" width="12.54296875" style="25" customWidth="1"/>
    <col min="14959" max="14959" width="3.54296875" style="25" customWidth="1"/>
    <col min="14960" max="14960" width="12.54296875" style="25" customWidth="1"/>
    <col min="14961" max="14961" width="1.81640625" style="25" customWidth="1"/>
    <col min="14962" max="14962" width="12.54296875" style="25" customWidth="1"/>
    <col min="14963" max="14963" width="1.81640625" style="25" customWidth="1"/>
    <col min="14964" max="14964" width="12.54296875" style="25" customWidth="1"/>
    <col min="14965" max="14965" width="1.81640625" style="25" customWidth="1"/>
    <col min="14966" max="14966" width="12.54296875" style="25" customWidth="1"/>
    <col min="14967" max="14967" width="1.81640625" style="25" customWidth="1"/>
    <col min="14968" max="14968" width="19.54296875" style="25" customWidth="1"/>
    <col min="14969" max="14969" width="3.54296875" style="25" customWidth="1"/>
    <col min="14970" max="14970" width="12.54296875" style="25" customWidth="1"/>
    <col min="14971" max="14971" width="3.54296875" style="25" customWidth="1"/>
    <col min="14972" max="14972" width="12.54296875" style="25" customWidth="1"/>
    <col min="14973" max="14973" width="1.81640625" style="25" customWidth="1"/>
    <col min="14974" max="14974" width="12.54296875" style="25" customWidth="1"/>
    <col min="14975" max="14975" width="1.81640625" style="25" customWidth="1"/>
    <col min="14976" max="14976" width="12.54296875" style="25" customWidth="1"/>
    <col min="14977" max="14977" width="1.81640625" style="25" customWidth="1"/>
    <col min="14978" max="14978" width="12.54296875" style="25" customWidth="1"/>
    <col min="14979" max="14979" width="1.81640625" style="25" customWidth="1"/>
    <col min="14980" max="14980" width="19.54296875" style="25" customWidth="1"/>
    <col min="14981" max="14982" width="12.54296875" style="25"/>
    <col min="14983" max="14983" width="1.81640625" style="25" customWidth="1"/>
    <col min="14984" max="14984" width="12.54296875" style="25"/>
    <col min="14985" max="14985" width="1.81640625" style="25" customWidth="1"/>
    <col min="14986" max="14986" width="12.54296875" style="25"/>
    <col min="14987" max="14987" width="1.81640625" style="25" customWidth="1"/>
    <col min="14988" max="14990" width="12.54296875" style="25"/>
    <col min="14991" max="14991" width="1.81640625" style="25" customWidth="1"/>
    <col min="14992" max="14992" width="12.54296875" style="25"/>
    <col min="14993" max="14993" width="1.81640625" style="25" customWidth="1"/>
    <col min="14994" max="14994" width="12.54296875" style="25"/>
    <col min="14995" max="14995" width="1.81640625" style="25" customWidth="1"/>
    <col min="14996" max="15211" width="12.54296875" style="25"/>
    <col min="15212" max="15212" width="2.7265625" style="25" customWidth="1"/>
    <col min="15213" max="15213" width="53.54296875" style="25" customWidth="1"/>
    <col min="15214" max="15214" width="12.54296875" style="25" customWidth="1"/>
    <col min="15215" max="15215" width="3.54296875" style="25" customWidth="1"/>
    <col min="15216" max="15216" width="12.54296875" style="25" customWidth="1"/>
    <col min="15217" max="15217" width="1.81640625" style="25" customWidth="1"/>
    <col min="15218" max="15218" width="12.54296875" style="25" customWidth="1"/>
    <col min="15219" max="15219" width="1.81640625" style="25" customWidth="1"/>
    <col min="15220" max="15220" width="12.54296875" style="25" customWidth="1"/>
    <col min="15221" max="15221" width="1.81640625" style="25" customWidth="1"/>
    <col min="15222" max="15222" width="12.54296875" style="25" customWidth="1"/>
    <col min="15223" max="15223" width="1.81640625" style="25" customWidth="1"/>
    <col min="15224" max="15224" width="19.54296875" style="25" customWidth="1"/>
    <col min="15225" max="15225" width="3.54296875" style="25" customWidth="1"/>
    <col min="15226" max="15226" width="12.54296875" style="25" customWidth="1"/>
    <col min="15227" max="15227" width="3.54296875" style="25" customWidth="1"/>
    <col min="15228" max="15228" width="12.54296875" style="25" customWidth="1"/>
    <col min="15229" max="15229" width="1.81640625" style="25" customWidth="1"/>
    <col min="15230" max="15230" width="12.54296875" style="25" customWidth="1"/>
    <col min="15231" max="15231" width="1.81640625" style="25" customWidth="1"/>
    <col min="15232" max="15232" width="12.54296875" style="25" customWidth="1"/>
    <col min="15233" max="15233" width="1.81640625" style="25" customWidth="1"/>
    <col min="15234" max="15234" width="12.54296875" style="25" customWidth="1"/>
    <col min="15235" max="15235" width="1.81640625" style="25" customWidth="1"/>
    <col min="15236" max="15236" width="19.54296875" style="25" customWidth="1"/>
    <col min="15237" max="15238" width="12.54296875" style="25"/>
    <col min="15239" max="15239" width="1.81640625" style="25" customWidth="1"/>
    <col min="15240" max="15240" width="12.54296875" style="25"/>
    <col min="15241" max="15241" width="1.81640625" style="25" customWidth="1"/>
    <col min="15242" max="15242" width="12.54296875" style="25"/>
    <col min="15243" max="15243" width="1.81640625" style="25" customWidth="1"/>
    <col min="15244" max="15246" width="12.54296875" style="25"/>
    <col min="15247" max="15247" width="1.81640625" style="25" customWidth="1"/>
    <col min="15248" max="15248" width="12.54296875" style="25"/>
    <col min="15249" max="15249" width="1.81640625" style="25" customWidth="1"/>
    <col min="15250" max="15250" width="12.54296875" style="25"/>
    <col min="15251" max="15251" width="1.81640625" style="25" customWidth="1"/>
    <col min="15252" max="15467" width="12.54296875" style="25"/>
    <col min="15468" max="15468" width="2.7265625" style="25" customWidth="1"/>
    <col min="15469" max="15469" width="53.54296875" style="25" customWidth="1"/>
    <col min="15470" max="15470" width="12.54296875" style="25" customWidth="1"/>
    <col min="15471" max="15471" width="3.54296875" style="25" customWidth="1"/>
    <col min="15472" max="15472" width="12.54296875" style="25" customWidth="1"/>
    <col min="15473" max="15473" width="1.81640625" style="25" customWidth="1"/>
    <col min="15474" max="15474" width="12.54296875" style="25" customWidth="1"/>
    <col min="15475" max="15475" width="1.81640625" style="25" customWidth="1"/>
    <col min="15476" max="15476" width="12.54296875" style="25" customWidth="1"/>
    <col min="15477" max="15477" width="1.81640625" style="25" customWidth="1"/>
    <col min="15478" max="15478" width="12.54296875" style="25" customWidth="1"/>
    <col min="15479" max="15479" width="1.81640625" style="25" customWidth="1"/>
    <col min="15480" max="15480" width="19.54296875" style="25" customWidth="1"/>
    <col min="15481" max="15481" width="3.54296875" style="25" customWidth="1"/>
    <col min="15482" max="15482" width="12.54296875" style="25" customWidth="1"/>
    <col min="15483" max="15483" width="3.54296875" style="25" customWidth="1"/>
    <col min="15484" max="15484" width="12.54296875" style="25" customWidth="1"/>
    <col min="15485" max="15485" width="1.81640625" style="25" customWidth="1"/>
    <col min="15486" max="15486" width="12.54296875" style="25" customWidth="1"/>
    <col min="15487" max="15487" width="1.81640625" style="25" customWidth="1"/>
    <col min="15488" max="15488" width="12.54296875" style="25" customWidth="1"/>
    <col min="15489" max="15489" width="1.81640625" style="25" customWidth="1"/>
    <col min="15490" max="15490" width="12.54296875" style="25" customWidth="1"/>
    <col min="15491" max="15491" width="1.81640625" style="25" customWidth="1"/>
    <col min="15492" max="15492" width="19.54296875" style="25" customWidth="1"/>
    <col min="15493" max="15494" width="12.54296875" style="25"/>
    <col min="15495" max="15495" width="1.81640625" style="25" customWidth="1"/>
    <col min="15496" max="15496" width="12.54296875" style="25"/>
    <col min="15497" max="15497" width="1.81640625" style="25" customWidth="1"/>
    <col min="15498" max="15498" width="12.54296875" style="25"/>
    <col min="15499" max="15499" width="1.81640625" style="25" customWidth="1"/>
    <col min="15500" max="15502" width="12.54296875" style="25"/>
    <col min="15503" max="15503" width="1.81640625" style="25" customWidth="1"/>
    <col min="15504" max="15504" width="12.54296875" style="25"/>
    <col min="15505" max="15505" width="1.81640625" style="25" customWidth="1"/>
    <col min="15506" max="15506" width="12.54296875" style="25"/>
    <col min="15507" max="15507" width="1.81640625" style="25" customWidth="1"/>
    <col min="15508" max="15723" width="12.54296875" style="25"/>
    <col min="15724" max="15724" width="2.7265625" style="25" customWidth="1"/>
    <col min="15725" max="15725" width="53.54296875" style="25" customWidth="1"/>
    <col min="15726" max="15726" width="12.54296875" style="25" customWidth="1"/>
    <col min="15727" max="15727" width="3.54296875" style="25" customWidth="1"/>
    <col min="15728" max="15728" width="12.54296875" style="25" customWidth="1"/>
    <col min="15729" max="15729" width="1.81640625" style="25" customWidth="1"/>
    <col min="15730" max="15730" width="12.54296875" style="25" customWidth="1"/>
    <col min="15731" max="15731" width="1.81640625" style="25" customWidth="1"/>
    <col min="15732" max="15732" width="12.54296875" style="25" customWidth="1"/>
    <col min="15733" max="15733" width="1.81640625" style="25" customWidth="1"/>
    <col min="15734" max="15734" width="12.54296875" style="25" customWidth="1"/>
    <col min="15735" max="15735" width="1.81640625" style="25" customWidth="1"/>
    <col min="15736" max="15736" width="19.54296875" style="25" customWidth="1"/>
    <col min="15737" max="15737" width="3.54296875" style="25" customWidth="1"/>
    <col min="15738" max="15738" width="12.54296875" style="25" customWidth="1"/>
    <col min="15739" max="15739" width="3.54296875" style="25" customWidth="1"/>
    <col min="15740" max="15740" width="12.54296875" style="25" customWidth="1"/>
    <col min="15741" max="15741" width="1.81640625" style="25" customWidth="1"/>
    <col min="15742" max="15742" width="12.54296875" style="25" customWidth="1"/>
    <col min="15743" max="15743" width="1.81640625" style="25" customWidth="1"/>
    <col min="15744" max="15744" width="12.54296875" style="25" customWidth="1"/>
    <col min="15745" max="15745" width="1.81640625" style="25" customWidth="1"/>
    <col min="15746" max="15746" width="12.54296875" style="25" customWidth="1"/>
    <col min="15747" max="15747" width="1.81640625" style="25" customWidth="1"/>
    <col min="15748" max="15748" width="19.54296875" style="25" customWidth="1"/>
    <col min="15749" max="15750" width="12.54296875" style="25"/>
    <col min="15751" max="15751" width="1.81640625" style="25" customWidth="1"/>
    <col min="15752" max="15752" width="12.54296875" style="25"/>
    <col min="15753" max="15753" width="1.81640625" style="25" customWidth="1"/>
    <col min="15754" max="15754" width="12.54296875" style="25"/>
    <col min="15755" max="15755" width="1.81640625" style="25" customWidth="1"/>
    <col min="15756" max="15758" width="12.54296875" style="25"/>
    <col min="15759" max="15759" width="1.81640625" style="25" customWidth="1"/>
    <col min="15760" max="15760" width="12.54296875" style="25"/>
    <col min="15761" max="15761" width="1.81640625" style="25" customWidth="1"/>
    <col min="15762" max="15762" width="12.54296875" style="25"/>
    <col min="15763" max="15763" width="1.81640625" style="25" customWidth="1"/>
    <col min="15764" max="15979" width="12.54296875" style="25"/>
    <col min="15980" max="15980" width="2.7265625" style="25" customWidth="1"/>
    <col min="15981" max="15981" width="53.54296875" style="25" customWidth="1"/>
    <col min="15982" max="15982" width="12.54296875" style="25" customWidth="1"/>
    <col min="15983" max="15983" width="3.54296875" style="25" customWidth="1"/>
    <col min="15984" max="15984" width="12.54296875" style="25" customWidth="1"/>
    <col min="15985" max="15985" width="1.81640625" style="25" customWidth="1"/>
    <col min="15986" max="15986" width="12.54296875" style="25" customWidth="1"/>
    <col min="15987" max="15987" width="1.81640625" style="25" customWidth="1"/>
    <col min="15988" max="15988" width="12.54296875" style="25" customWidth="1"/>
    <col min="15989" max="15989" width="1.81640625" style="25" customWidth="1"/>
    <col min="15990" max="15990" width="12.54296875" style="25" customWidth="1"/>
    <col min="15991" max="15991" width="1.81640625" style="25" customWidth="1"/>
    <col min="15992" max="15992" width="19.54296875" style="25" customWidth="1"/>
    <col min="15993" max="15993" width="3.54296875" style="25" customWidth="1"/>
    <col min="15994" max="15994" width="12.54296875" style="25" customWidth="1"/>
    <col min="15995" max="15995" width="3.54296875" style="25" customWidth="1"/>
    <col min="15996" max="15996" width="12.54296875" style="25" customWidth="1"/>
    <col min="15997" max="15997" width="1.81640625" style="25" customWidth="1"/>
    <col min="15998" max="15998" width="12.54296875" style="25" customWidth="1"/>
    <col min="15999" max="15999" width="1.81640625" style="25" customWidth="1"/>
    <col min="16000" max="16000" width="12.54296875" style="25" customWidth="1"/>
    <col min="16001" max="16001" width="1.81640625" style="25" customWidth="1"/>
    <col min="16002" max="16002" width="12.54296875" style="25" customWidth="1"/>
    <col min="16003" max="16003" width="1.81640625" style="25" customWidth="1"/>
    <col min="16004" max="16004" width="19.54296875" style="25" customWidth="1"/>
    <col min="16005" max="16006" width="12.54296875" style="25"/>
    <col min="16007" max="16007" width="1.81640625" style="25" customWidth="1"/>
    <col min="16008" max="16008" width="12.54296875" style="25"/>
    <col min="16009" max="16009" width="1.81640625" style="25" customWidth="1"/>
    <col min="16010" max="16010" width="12.54296875" style="25"/>
    <col min="16011" max="16011" width="1.81640625" style="25" customWidth="1"/>
    <col min="16012" max="16014" width="12.54296875" style="25"/>
    <col min="16015" max="16015" width="1.81640625" style="25" customWidth="1"/>
    <col min="16016" max="16016" width="12.54296875" style="25"/>
    <col min="16017" max="16017" width="1.81640625" style="25" customWidth="1"/>
    <col min="16018" max="16018" width="12.54296875" style="25"/>
    <col min="16019" max="16019" width="1.81640625" style="25" customWidth="1"/>
    <col min="16020" max="16384" width="12.54296875" style="25"/>
  </cols>
  <sheetData>
    <row r="1" spans="1:91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U1" s="22"/>
      <c r="AV1" s="20"/>
      <c r="AW1" s="20"/>
      <c r="AX1" s="20"/>
      <c r="AY1" s="23"/>
      <c r="AZ1" s="23"/>
      <c r="BA1" s="23"/>
      <c r="BB1" s="24"/>
      <c r="BC1" s="22"/>
      <c r="BD1" s="23"/>
      <c r="BE1" s="23"/>
      <c r="BF1" s="22"/>
      <c r="BG1" s="22"/>
      <c r="BH1" s="22"/>
      <c r="BK1" s="22"/>
    </row>
    <row r="2" spans="1:91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U2" s="22"/>
      <c r="AV2" s="20"/>
      <c r="AW2" s="20"/>
      <c r="AX2" s="20"/>
      <c r="AY2" s="23"/>
      <c r="AZ2" s="23"/>
      <c r="BA2" s="23"/>
      <c r="BB2" s="24"/>
      <c r="BC2" s="22"/>
      <c r="BD2" s="23"/>
      <c r="BE2" s="23"/>
      <c r="BF2" s="22"/>
      <c r="BG2" s="22"/>
      <c r="BH2" s="22"/>
      <c r="BK2" s="22"/>
    </row>
    <row r="3" spans="1:91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U3" s="22"/>
      <c r="AV3" s="20"/>
      <c r="AW3" s="20"/>
      <c r="AX3" s="20"/>
      <c r="AY3" s="23"/>
      <c r="AZ3" s="23"/>
      <c r="BA3" s="23"/>
      <c r="BB3" s="24"/>
      <c r="BC3" s="22"/>
      <c r="BD3" s="23"/>
      <c r="BE3" s="23"/>
      <c r="BF3" s="22"/>
      <c r="BG3" s="22"/>
      <c r="BH3" s="22"/>
      <c r="BK3" s="22"/>
      <c r="BL3" s="22"/>
    </row>
    <row r="4" spans="1:91" customFormat="1" ht="18.5">
      <c r="A4" s="73" t="s">
        <v>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91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U5" s="176" t="s">
        <v>45</v>
      </c>
      <c r="AV5" s="52"/>
      <c r="AW5" s="52"/>
      <c r="AX5" s="52"/>
      <c r="AY5" s="54"/>
      <c r="AZ5" s="54"/>
      <c r="BA5" s="54"/>
      <c r="BB5" s="55"/>
      <c r="BC5" s="53"/>
      <c r="BD5" s="54"/>
      <c r="BE5" s="54"/>
      <c r="BF5" s="53"/>
      <c r="BG5" s="53"/>
      <c r="BH5" s="53"/>
      <c r="BI5" s="34"/>
      <c r="BJ5" s="34"/>
      <c r="BK5" s="53"/>
    </row>
    <row r="6" spans="1:91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U6" s="53"/>
      <c r="AV6" s="52"/>
      <c r="AW6" s="52"/>
      <c r="AX6" s="52"/>
      <c r="AY6" s="58"/>
      <c r="AZ6" s="58"/>
      <c r="BA6" s="58"/>
      <c r="BB6" s="55"/>
      <c r="BC6" s="53"/>
      <c r="BD6" s="58"/>
      <c r="BE6" s="58"/>
      <c r="BF6" s="53"/>
      <c r="BG6" s="53"/>
      <c r="BH6" s="53"/>
      <c r="BI6" s="34"/>
      <c r="BJ6" s="34"/>
      <c r="BK6" s="53"/>
    </row>
    <row r="7" spans="1:91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147</v>
      </c>
      <c r="AH7" s="164" t="s">
        <v>203</v>
      </c>
      <c r="AI7" s="164" t="s">
        <v>220</v>
      </c>
      <c r="AJ7" s="164" t="s">
        <v>231</v>
      </c>
      <c r="AK7" s="164" t="s">
        <v>237</v>
      </c>
      <c r="AL7" s="164" t="s">
        <v>243</v>
      </c>
      <c r="AM7" s="164" t="s">
        <v>253</v>
      </c>
      <c r="AN7" s="164" t="s">
        <v>257</v>
      </c>
      <c r="AO7" s="164" t="s">
        <v>259</v>
      </c>
      <c r="AP7" s="164" t="s">
        <v>262</v>
      </c>
      <c r="AQ7" s="164" t="s">
        <v>263</v>
      </c>
      <c r="AR7" s="164" t="s">
        <v>264</v>
      </c>
      <c r="AS7" s="164" t="s">
        <v>275</v>
      </c>
      <c r="AU7" s="162" t="s">
        <v>47</v>
      </c>
      <c r="AV7" s="163" t="s">
        <v>0</v>
      </c>
      <c r="AW7" s="163" t="s">
        <v>1</v>
      </c>
      <c r="AX7" s="163" t="s">
        <v>2</v>
      </c>
      <c r="AY7" s="163" t="s">
        <v>3</v>
      </c>
      <c r="AZ7" s="163" t="s">
        <v>4</v>
      </c>
      <c r="BA7" s="163" t="s">
        <v>5</v>
      </c>
      <c r="BB7" s="171" t="s">
        <v>6</v>
      </c>
      <c r="BC7" s="163" t="s">
        <v>7</v>
      </c>
      <c r="BD7" s="163" t="s">
        <v>8</v>
      </c>
      <c r="BE7" s="163" t="s">
        <v>9</v>
      </c>
      <c r="BF7" s="163" t="s">
        <v>10</v>
      </c>
      <c r="BG7" s="163" t="s">
        <v>11</v>
      </c>
      <c r="BH7" s="163" t="s">
        <v>12</v>
      </c>
      <c r="BI7" s="163" t="s">
        <v>13</v>
      </c>
      <c r="BJ7" s="163" t="s">
        <v>14</v>
      </c>
      <c r="BK7" s="163" t="s">
        <v>85</v>
      </c>
      <c r="BL7" s="163" t="s">
        <v>84</v>
      </c>
      <c r="BM7" s="163" t="s">
        <v>98</v>
      </c>
      <c r="BN7" s="163" t="s">
        <v>99</v>
      </c>
      <c r="BO7" s="163" t="s">
        <v>101</v>
      </c>
      <c r="BP7" s="163" t="s">
        <v>108</v>
      </c>
      <c r="BQ7" s="163" t="s">
        <v>110</v>
      </c>
      <c r="BR7" s="163" t="s">
        <v>113</v>
      </c>
      <c r="BS7" s="163" t="s">
        <v>114</v>
      </c>
      <c r="BT7" s="163" t="s">
        <v>126</v>
      </c>
      <c r="BU7" s="163" t="s">
        <v>129</v>
      </c>
      <c r="BV7" s="163" t="s">
        <v>131</v>
      </c>
      <c r="BW7" s="163" t="s">
        <v>132</v>
      </c>
      <c r="BX7" s="163" t="s">
        <v>134</v>
      </c>
      <c r="BY7" s="163" t="s">
        <v>143</v>
      </c>
      <c r="BZ7" s="163" t="s">
        <v>145</v>
      </c>
      <c r="CA7" s="163" t="s">
        <v>147</v>
      </c>
      <c r="CB7" s="163" t="s">
        <v>203</v>
      </c>
      <c r="CC7" s="163" t="s">
        <v>220</v>
      </c>
      <c r="CD7" s="163" t="s">
        <v>231</v>
      </c>
      <c r="CE7" s="163" t="s">
        <v>237</v>
      </c>
      <c r="CF7" s="163" t="s">
        <v>243</v>
      </c>
      <c r="CG7" s="163" t="s">
        <v>253</v>
      </c>
      <c r="CH7" s="164" t="s">
        <v>257</v>
      </c>
      <c r="CI7" s="164" t="s">
        <v>259</v>
      </c>
      <c r="CJ7" s="164" t="s">
        <v>262</v>
      </c>
      <c r="CK7" s="164" t="s">
        <v>263</v>
      </c>
      <c r="CL7" s="164" t="s">
        <v>264</v>
      </c>
      <c r="CM7" s="164" t="s">
        <v>275</v>
      </c>
    </row>
    <row r="8" spans="1:91" ht="20.149999999999999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3">
        <v>92445</v>
      </c>
      <c r="R8" s="113">
        <v>86663</v>
      </c>
      <c r="S8" s="113">
        <v>69331</v>
      </c>
      <c r="T8" s="113">
        <v>28160</v>
      </c>
      <c r="U8" s="113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3">
        <v>319688</v>
      </c>
      <c r="AB8" s="113">
        <v>422585</v>
      </c>
      <c r="AC8" s="113">
        <v>809272.73534317093</v>
      </c>
      <c r="AD8" s="113">
        <v>3185031</v>
      </c>
      <c r="AE8" s="113">
        <v>3381619</v>
      </c>
      <c r="AF8" s="113">
        <f>+'[18]BP ANEXO'!O7</f>
        <v>1948979.3151494181</v>
      </c>
      <c r="AG8" s="113">
        <v>970681</v>
      </c>
      <c r="AH8" s="113">
        <v>3091614</v>
      </c>
      <c r="AI8" s="113">
        <v>3193381</v>
      </c>
      <c r="AJ8" s="113">
        <v>8362706.2427956527</v>
      </c>
      <c r="AK8" s="113">
        <v>9612961</v>
      </c>
      <c r="AL8" s="113">
        <v>527180</v>
      </c>
      <c r="AM8" s="113">
        <v>1155253</v>
      </c>
      <c r="AN8" s="113">
        <v>2225259</v>
      </c>
      <c r="AO8" s="113">
        <v>2335403</v>
      </c>
      <c r="AP8" s="113">
        <v>4030098</v>
      </c>
      <c r="AQ8" s="113">
        <v>6447834</v>
      </c>
      <c r="AR8" s="113">
        <v>11769768</v>
      </c>
      <c r="AS8" s="113">
        <v>3993359</v>
      </c>
      <c r="AT8" s="113"/>
      <c r="AU8" s="59" t="s">
        <v>49</v>
      </c>
      <c r="AV8" s="62">
        <v>175686</v>
      </c>
      <c r="AW8" s="62">
        <v>105180</v>
      </c>
      <c r="AX8" s="62">
        <v>109628</v>
      </c>
      <c r="AY8" s="63">
        <v>50507</v>
      </c>
      <c r="AZ8" s="63">
        <v>68683</v>
      </c>
      <c r="BA8" s="63">
        <v>40210</v>
      </c>
      <c r="BB8" s="63">
        <v>63788.509601689548</v>
      </c>
      <c r="BC8" s="63">
        <v>52469</v>
      </c>
      <c r="BD8" s="63">
        <v>72292</v>
      </c>
      <c r="BE8" s="63">
        <v>49348.133587706732</v>
      </c>
      <c r="BF8" s="63">
        <v>32836.125861777808</v>
      </c>
      <c r="BG8" s="63">
        <v>50175.968122453975</v>
      </c>
      <c r="BH8" s="63">
        <v>51068</v>
      </c>
      <c r="BI8" s="63">
        <v>53993</v>
      </c>
      <c r="BJ8" s="63">
        <v>64365.328629440002</v>
      </c>
      <c r="BK8" s="63">
        <v>70535</v>
      </c>
      <c r="BL8" s="63">
        <v>72888</v>
      </c>
      <c r="BM8" s="63">
        <v>91620</v>
      </c>
      <c r="BN8" s="63">
        <v>92833</v>
      </c>
      <c r="BO8" s="63">
        <v>73258</v>
      </c>
      <c r="BP8" s="63">
        <v>127426</v>
      </c>
      <c r="BQ8" s="63">
        <v>126570</v>
      </c>
      <c r="BR8" s="63">
        <v>129731</v>
      </c>
      <c r="BS8" s="63">
        <v>87232</v>
      </c>
      <c r="BT8" s="63">
        <v>110976</v>
      </c>
      <c r="BU8" s="63">
        <v>139859</v>
      </c>
      <c r="BV8" s="63">
        <v>281408</v>
      </c>
      <c r="BW8" s="63">
        <v>236889.72297788545</v>
      </c>
      <c r="BX8" s="63">
        <v>119524</v>
      </c>
      <c r="BY8" s="63">
        <v>152400</v>
      </c>
      <c r="BZ8" s="63">
        <f>+'[18]BP ANEXO'!AD7</f>
        <v>204816.17483690084</v>
      </c>
      <c r="CA8" s="63">
        <v>292204</v>
      </c>
      <c r="CB8" s="63">
        <v>262789</v>
      </c>
      <c r="CC8" s="63">
        <v>316734</v>
      </c>
      <c r="CD8" s="63">
        <v>334083.90625169803</v>
      </c>
      <c r="CE8" s="63">
        <v>565926</v>
      </c>
      <c r="CF8" s="63">
        <v>605633</v>
      </c>
      <c r="CG8" s="63">
        <v>757359</v>
      </c>
      <c r="CH8" s="115">
        <v>638038</v>
      </c>
      <c r="CI8" s="115">
        <v>834778</v>
      </c>
      <c r="CJ8" s="115">
        <v>636779</v>
      </c>
      <c r="CK8" s="115">
        <v>1123726</v>
      </c>
      <c r="CL8" s="115">
        <v>1071548</v>
      </c>
      <c r="CM8" s="115">
        <v>757596</v>
      </c>
    </row>
    <row r="9" spans="1:91" ht="20.149999999999999" customHeight="1">
      <c r="A9" s="59" t="s">
        <v>123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3">
        <v>511863</v>
      </c>
      <c r="R9" s="113">
        <v>475776</v>
      </c>
      <c r="S9" s="113">
        <v>652191</v>
      </c>
      <c r="T9" s="113">
        <v>501935</v>
      </c>
      <c r="U9" s="113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3">
        <v>24081</v>
      </c>
      <c r="AB9" s="113">
        <v>34009</v>
      </c>
      <c r="AC9" s="113">
        <v>22793.147218198003</v>
      </c>
      <c r="AD9" s="113">
        <v>77820</v>
      </c>
      <c r="AE9" s="113">
        <v>1135096</v>
      </c>
      <c r="AF9" s="113">
        <f>+'[18]BP ANEXO'!O8</f>
        <v>2577230.6711388384</v>
      </c>
      <c r="AG9" s="113">
        <v>3680185</v>
      </c>
      <c r="AH9" s="113">
        <v>2352001</v>
      </c>
      <c r="AI9" s="113">
        <v>3365992</v>
      </c>
      <c r="AJ9" s="113">
        <v>928878.86328300007</v>
      </c>
      <c r="AK9" s="113" t="s">
        <v>53</v>
      </c>
      <c r="AL9" s="113" t="s">
        <v>53</v>
      </c>
      <c r="AM9" s="113">
        <v>0</v>
      </c>
      <c r="AN9" s="113">
        <v>0</v>
      </c>
      <c r="AO9" s="113">
        <v>0</v>
      </c>
      <c r="AP9" s="113">
        <v>0</v>
      </c>
      <c r="AQ9" s="113">
        <v>0</v>
      </c>
      <c r="AR9" s="113">
        <v>0</v>
      </c>
      <c r="AS9" s="113">
        <v>0</v>
      </c>
      <c r="AT9" s="113"/>
      <c r="AU9" s="64" t="s">
        <v>50</v>
      </c>
      <c r="AV9" s="62">
        <v>12451</v>
      </c>
      <c r="AW9" s="62">
        <v>12539</v>
      </c>
      <c r="AX9" s="62">
        <v>8909</v>
      </c>
      <c r="AY9" s="63">
        <v>7439</v>
      </c>
      <c r="AZ9" s="63">
        <v>7231</v>
      </c>
      <c r="BA9" s="63">
        <v>5918</v>
      </c>
      <c r="BB9" s="63">
        <v>5500.967599999999</v>
      </c>
      <c r="BC9" s="63">
        <v>7373</v>
      </c>
      <c r="BD9" s="63">
        <v>7547</v>
      </c>
      <c r="BE9" s="63">
        <v>6239.4705400000012</v>
      </c>
      <c r="BF9" s="63">
        <v>5167.1765700000005</v>
      </c>
      <c r="BG9" s="63">
        <v>10150.823079999998</v>
      </c>
      <c r="BH9" s="63">
        <v>6454</v>
      </c>
      <c r="BI9" s="63">
        <v>6429</v>
      </c>
      <c r="BJ9" s="63">
        <v>3132.2387699999999</v>
      </c>
      <c r="BK9" s="63">
        <v>9979</v>
      </c>
      <c r="BL9" s="63">
        <v>7074</v>
      </c>
      <c r="BM9" s="63">
        <v>7996</v>
      </c>
      <c r="BN9" s="63">
        <v>5192</v>
      </c>
      <c r="BO9" s="63">
        <v>14923</v>
      </c>
      <c r="BP9" s="63">
        <v>21691</v>
      </c>
      <c r="BQ9" s="63">
        <v>32618</v>
      </c>
      <c r="BR9" s="63">
        <v>36108</v>
      </c>
      <c r="BS9" s="63">
        <v>39359</v>
      </c>
      <c r="BT9" s="63">
        <v>40457</v>
      </c>
      <c r="BU9" s="63">
        <v>50663</v>
      </c>
      <c r="BV9" s="63">
        <v>58054</v>
      </c>
      <c r="BW9" s="63">
        <v>54856.700807145986</v>
      </c>
      <c r="BX9" s="63">
        <v>41101</v>
      </c>
      <c r="BY9" s="63">
        <v>74923</v>
      </c>
      <c r="BZ9" s="63">
        <f>+'[18]BP ANEXO'!AD8</f>
        <v>105895.60682719201</v>
      </c>
      <c r="CA9" s="63">
        <v>131475</v>
      </c>
      <c r="CB9" s="63">
        <v>111779</v>
      </c>
      <c r="CC9" s="63">
        <v>127701</v>
      </c>
      <c r="CD9" s="63">
        <v>128625.61349327999</v>
      </c>
      <c r="CE9" s="63">
        <v>138003</v>
      </c>
      <c r="CF9" s="63">
        <v>163959</v>
      </c>
      <c r="CG9" s="63">
        <v>180905</v>
      </c>
      <c r="CH9" s="115">
        <v>198965</v>
      </c>
      <c r="CI9" s="115">
        <v>266893</v>
      </c>
      <c r="CJ9" s="115">
        <v>179617</v>
      </c>
      <c r="CK9" s="115">
        <v>196040</v>
      </c>
      <c r="CL9" s="115">
        <v>230712</v>
      </c>
      <c r="CM9" s="115">
        <v>252270</v>
      </c>
    </row>
    <row r="10" spans="1:91" ht="20.149999999999999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3">
        <v>17965</v>
      </c>
      <c r="R10" s="113">
        <v>0</v>
      </c>
      <c r="S10" s="113">
        <v>0</v>
      </c>
      <c r="T10" s="113">
        <v>0</v>
      </c>
      <c r="U10" s="113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3">
        <v>276071</v>
      </c>
      <c r="AB10" s="113">
        <v>304374</v>
      </c>
      <c r="AC10" s="113">
        <v>49996.488052235974</v>
      </c>
      <c r="AD10" s="113">
        <v>110770</v>
      </c>
      <c r="AE10" s="113">
        <v>16611</v>
      </c>
      <c r="AF10" s="113">
        <f>+'[18]BP ANEXO'!O9</f>
        <v>0</v>
      </c>
      <c r="AG10" s="113">
        <v>0</v>
      </c>
      <c r="AH10" s="113">
        <v>0</v>
      </c>
      <c r="AI10" s="113">
        <v>0</v>
      </c>
      <c r="AJ10" s="113">
        <v>0</v>
      </c>
      <c r="AK10" s="113" t="s">
        <v>53</v>
      </c>
      <c r="AL10" s="113" t="s">
        <v>53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/>
      <c r="AU10" s="64" t="s">
        <v>125</v>
      </c>
      <c r="AV10" s="62">
        <v>32238</v>
      </c>
      <c r="AW10" s="62">
        <v>29258</v>
      </c>
      <c r="AX10" s="62">
        <v>30688</v>
      </c>
      <c r="AY10" s="63">
        <v>8518</v>
      </c>
      <c r="AZ10" s="63">
        <v>20417</v>
      </c>
      <c r="BA10" s="63">
        <v>8623</v>
      </c>
      <c r="BB10" s="63">
        <v>14773.718451827002</v>
      </c>
      <c r="BC10" s="63">
        <v>13082</v>
      </c>
      <c r="BD10" s="63">
        <v>13690</v>
      </c>
      <c r="BE10" s="63">
        <v>10994.695864536001</v>
      </c>
      <c r="BF10" s="63">
        <v>10041.235987928259</v>
      </c>
      <c r="BG10" s="63">
        <v>13493.792916633</v>
      </c>
      <c r="BH10" s="63">
        <v>21559</v>
      </c>
      <c r="BI10" s="63">
        <v>24683</v>
      </c>
      <c r="BJ10" s="63">
        <v>17124.36812784</v>
      </c>
      <c r="BK10" s="63">
        <v>20076</v>
      </c>
      <c r="BL10" s="63">
        <v>24418.033904696</v>
      </c>
      <c r="BM10" s="63">
        <v>32504.514651773992</v>
      </c>
      <c r="BN10" s="63">
        <v>50459.713743982</v>
      </c>
      <c r="BO10" s="63">
        <v>37010</v>
      </c>
      <c r="BP10" s="63">
        <v>43161</v>
      </c>
      <c r="BQ10" s="63">
        <v>85097</v>
      </c>
      <c r="BR10" s="63">
        <v>56861</v>
      </c>
      <c r="BS10" s="63">
        <v>83441</v>
      </c>
      <c r="BT10" s="63">
        <v>56691</v>
      </c>
      <c r="BU10" s="63">
        <v>48114</v>
      </c>
      <c r="BV10" s="63">
        <v>73112</v>
      </c>
      <c r="BW10" s="63">
        <v>87740.919153848008</v>
      </c>
      <c r="BX10" s="63">
        <v>120602</v>
      </c>
      <c r="BY10" s="63">
        <v>96411</v>
      </c>
      <c r="BZ10" s="63">
        <f>+'[18]BP ANEXO'!AD9</f>
        <v>126361.10303859599</v>
      </c>
      <c r="CA10" s="63">
        <v>183678</v>
      </c>
      <c r="CB10" s="63">
        <v>182392</v>
      </c>
      <c r="CC10" s="63">
        <v>298646</v>
      </c>
      <c r="CD10" s="63">
        <v>337433.20228481997</v>
      </c>
      <c r="CE10" s="63">
        <v>158712</v>
      </c>
      <c r="CF10" s="63">
        <v>320602</v>
      </c>
      <c r="CG10" s="63">
        <v>433332</v>
      </c>
      <c r="CH10" s="115">
        <v>504261</v>
      </c>
      <c r="CI10" s="115">
        <v>593007</v>
      </c>
      <c r="CJ10" s="115">
        <v>410553</v>
      </c>
      <c r="CK10" s="115">
        <v>698730</v>
      </c>
      <c r="CL10" s="115">
        <v>638427</v>
      </c>
      <c r="CM10" s="115">
        <v>830285</v>
      </c>
    </row>
    <row r="11" spans="1:91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5">
        <v>62046</v>
      </c>
      <c r="R11" s="115">
        <v>63713</v>
      </c>
      <c r="S11" s="115">
        <v>88073</v>
      </c>
      <c r="T11" s="115">
        <v>37097</v>
      </c>
      <c r="U11" s="115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3">
        <v>210437</v>
      </c>
      <c r="AB11" s="113">
        <v>197907</v>
      </c>
      <c r="AC11" s="113">
        <v>386164.63287144102</v>
      </c>
      <c r="AD11" s="113">
        <v>22568</v>
      </c>
      <c r="AE11" s="113">
        <v>329548</v>
      </c>
      <c r="AF11" s="113">
        <f>+'[18]BP ANEXO'!O10</f>
        <v>291782.64835871197</v>
      </c>
      <c r="AG11" s="113">
        <v>915033</v>
      </c>
      <c r="AH11" s="113">
        <v>845187</v>
      </c>
      <c r="AI11" s="113">
        <v>888980</v>
      </c>
      <c r="AJ11" s="113">
        <v>1079328.6092735101</v>
      </c>
      <c r="AK11" s="113">
        <v>166304</v>
      </c>
      <c r="AL11" s="113">
        <v>2230118</v>
      </c>
      <c r="AM11" s="113">
        <v>1357896</v>
      </c>
      <c r="AN11" s="113">
        <v>1613769</v>
      </c>
      <c r="AO11" s="113">
        <v>1743491</v>
      </c>
      <c r="AP11" s="113">
        <v>1431728</v>
      </c>
      <c r="AQ11" s="113">
        <v>2093882</v>
      </c>
      <c r="AR11" s="113">
        <v>2092964</v>
      </c>
      <c r="AS11" s="113">
        <v>931770</v>
      </c>
      <c r="AT11" s="113"/>
      <c r="AU11" s="64" t="s">
        <v>120</v>
      </c>
      <c r="AV11" s="65">
        <v>0</v>
      </c>
      <c r="AW11" s="65">
        <v>0</v>
      </c>
      <c r="AX11" s="65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123855</v>
      </c>
      <c r="BI11" s="66">
        <v>124328</v>
      </c>
      <c r="BJ11" s="66">
        <v>71272.251440000007</v>
      </c>
      <c r="BK11" s="66">
        <v>75011</v>
      </c>
      <c r="BL11" s="66">
        <v>75437</v>
      </c>
      <c r="BM11" s="66">
        <v>199166</v>
      </c>
      <c r="BN11" s="66">
        <v>0</v>
      </c>
      <c r="BO11" s="66">
        <v>222437</v>
      </c>
      <c r="BP11" s="66">
        <v>482523</v>
      </c>
      <c r="BQ11" s="63">
        <v>566985</v>
      </c>
      <c r="BR11" s="63">
        <v>848109</v>
      </c>
      <c r="BS11" s="63">
        <v>1224306</v>
      </c>
      <c r="BT11" s="63">
        <v>1821008</v>
      </c>
      <c r="BU11" s="63">
        <v>1373731</v>
      </c>
      <c r="BV11" s="63">
        <v>1355327</v>
      </c>
      <c r="BW11" s="63">
        <v>1519966.0063457538</v>
      </c>
      <c r="BX11" s="63">
        <v>1882524</v>
      </c>
      <c r="BY11" s="63">
        <v>467184</v>
      </c>
      <c r="BZ11" s="63">
        <f>+'[18]BP ANEXO'!AD10</f>
        <v>200006.33203948985</v>
      </c>
      <c r="CA11" s="63">
        <v>553</v>
      </c>
      <c r="CB11" s="63">
        <v>46928</v>
      </c>
      <c r="CC11" s="63">
        <v>25111</v>
      </c>
      <c r="CD11" s="63">
        <v>451208.12901798007</v>
      </c>
      <c r="CE11" s="63">
        <v>393258</v>
      </c>
      <c r="CF11" s="63">
        <v>1654333</v>
      </c>
      <c r="CG11" s="63">
        <v>2206310</v>
      </c>
      <c r="CH11" s="115">
        <v>1978629</v>
      </c>
      <c r="CI11" s="115">
        <v>1212632</v>
      </c>
      <c r="CJ11" s="115">
        <v>1330705</v>
      </c>
      <c r="CK11" s="115">
        <v>1210318</v>
      </c>
      <c r="CL11" s="115">
        <v>216177</v>
      </c>
      <c r="CM11" s="115">
        <v>116157</v>
      </c>
    </row>
    <row r="12" spans="1:91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5">
        <v>41174</v>
      </c>
      <c r="R12" s="115">
        <v>60054</v>
      </c>
      <c r="S12" s="115">
        <v>47596</v>
      </c>
      <c r="T12" s="115">
        <v>79501</v>
      </c>
      <c r="U12" s="115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3">
        <v>244397</v>
      </c>
      <c r="AB12" s="113">
        <v>325282</v>
      </c>
      <c r="AC12" s="113">
        <v>186159.55510487311</v>
      </c>
      <c r="AD12" s="113">
        <v>375890</v>
      </c>
      <c r="AE12" s="113">
        <v>368739</v>
      </c>
      <c r="AF12" s="113">
        <f>+'[18]BP ANEXO'!O11</f>
        <v>359396.42911364796</v>
      </c>
      <c r="AG12" s="113">
        <v>189477</v>
      </c>
      <c r="AH12" s="113">
        <v>183606</v>
      </c>
      <c r="AI12" s="113">
        <v>145308</v>
      </c>
      <c r="AJ12" s="113">
        <v>171845.81801342053</v>
      </c>
      <c r="AK12" s="113">
        <v>344727</v>
      </c>
      <c r="AL12" s="113">
        <v>231256</v>
      </c>
      <c r="AM12" s="113">
        <v>363201</v>
      </c>
      <c r="AN12" s="113">
        <v>258684</v>
      </c>
      <c r="AO12" s="113">
        <v>254330</v>
      </c>
      <c r="AP12" s="113">
        <v>350714</v>
      </c>
      <c r="AQ12" s="113">
        <v>329782</v>
      </c>
      <c r="AR12" s="113">
        <v>300597</v>
      </c>
      <c r="AS12" s="113">
        <v>502841</v>
      </c>
      <c r="AT12" s="113"/>
      <c r="AU12" s="64" t="s">
        <v>124</v>
      </c>
      <c r="AV12" s="62">
        <v>0</v>
      </c>
      <c r="AW12" s="62">
        <v>0</v>
      </c>
      <c r="AX12" s="62">
        <v>0</v>
      </c>
      <c r="AY12" s="63">
        <v>0</v>
      </c>
      <c r="AZ12" s="63">
        <v>2550</v>
      </c>
      <c r="BA12" s="63">
        <v>1727</v>
      </c>
      <c r="BB12" s="63">
        <v>4466.2580900000003</v>
      </c>
      <c r="BC12" s="63">
        <v>664</v>
      </c>
      <c r="BD12" s="63">
        <v>1603</v>
      </c>
      <c r="BE12" s="63">
        <v>705.09973000000002</v>
      </c>
      <c r="BF12" s="63">
        <v>1706.37699</v>
      </c>
      <c r="BG12" s="63">
        <v>687.98406</v>
      </c>
      <c r="BH12" s="63">
        <v>42290</v>
      </c>
      <c r="BI12" s="63">
        <v>41278</v>
      </c>
      <c r="BJ12" s="63">
        <v>21491.214089999998</v>
      </c>
      <c r="BK12" s="63">
        <v>21621</v>
      </c>
      <c r="BL12" s="63">
        <v>805</v>
      </c>
      <c r="BM12" s="63">
        <v>318</v>
      </c>
      <c r="BN12" s="63">
        <v>760</v>
      </c>
      <c r="BO12" s="63">
        <v>306</v>
      </c>
      <c r="BP12" s="63">
        <v>107361</v>
      </c>
      <c r="BQ12" s="63">
        <v>40377</v>
      </c>
      <c r="BR12" s="63">
        <v>40755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7098.6502929239996</v>
      </c>
      <c r="CE12" s="63">
        <v>40514</v>
      </c>
      <c r="CF12" s="63">
        <v>7694</v>
      </c>
      <c r="CG12" s="63">
        <v>38857</v>
      </c>
      <c r="CH12" s="115">
        <v>8040</v>
      </c>
      <c r="CI12" s="115">
        <v>39430</v>
      </c>
      <c r="CJ12" s="115">
        <v>7510</v>
      </c>
      <c r="CK12" s="115">
        <v>101304</v>
      </c>
      <c r="CL12" s="115">
        <v>43687</v>
      </c>
      <c r="CM12" s="115">
        <v>133066</v>
      </c>
    </row>
    <row r="13" spans="1:91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2314</v>
      </c>
      <c r="U13" s="115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3">
        <v>5601</v>
      </c>
      <c r="AB13" s="113">
        <v>7189</v>
      </c>
      <c r="AC13" s="113">
        <v>8506.3418000000001</v>
      </c>
      <c r="AD13" s="113">
        <v>19891</v>
      </c>
      <c r="AE13" s="113">
        <v>13699</v>
      </c>
      <c r="AF13" s="113">
        <f>+'[18]BP ANEXO'!O12</f>
        <v>25282.990140000016</v>
      </c>
      <c r="AG13" s="113">
        <v>28059</v>
      </c>
      <c r="AH13" s="113">
        <v>97568</v>
      </c>
      <c r="AI13" s="113">
        <v>130385</v>
      </c>
      <c r="AJ13" s="113">
        <v>166667.68460907001</v>
      </c>
      <c r="AK13" s="113">
        <v>108698</v>
      </c>
      <c r="AL13" s="113">
        <v>368358</v>
      </c>
      <c r="AM13" s="113">
        <v>365999</v>
      </c>
      <c r="AN13" s="113">
        <v>403781</v>
      </c>
      <c r="AO13" s="113">
        <v>397321</v>
      </c>
      <c r="AP13" s="113">
        <v>436281</v>
      </c>
      <c r="AQ13" s="113">
        <v>737449</v>
      </c>
      <c r="AR13" s="113">
        <v>727884</v>
      </c>
      <c r="AS13" s="113">
        <v>701903</v>
      </c>
      <c r="AT13" s="113"/>
      <c r="AU13" s="59" t="s">
        <v>238</v>
      </c>
      <c r="AV13" s="62">
        <v>0</v>
      </c>
      <c r="AW13" s="62">
        <v>0</v>
      </c>
      <c r="AX13" s="62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1040.0435299999999</v>
      </c>
      <c r="BG13" s="63">
        <v>162.10763</v>
      </c>
      <c r="BH13" s="63">
        <v>0</v>
      </c>
      <c r="BI13" s="63">
        <v>2062</v>
      </c>
      <c r="BJ13" s="63">
        <v>11794.366019999999</v>
      </c>
      <c r="BK13" s="63">
        <v>0</v>
      </c>
      <c r="BL13" s="63">
        <v>0</v>
      </c>
      <c r="BM13" s="63">
        <v>10587</v>
      </c>
      <c r="BN13" s="63">
        <v>13445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605</v>
      </c>
      <c r="CC13" s="63">
        <v>0</v>
      </c>
      <c r="CD13" s="63">
        <v>0</v>
      </c>
      <c r="CE13" s="63">
        <v>0</v>
      </c>
      <c r="CF13" s="63">
        <v>0</v>
      </c>
      <c r="CG13" s="25">
        <v>0</v>
      </c>
      <c r="CH13" s="63">
        <v>0</v>
      </c>
      <c r="CI13" s="63">
        <v>0</v>
      </c>
      <c r="CJ13" s="63">
        <v>5814</v>
      </c>
      <c r="CK13" s="63">
        <v>0</v>
      </c>
      <c r="CL13" s="63">
        <v>0</v>
      </c>
      <c r="CM13" s="63">
        <v>0</v>
      </c>
    </row>
    <row r="14" spans="1:91" ht="20.149999999999999" customHeight="1">
      <c r="A14" s="59" t="s">
        <v>116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5">
        <v>59492</v>
      </c>
      <c r="R14" s="115">
        <v>54721</v>
      </c>
      <c r="S14" s="115">
        <v>63079</v>
      </c>
      <c r="T14" s="115">
        <v>76443</v>
      </c>
      <c r="U14" s="115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3">
        <v>140727</v>
      </c>
      <c r="AB14" s="113">
        <v>142240</v>
      </c>
      <c r="AC14" s="113">
        <v>124321.00363611701</v>
      </c>
      <c r="AD14" s="113">
        <v>105144</v>
      </c>
      <c r="AE14" s="113">
        <v>84757</v>
      </c>
      <c r="AF14" s="113">
        <f>+'[18]BP ANEXO'!O13</f>
        <v>50.380049164002834</v>
      </c>
      <c r="AG14" s="113">
        <v>35011</v>
      </c>
      <c r="AH14" s="113">
        <v>56077</v>
      </c>
      <c r="AI14" s="113">
        <v>44358</v>
      </c>
      <c r="AJ14" s="113">
        <v>47005.503312091991</v>
      </c>
      <c r="AK14" s="113" t="s">
        <v>53</v>
      </c>
      <c r="AL14" s="113">
        <v>92436</v>
      </c>
      <c r="AM14" s="113">
        <v>199217</v>
      </c>
      <c r="AN14" s="113">
        <v>262462</v>
      </c>
      <c r="AO14" s="113">
        <v>347658</v>
      </c>
      <c r="AP14" s="113">
        <v>365340</v>
      </c>
      <c r="AQ14" s="113">
        <v>618807</v>
      </c>
      <c r="AR14" s="113">
        <v>835835</v>
      </c>
      <c r="AS14" s="113">
        <v>1203464</v>
      </c>
      <c r="AT14" s="113"/>
      <c r="AU14" s="64" t="s">
        <v>56</v>
      </c>
      <c r="AV14" s="63">
        <v>630</v>
      </c>
      <c r="AW14" s="63">
        <v>44913</v>
      </c>
      <c r="AX14" s="63">
        <v>24778</v>
      </c>
      <c r="AY14" s="63">
        <v>62495</v>
      </c>
      <c r="AZ14" s="63">
        <v>43781</v>
      </c>
      <c r="BA14" s="63">
        <v>67336</v>
      </c>
      <c r="BB14" s="63">
        <v>96244.538172295259</v>
      </c>
      <c r="BC14" s="63">
        <v>7658</v>
      </c>
      <c r="BD14" s="63">
        <v>7313</v>
      </c>
      <c r="BE14" s="63">
        <v>6630.0492653779966</v>
      </c>
      <c r="BF14" s="63">
        <v>6701.772764753583</v>
      </c>
      <c r="BG14" s="63">
        <v>4169.6950293127011</v>
      </c>
      <c r="BH14" s="63">
        <v>4062</v>
      </c>
      <c r="BI14" s="63">
        <v>8941</v>
      </c>
      <c r="BJ14" s="63">
        <v>8642.6033781599999</v>
      </c>
      <c r="BK14" s="63">
        <v>7129</v>
      </c>
      <c r="BL14" s="63">
        <v>6607</v>
      </c>
      <c r="BM14" s="63">
        <v>6445</v>
      </c>
      <c r="BN14" s="63">
        <v>4781</v>
      </c>
      <c r="BO14" s="63">
        <v>6792</v>
      </c>
      <c r="BP14" s="63">
        <v>1183</v>
      </c>
      <c r="BQ14" s="63">
        <v>3116</v>
      </c>
      <c r="BR14" s="63">
        <v>131</v>
      </c>
      <c r="BS14" s="63">
        <v>40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115">
        <v>41780</v>
      </c>
      <c r="CI14" s="115">
        <v>0</v>
      </c>
      <c r="CJ14" s="115">
        <v>4522</v>
      </c>
      <c r="CK14" s="115">
        <v>0</v>
      </c>
      <c r="CL14" s="115">
        <v>0</v>
      </c>
      <c r="CM14" s="115">
        <v>191816</v>
      </c>
    </row>
    <row r="15" spans="1:91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3">
        <v>12538</v>
      </c>
      <c r="AB15" s="113">
        <v>58163</v>
      </c>
      <c r="AC15" s="113">
        <v>14925.649937999999</v>
      </c>
      <c r="AD15" s="113">
        <v>10994</v>
      </c>
      <c r="AE15" s="113">
        <v>19831</v>
      </c>
      <c r="AF15" s="113">
        <f>+'[18]BP ANEXO'!O14</f>
        <v>76976.780842072621</v>
      </c>
      <c r="AG15" s="113">
        <v>85839</v>
      </c>
      <c r="AH15" s="113">
        <v>0</v>
      </c>
      <c r="AI15" s="113">
        <v>0</v>
      </c>
      <c r="AJ15" s="113">
        <v>0</v>
      </c>
      <c r="AK15" s="113">
        <v>76012</v>
      </c>
      <c r="AL15" s="113">
        <v>138408</v>
      </c>
      <c r="AM15" s="113">
        <v>0</v>
      </c>
      <c r="AN15" s="113">
        <v>27828</v>
      </c>
      <c r="AO15" s="113">
        <v>358</v>
      </c>
      <c r="AP15" s="113">
        <v>0</v>
      </c>
      <c r="AQ15" s="113">
        <v>23424</v>
      </c>
      <c r="AR15" s="113">
        <v>46483</v>
      </c>
      <c r="AS15" s="113">
        <v>0</v>
      </c>
      <c r="AT15" s="113"/>
      <c r="AU15" s="64" t="s">
        <v>119</v>
      </c>
      <c r="AV15" s="62">
        <v>0</v>
      </c>
      <c r="AW15" s="65">
        <v>0</v>
      </c>
      <c r="AX15" s="65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224346</v>
      </c>
      <c r="BQ15" s="63">
        <v>25214</v>
      </c>
      <c r="BR15" s="63">
        <v>25877</v>
      </c>
      <c r="BS15" s="63">
        <v>223049</v>
      </c>
      <c r="BT15" s="63">
        <v>293226</v>
      </c>
      <c r="BU15" s="63">
        <v>295247</v>
      </c>
      <c r="BV15" s="63">
        <v>282297</v>
      </c>
      <c r="BW15" s="63">
        <v>223578.94095084368</v>
      </c>
      <c r="BX15" s="63">
        <v>189846</v>
      </c>
      <c r="BY15" s="63">
        <v>116230</v>
      </c>
      <c r="BZ15" s="63">
        <f>+'[18]BP ANEXO'!AD13</f>
        <v>142169.89629573099</v>
      </c>
      <c r="CA15" s="63">
        <v>105905</v>
      </c>
      <c r="CB15" s="63">
        <v>122788</v>
      </c>
      <c r="CC15" s="63">
        <v>150743</v>
      </c>
      <c r="CD15" s="63">
        <v>163912.10635542599</v>
      </c>
      <c r="CE15" s="63">
        <v>64547</v>
      </c>
      <c r="CF15" s="63">
        <v>137847</v>
      </c>
      <c r="CG15" s="63">
        <v>177407</v>
      </c>
      <c r="CH15" s="115">
        <v>207118</v>
      </c>
      <c r="CI15" s="115">
        <v>224502</v>
      </c>
      <c r="CJ15" s="115">
        <v>232882</v>
      </c>
      <c r="CK15" s="115">
        <v>283841</v>
      </c>
      <c r="CL15" s="115">
        <v>303649</v>
      </c>
      <c r="CM15" s="115">
        <v>329670</v>
      </c>
    </row>
    <row r="16" spans="1:91" ht="20.149999999999999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5">
        <v>28781</v>
      </c>
      <c r="R16" s="115">
        <v>28822</v>
      </c>
      <c r="S16" s="115">
        <v>28615</v>
      </c>
      <c r="T16" s="115">
        <v>34684</v>
      </c>
      <c r="U16" s="115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3">
        <v>54333</v>
      </c>
      <c r="AB16" s="113">
        <v>57509</v>
      </c>
      <c r="AC16" s="113">
        <v>58245.020395707346</v>
      </c>
      <c r="AD16" s="113">
        <v>62647</v>
      </c>
      <c r="AE16" s="113">
        <v>66160</v>
      </c>
      <c r="AF16" s="113">
        <f>+'[18]BP ANEXO'!O15</f>
        <v>72989.049905307402</v>
      </c>
      <c r="AG16" s="113">
        <v>84013</v>
      </c>
      <c r="AH16" s="113">
        <v>91437</v>
      </c>
      <c r="AI16" s="113">
        <v>129234</v>
      </c>
      <c r="AJ16" s="113">
        <v>307738.67835610796</v>
      </c>
      <c r="AK16" s="113">
        <v>186149</v>
      </c>
      <c r="AL16" s="113">
        <v>215079</v>
      </c>
      <c r="AM16" s="113">
        <v>137624</v>
      </c>
      <c r="AN16" s="113">
        <v>179957</v>
      </c>
      <c r="AO16" s="113">
        <v>100227</v>
      </c>
      <c r="AP16" s="113">
        <v>118646</v>
      </c>
      <c r="AQ16" s="113">
        <v>273093</v>
      </c>
      <c r="AR16" s="113">
        <v>392095</v>
      </c>
      <c r="AS16" s="113">
        <v>584337</v>
      </c>
      <c r="AT16" s="113"/>
      <c r="AU16" s="64" t="s">
        <v>254</v>
      </c>
      <c r="AV16" s="62"/>
      <c r="AW16" s="65"/>
      <c r="AX16" s="65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3"/>
      <c r="BR16" s="63"/>
      <c r="BS16" s="63"/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177668</v>
      </c>
      <c r="CC16" s="63">
        <v>0</v>
      </c>
      <c r="CD16" s="63">
        <v>0</v>
      </c>
      <c r="CE16" s="63">
        <v>0</v>
      </c>
      <c r="CF16" s="63">
        <v>279422</v>
      </c>
      <c r="CG16" s="63">
        <v>289861</v>
      </c>
      <c r="CH16" s="115">
        <v>275423</v>
      </c>
      <c r="CI16" s="115">
        <v>288465</v>
      </c>
      <c r="CJ16" s="115">
        <v>826234</v>
      </c>
      <c r="CK16" s="115">
        <v>935511</v>
      </c>
      <c r="CL16" s="115">
        <v>933139</v>
      </c>
      <c r="CM16" s="115">
        <v>1077584</v>
      </c>
    </row>
    <row r="17" spans="1:91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5">
        <v>3639</v>
      </c>
      <c r="R17" s="115">
        <v>4007</v>
      </c>
      <c r="S17" s="115">
        <v>3089</v>
      </c>
      <c r="T17" s="115">
        <v>3178</v>
      </c>
      <c r="U17" s="115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3">
        <v>101187</v>
      </c>
      <c r="AB17" s="113">
        <v>72416</v>
      </c>
      <c r="AC17" s="113">
        <v>86997.161713746711</v>
      </c>
      <c r="AD17" s="113">
        <v>28153</v>
      </c>
      <c r="AE17" s="113">
        <v>14011</v>
      </c>
      <c r="AF17" s="113">
        <f>+'[18]BP ANEXO'!O16</f>
        <v>28477</v>
      </c>
      <c r="AG17" s="113">
        <v>33216</v>
      </c>
      <c r="AH17" s="113">
        <v>54933</v>
      </c>
      <c r="AI17" s="113">
        <v>51284</v>
      </c>
      <c r="AJ17" s="113">
        <v>35397.820447666003</v>
      </c>
      <c r="AK17" s="113">
        <v>31336</v>
      </c>
      <c r="AL17" s="113">
        <v>5574</v>
      </c>
      <c r="AM17" s="113">
        <v>1810</v>
      </c>
      <c r="AN17" s="113">
        <v>10650</v>
      </c>
      <c r="AO17" s="113">
        <v>93188</v>
      </c>
      <c r="AP17" s="113">
        <v>0</v>
      </c>
      <c r="AQ17" s="113">
        <v>1936</v>
      </c>
      <c r="AR17" s="113">
        <v>9258</v>
      </c>
      <c r="AS17" s="113">
        <v>0</v>
      </c>
      <c r="AT17" s="113"/>
      <c r="AU17" s="165" t="s">
        <v>59</v>
      </c>
      <c r="AV17" s="166">
        <v>3011</v>
      </c>
      <c r="AW17" s="166">
        <v>56623</v>
      </c>
      <c r="AX17" s="166">
        <v>57708</v>
      </c>
      <c r="AY17" s="167">
        <v>25368</v>
      </c>
      <c r="AZ17" s="167">
        <v>58271</v>
      </c>
      <c r="BA17" s="167">
        <v>888</v>
      </c>
      <c r="BB17" s="167">
        <v>929.03423529326096</v>
      </c>
      <c r="BC17" s="172">
        <v>4177</v>
      </c>
      <c r="BD17" s="172">
        <v>3734</v>
      </c>
      <c r="BE17" s="172">
        <v>831.72340454116261</v>
      </c>
      <c r="BF17" s="172">
        <v>853.27070513434239</v>
      </c>
      <c r="BG17" s="172">
        <v>778.9804676550001</v>
      </c>
      <c r="BH17" s="172">
        <v>3290</v>
      </c>
      <c r="BI17" s="172">
        <v>0</v>
      </c>
      <c r="BJ17" s="172">
        <v>0</v>
      </c>
      <c r="BK17" s="172">
        <v>12500</v>
      </c>
      <c r="BL17" s="172">
        <v>286</v>
      </c>
      <c r="BM17" s="172">
        <v>286</v>
      </c>
      <c r="BN17" s="172">
        <v>0</v>
      </c>
      <c r="BO17" s="172">
        <v>16260</v>
      </c>
      <c r="BP17" s="172">
        <v>0</v>
      </c>
      <c r="BQ17" s="172">
        <v>0</v>
      </c>
      <c r="BR17" s="172">
        <v>0</v>
      </c>
      <c r="BS17" s="172">
        <v>12356</v>
      </c>
      <c r="BT17" s="172">
        <v>19</v>
      </c>
      <c r="BU17" s="172">
        <v>19</v>
      </c>
      <c r="BV17" s="172">
        <v>20</v>
      </c>
      <c r="BW17" s="172">
        <v>-9.1399999999999995E-2</v>
      </c>
      <c r="BX17" s="172">
        <v>-9.1399999999999995E-2</v>
      </c>
      <c r="BY17" s="172"/>
      <c r="BZ17" s="172">
        <f>+'[18]BP ANEXO'!AD14</f>
        <v>448750.40860000002</v>
      </c>
      <c r="CA17" s="172">
        <v>376684</v>
      </c>
      <c r="CB17" s="172">
        <v>0</v>
      </c>
      <c r="CC17" s="172">
        <v>53827</v>
      </c>
      <c r="CD17" s="172">
        <v>0</v>
      </c>
      <c r="CE17" s="172">
        <v>43433</v>
      </c>
      <c r="CF17" s="172">
        <v>24801</v>
      </c>
      <c r="CG17" s="172">
        <v>0</v>
      </c>
      <c r="CH17" s="322">
        <v>24800</v>
      </c>
      <c r="CI17" s="322">
        <v>4104</v>
      </c>
      <c r="CJ17" s="322">
        <v>0</v>
      </c>
      <c r="CK17" s="322">
        <v>0</v>
      </c>
      <c r="CL17" s="322">
        <v>0</v>
      </c>
      <c r="CM17" s="322">
        <v>0</v>
      </c>
    </row>
    <row r="18" spans="1:91" ht="20.149999999999999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3">
        <v>3106</v>
      </c>
      <c r="R18" s="113">
        <v>4201</v>
      </c>
      <c r="S18" s="113">
        <v>2598</v>
      </c>
      <c r="T18" s="113">
        <v>2534</v>
      </c>
      <c r="U18" s="113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3">
        <v>11013</v>
      </c>
      <c r="AB18" s="113">
        <v>28759</v>
      </c>
      <c r="AC18" s="113">
        <v>25594.370142931988</v>
      </c>
      <c r="AD18" s="113">
        <v>23233</v>
      </c>
      <c r="AE18" s="113">
        <v>15940</v>
      </c>
      <c r="AF18" s="113">
        <f>+'[18]BP ANEXO'!O17</f>
        <v>9351.7938127799971</v>
      </c>
      <c r="AG18" s="113">
        <v>9760</v>
      </c>
      <c r="AH18" s="113">
        <v>31995</v>
      </c>
      <c r="AI18" s="113">
        <v>26054</v>
      </c>
      <c r="AJ18" s="113">
        <v>18802.859992993999</v>
      </c>
      <c r="AK18" s="113">
        <v>10809</v>
      </c>
      <c r="AL18" s="113">
        <v>5342</v>
      </c>
      <c r="AM18" s="113">
        <v>13944</v>
      </c>
      <c r="AN18" s="113">
        <v>31060</v>
      </c>
      <c r="AO18" s="113">
        <v>22129</v>
      </c>
      <c r="AP18" s="113">
        <v>17694</v>
      </c>
      <c r="AQ18" s="113">
        <v>21857</v>
      </c>
      <c r="AR18" s="113">
        <v>14022</v>
      </c>
      <c r="AS18" s="113">
        <v>32832</v>
      </c>
      <c r="AT18" s="113"/>
      <c r="AU18" s="67" t="s">
        <v>61</v>
      </c>
      <c r="AV18" s="106">
        <f t="shared" ref="AV18:BZ18" si="0">SUM(AV8:AV17)</f>
        <v>224016</v>
      </c>
      <c r="AW18" s="106">
        <f t="shared" si="0"/>
        <v>248513</v>
      </c>
      <c r="AX18" s="106">
        <f t="shared" si="0"/>
        <v>231711</v>
      </c>
      <c r="AY18" s="106">
        <f t="shared" si="0"/>
        <v>154327</v>
      </c>
      <c r="AZ18" s="106">
        <f t="shared" si="0"/>
        <v>200933</v>
      </c>
      <c r="BA18" s="106">
        <f t="shared" si="0"/>
        <v>124702</v>
      </c>
      <c r="BB18" s="106">
        <f t="shared" si="0"/>
        <v>185703.02615110506</v>
      </c>
      <c r="BC18" s="106">
        <f t="shared" si="0"/>
        <v>85423</v>
      </c>
      <c r="BD18" s="106">
        <f t="shared" si="0"/>
        <v>106179</v>
      </c>
      <c r="BE18" s="106">
        <f t="shared" si="0"/>
        <v>74749.172392161898</v>
      </c>
      <c r="BF18" s="106">
        <f t="shared" si="0"/>
        <v>58346.002409594003</v>
      </c>
      <c r="BG18" s="106">
        <f t="shared" si="0"/>
        <v>79619.351306054668</v>
      </c>
      <c r="BH18" s="106">
        <f t="shared" si="0"/>
        <v>252578</v>
      </c>
      <c r="BI18" s="106">
        <f t="shared" si="0"/>
        <v>261714</v>
      </c>
      <c r="BJ18" s="106">
        <f t="shared" si="0"/>
        <v>197822.37045543999</v>
      </c>
      <c r="BK18" s="106">
        <f t="shared" si="0"/>
        <v>216851</v>
      </c>
      <c r="BL18" s="106">
        <f t="shared" si="0"/>
        <v>187515.033904696</v>
      </c>
      <c r="BM18" s="106">
        <f t="shared" si="0"/>
        <v>348922.51465177396</v>
      </c>
      <c r="BN18" s="106">
        <f t="shared" si="0"/>
        <v>167470.71374398199</v>
      </c>
      <c r="BO18" s="106">
        <f t="shared" si="0"/>
        <v>370986</v>
      </c>
      <c r="BP18" s="106">
        <f t="shared" si="0"/>
        <v>1007691</v>
      </c>
      <c r="BQ18" s="106">
        <f t="shared" si="0"/>
        <v>879977</v>
      </c>
      <c r="BR18" s="106">
        <f t="shared" si="0"/>
        <v>1137572</v>
      </c>
      <c r="BS18" s="106">
        <f t="shared" si="0"/>
        <v>1669783</v>
      </c>
      <c r="BT18" s="106">
        <f t="shared" si="0"/>
        <v>2322377</v>
      </c>
      <c r="BU18" s="106">
        <f t="shared" si="0"/>
        <v>1907633</v>
      </c>
      <c r="BV18" s="106">
        <f t="shared" si="0"/>
        <v>2050218</v>
      </c>
      <c r="BW18" s="106">
        <f t="shared" si="0"/>
        <v>2123032.1988354772</v>
      </c>
      <c r="BX18" s="106">
        <f t="shared" si="0"/>
        <v>2353596.9086000002</v>
      </c>
      <c r="BY18" s="106">
        <f t="shared" si="0"/>
        <v>907148</v>
      </c>
      <c r="BZ18" s="106">
        <f t="shared" si="0"/>
        <v>1227999.5216379096</v>
      </c>
      <c r="CA18" s="106">
        <f t="shared" ref="CA18" si="1">SUM(CA8:CA17)</f>
        <v>1090499</v>
      </c>
      <c r="CB18" s="106">
        <f t="shared" ref="CB18:CD18" si="2">SUM(CB8:CB17)</f>
        <v>904949</v>
      </c>
      <c r="CC18" s="106">
        <f t="shared" si="2"/>
        <v>972762</v>
      </c>
      <c r="CD18" s="106">
        <f t="shared" si="2"/>
        <v>1422361.6076961278</v>
      </c>
      <c r="CE18" s="106">
        <f t="shared" ref="CE18:CJ18" si="3">SUM(CE8:CE17)</f>
        <v>1404393</v>
      </c>
      <c r="CF18" s="106">
        <f t="shared" si="3"/>
        <v>3194291</v>
      </c>
      <c r="CG18" s="106">
        <f t="shared" ref="CG18" si="4">SUM(CG8:CG17)</f>
        <v>4084031</v>
      </c>
      <c r="CH18" s="323">
        <f t="shared" si="3"/>
        <v>3877054</v>
      </c>
      <c r="CI18" s="323">
        <f t="shared" si="3"/>
        <v>3463811</v>
      </c>
      <c r="CJ18" s="323">
        <f t="shared" si="3"/>
        <v>3634616</v>
      </c>
      <c r="CK18" s="323">
        <f t="shared" ref="CK18:CL18" si="5">SUM(CK8:CK17)</f>
        <v>4549470</v>
      </c>
      <c r="CL18" s="323">
        <f t="shared" si="5"/>
        <v>3437339</v>
      </c>
      <c r="CM18" s="323">
        <f t="shared" ref="CM18" si="6">SUM(CM8:CM17)</f>
        <v>3688444</v>
      </c>
    </row>
    <row r="19" spans="1:91" ht="20.149999999999999" customHeight="1">
      <c r="A19" s="59" t="s">
        <v>265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1"/>
      <c r="P19" s="61"/>
      <c r="Q19" s="113"/>
      <c r="R19" s="113"/>
      <c r="S19" s="113"/>
      <c r="T19" s="113"/>
      <c r="U19" s="113"/>
      <c r="V19" s="61"/>
      <c r="W19" s="61"/>
      <c r="X19" s="61"/>
      <c r="Y19" s="61"/>
      <c r="Z19" s="61"/>
      <c r="AA19" s="113"/>
      <c r="AB19" s="113"/>
      <c r="AC19" s="113"/>
      <c r="AD19" s="113"/>
      <c r="AE19" s="113"/>
      <c r="AF19" s="113"/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1043311</v>
      </c>
      <c r="AS19" s="113">
        <v>0</v>
      </c>
      <c r="AT19" s="113"/>
      <c r="AU19" s="67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323"/>
      <c r="CI19" s="323"/>
      <c r="CJ19" s="323"/>
      <c r="CK19" s="323"/>
      <c r="CL19" s="323"/>
      <c r="CM19" s="323"/>
    </row>
    <row r="20" spans="1:91" ht="20.149999999999999" customHeight="1" thickBot="1">
      <c r="A20" s="165" t="s">
        <v>117</v>
      </c>
      <c r="B20" s="166">
        <v>3436</v>
      </c>
      <c r="C20" s="166">
        <v>5176</v>
      </c>
      <c r="D20" s="166">
        <v>10065</v>
      </c>
      <c r="E20" s="167">
        <v>3495</v>
      </c>
      <c r="F20" s="167">
        <v>11668</v>
      </c>
      <c r="G20" s="167">
        <v>3324</v>
      </c>
      <c r="H20" s="167">
        <v>3943.2677595457599</v>
      </c>
      <c r="I20" s="167">
        <v>3546</v>
      </c>
      <c r="J20" s="167">
        <v>3337</v>
      </c>
      <c r="K20" s="167">
        <v>3153.7547165923856</v>
      </c>
      <c r="L20" s="167">
        <v>3307.7510736644813</v>
      </c>
      <c r="M20" s="167">
        <v>721.28098360399997</v>
      </c>
      <c r="N20" s="167">
        <v>1568</v>
      </c>
      <c r="O20" s="167">
        <v>1829</v>
      </c>
      <c r="P20" s="167">
        <v>1741.0842982477106</v>
      </c>
      <c r="Q20" s="168">
        <v>828</v>
      </c>
      <c r="R20" s="168">
        <v>738</v>
      </c>
      <c r="S20" s="168">
        <v>982</v>
      </c>
      <c r="T20" s="168">
        <v>1216</v>
      </c>
      <c r="U20" s="168">
        <v>202</v>
      </c>
      <c r="V20" s="167">
        <v>1673</v>
      </c>
      <c r="W20" s="167">
        <v>1658</v>
      </c>
      <c r="X20" s="167">
        <v>1701</v>
      </c>
      <c r="Y20" s="167">
        <v>189</v>
      </c>
      <c r="Z20" s="167">
        <v>0</v>
      </c>
      <c r="AA20" s="168">
        <v>0</v>
      </c>
      <c r="AB20" s="168">
        <v>0</v>
      </c>
      <c r="AC20" s="168">
        <v>0</v>
      </c>
      <c r="AD20" s="168">
        <v>613</v>
      </c>
      <c r="AE20" s="168">
        <v>1094</v>
      </c>
      <c r="AF20" s="168">
        <f>+'[18]BP ANEXO'!O18</f>
        <v>479.37828883802473</v>
      </c>
      <c r="AG20" s="168">
        <v>513</v>
      </c>
      <c r="AH20" s="168">
        <v>992</v>
      </c>
      <c r="AI20" s="168">
        <v>144</v>
      </c>
      <c r="AJ20" s="168">
        <v>3909.3719851365554</v>
      </c>
      <c r="AK20" s="168">
        <v>317</v>
      </c>
      <c r="AL20" s="168">
        <v>1353</v>
      </c>
      <c r="AM20" s="168">
        <v>1164</v>
      </c>
      <c r="AN20" s="168">
        <v>0</v>
      </c>
      <c r="AO20" s="168">
        <v>769</v>
      </c>
      <c r="AP20" s="168">
        <v>39903</v>
      </c>
      <c r="AQ20" s="168">
        <v>1645</v>
      </c>
      <c r="AR20" s="168">
        <v>1784</v>
      </c>
      <c r="AS20" s="168">
        <v>2066</v>
      </c>
      <c r="AT20" s="113"/>
      <c r="AU20" s="49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324"/>
      <c r="CI20" s="324"/>
      <c r="CJ20" s="324"/>
      <c r="CK20" s="324"/>
      <c r="CL20" s="324"/>
      <c r="CM20" s="324"/>
    </row>
    <row r="21" spans="1:91" ht="20.149999999999999" customHeight="1" thickBot="1">
      <c r="A21" s="67" t="s">
        <v>63</v>
      </c>
      <c r="B21" s="69">
        <f t="shared" ref="B21:AB21" si="7">SUM(B8:B20)</f>
        <v>456271</v>
      </c>
      <c r="C21" s="69">
        <f t="shared" si="7"/>
        <v>512861</v>
      </c>
      <c r="D21" s="69">
        <f t="shared" si="7"/>
        <v>542974</v>
      </c>
      <c r="E21" s="69">
        <f t="shared" si="7"/>
        <v>528560</v>
      </c>
      <c r="F21" s="69">
        <f t="shared" si="7"/>
        <v>550245</v>
      </c>
      <c r="G21" s="69">
        <f t="shared" si="7"/>
        <v>501879</v>
      </c>
      <c r="H21" s="69">
        <f t="shared" si="7"/>
        <v>736276.40479546762</v>
      </c>
      <c r="I21" s="69">
        <f t="shared" si="7"/>
        <v>826179</v>
      </c>
      <c r="J21" s="69">
        <f t="shared" si="7"/>
        <v>688765</v>
      </c>
      <c r="K21" s="69">
        <f t="shared" si="7"/>
        <v>586942.77131110453</v>
      </c>
      <c r="L21" s="69">
        <f t="shared" si="7"/>
        <v>701135.95979768666</v>
      </c>
      <c r="M21" s="69">
        <f t="shared" si="7"/>
        <v>731321.22613856383</v>
      </c>
      <c r="N21" s="69">
        <f t="shared" si="7"/>
        <v>878691</v>
      </c>
      <c r="O21" s="69">
        <f t="shared" si="7"/>
        <v>883513</v>
      </c>
      <c r="P21" s="69">
        <f t="shared" si="7"/>
        <v>894639.9269962305</v>
      </c>
      <c r="Q21" s="69">
        <f t="shared" si="7"/>
        <v>821339</v>
      </c>
      <c r="R21" s="69">
        <f t="shared" si="7"/>
        <v>778695</v>
      </c>
      <c r="S21" s="69">
        <f t="shared" si="7"/>
        <v>955554</v>
      </c>
      <c r="T21" s="69">
        <f t="shared" si="7"/>
        <v>767062</v>
      </c>
      <c r="U21" s="69">
        <f t="shared" si="7"/>
        <v>1009035</v>
      </c>
      <c r="V21" s="69">
        <f t="shared" si="7"/>
        <v>705472</v>
      </c>
      <c r="W21" s="69">
        <f t="shared" si="7"/>
        <v>1000921</v>
      </c>
      <c r="X21" s="69">
        <f t="shared" si="7"/>
        <v>1110643</v>
      </c>
      <c r="Y21" s="69">
        <f t="shared" si="7"/>
        <v>1513090</v>
      </c>
      <c r="Z21" s="69">
        <f t="shared" si="7"/>
        <v>1732268.9182542036</v>
      </c>
      <c r="AA21" s="69">
        <f t="shared" si="7"/>
        <v>1400073</v>
      </c>
      <c r="AB21" s="69">
        <f t="shared" si="7"/>
        <v>1650433</v>
      </c>
      <c r="AC21" s="69">
        <f>SUM(AC8:AC20)</f>
        <v>1772976.1062164223</v>
      </c>
      <c r="AD21" s="69">
        <f t="shared" ref="AD21" si="8">SUM(AD8:AD20)</f>
        <v>4022754</v>
      </c>
      <c r="AE21" s="69">
        <f t="shared" ref="AE21" si="9">SUM(AE8:AE20)</f>
        <v>5447105</v>
      </c>
      <c r="AF21" s="69">
        <f t="shared" ref="AF21" si="10">SUM(AF8:AF20)</f>
        <v>5390996.4367987793</v>
      </c>
      <c r="AG21" s="69">
        <f t="shared" ref="AG21" si="11">SUM(AG8:AG20)</f>
        <v>6031787</v>
      </c>
      <c r="AH21" s="69">
        <f t="shared" ref="AH21:AJ21" si="12">SUM(AH8:AH20)</f>
        <v>6805410</v>
      </c>
      <c r="AI21" s="69">
        <f t="shared" si="12"/>
        <v>7975120</v>
      </c>
      <c r="AJ21" s="69">
        <f t="shared" si="12"/>
        <v>11122281.452068651</v>
      </c>
      <c r="AK21" s="69">
        <f t="shared" ref="AK21:AP21" si="13">SUM(AK8:AK20)</f>
        <v>10537313</v>
      </c>
      <c r="AL21" s="69">
        <f t="shared" si="13"/>
        <v>3815104</v>
      </c>
      <c r="AM21" s="69">
        <f t="shared" si="13"/>
        <v>3596108</v>
      </c>
      <c r="AN21" s="69">
        <f t="shared" si="13"/>
        <v>5013450</v>
      </c>
      <c r="AO21" s="69">
        <f t="shared" si="13"/>
        <v>5294874</v>
      </c>
      <c r="AP21" s="69">
        <f t="shared" si="13"/>
        <v>6790404</v>
      </c>
      <c r="AQ21" s="69">
        <f t="shared" ref="AQ21:AS21" si="14">SUM(AQ8:AQ20)</f>
        <v>10549709</v>
      </c>
      <c r="AR21" s="69">
        <f t="shared" ref="AR21" si="15">SUM(AR8:AR20)</f>
        <v>17234001</v>
      </c>
      <c r="AS21" s="69">
        <f t="shared" si="14"/>
        <v>7952572</v>
      </c>
      <c r="AU21" s="162" t="s">
        <v>137</v>
      </c>
      <c r="AV21" s="166"/>
      <c r="AW21" s="166"/>
      <c r="AX21" s="166"/>
      <c r="AY21" s="167"/>
      <c r="AZ21" s="167"/>
      <c r="BA21" s="167"/>
      <c r="BB21" s="167"/>
      <c r="BC21" s="172"/>
      <c r="BD21" s="172"/>
      <c r="BE21" s="172"/>
      <c r="BF21" s="172"/>
      <c r="BG21" s="172"/>
      <c r="BH21" s="172"/>
      <c r="BI21" s="172"/>
      <c r="BJ21" s="172"/>
      <c r="BK21" s="172">
        <v>0</v>
      </c>
      <c r="BL21" s="172">
        <v>0</v>
      </c>
      <c r="BM21" s="172">
        <v>0</v>
      </c>
      <c r="BN21" s="172">
        <v>0</v>
      </c>
      <c r="BO21" s="172">
        <v>0</v>
      </c>
      <c r="BP21" s="172">
        <v>0</v>
      </c>
      <c r="BQ21" s="172">
        <v>0</v>
      </c>
      <c r="BR21" s="172">
        <v>0</v>
      </c>
      <c r="BS21" s="172">
        <v>0</v>
      </c>
      <c r="BT21" s="172">
        <v>0</v>
      </c>
      <c r="BU21" s="172">
        <v>0</v>
      </c>
      <c r="BV21" s="172">
        <v>0</v>
      </c>
      <c r="BW21" s="173">
        <v>-2648.6740900000059</v>
      </c>
      <c r="BX21" s="173">
        <v>462</v>
      </c>
      <c r="BY21" s="173">
        <v>-2054</v>
      </c>
      <c r="BZ21" s="173">
        <f>+'[18]BP ANEXO'!$AD$17</f>
        <v>-2845</v>
      </c>
      <c r="CA21" s="173">
        <v>-4502</v>
      </c>
      <c r="CB21" s="173">
        <v>0</v>
      </c>
      <c r="CC21" s="173">
        <v>0</v>
      </c>
      <c r="CD21" s="173">
        <v>0</v>
      </c>
      <c r="CE21" s="173">
        <v>-16654</v>
      </c>
      <c r="CF21" s="173">
        <v>-16514</v>
      </c>
      <c r="CG21" s="173">
        <v>-16619</v>
      </c>
      <c r="CH21" s="173">
        <v>-19363</v>
      </c>
      <c r="CI21" s="173">
        <v>0</v>
      </c>
      <c r="CJ21" s="173">
        <v>0</v>
      </c>
      <c r="CK21" s="173">
        <v>0</v>
      </c>
      <c r="CL21" s="173">
        <v>0</v>
      </c>
      <c r="CM21" s="173">
        <v>0</v>
      </c>
    </row>
    <row r="22" spans="1:91" ht="20.149999999999999" customHeight="1">
      <c r="AL22" s="25"/>
      <c r="AM22" s="25"/>
      <c r="AN22" s="25"/>
      <c r="AO22" s="25"/>
      <c r="AP22" s="25"/>
      <c r="AQ22" s="25"/>
      <c r="AR22" s="333"/>
      <c r="AS22" s="333"/>
      <c r="AU22" s="49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6">
        <f t="shared" ref="BK22:BV22" si="16">SUM(BK21,BK18)</f>
        <v>216851</v>
      </c>
      <c r="BL22" s="106">
        <f t="shared" si="16"/>
        <v>187515.033904696</v>
      </c>
      <c r="BM22" s="106">
        <f t="shared" si="16"/>
        <v>348922.51465177396</v>
      </c>
      <c r="BN22" s="106">
        <f t="shared" si="16"/>
        <v>167470.71374398199</v>
      </c>
      <c r="BO22" s="106">
        <f t="shared" si="16"/>
        <v>370986</v>
      </c>
      <c r="BP22" s="106">
        <f t="shared" si="16"/>
        <v>1007691</v>
      </c>
      <c r="BQ22" s="106">
        <f t="shared" si="16"/>
        <v>879977</v>
      </c>
      <c r="BR22" s="106">
        <f t="shared" si="16"/>
        <v>1137572</v>
      </c>
      <c r="BS22" s="106">
        <f t="shared" si="16"/>
        <v>1669783</v>
      </c>
      <c r="BT22" s="106">
        <f t="shared" si="16"/>
        <v>2322377</v>
      </c>
      <c r="BU22" s="106">
        <f t="shared" si="16"/>
        <v>1907633</v>
      </c>
      <c r="BV22" s="106">
        <f t="shared" si="16"/>
        <v>2050218</v>
      </c>
      <c r="BW22" s="106">
        <f>SUM(BW21,BW18)</f>
        <v>2120383.5247454774</v>
      </c>
      <c r="BX22" s="106">
        <f t="shared" ref="BX22" si="17">SUM(BX21,BX18)</f>
        <v>2354058.9086000002</v>
      </c>
      <c r="BY22" s="106">
        <f t="shared" ref="BY22" si="18">SUM(BY21,BY18)</f>
        <v>905094</v>
      </c>
      <c r="BZ22" s="106">
        <f t="shared" ref="BZ22" si="19">SUM(BZ21,BZ18)</f>
        <v>1225154.5216379096</v>
      </c>
      <c r="CA22" s="106">
        <f t="shared" ref="CA22" si="20">SUM(CA21,CA18)</f>
        <v>1085997</v>
      </c>
      <c r="CB22" s="106">
        <f t="shared" ref="CB22:CD22" si="21">SUM(CB21,CB18)</f>
        <v>904949</v>
      </c>
      <c r="CC22" s="106">
        <f t="shared" si="21"/>
        <v>972762</v>
      </c>
      <c r="CD22" s="106">
        <f t="shared" si="21"/>
        <v>1422361.6076961278</v>
      </c>
      <c r="CE22" s="106">
        <f t="shared" ref="CE22:CJ22" si="22">SUM(CE21,CE18)</f>
        <v>1387739</v>
      </c>
      <c r="CF22" s="106">
        <f t="shared" si="22"/>
        <v>3177777</v>
      </c>
      <c r="CG22" s="106">
        <f t="shared" ref="CG22" si="23">SUM(CG21,CG18)</f>
        <v>4067412</v>
      </c>
      <c r="CH22" s="323">
        <f t="shared" si="22"/>
        <v>3857691</v>
      </c>
      <c r="CI22" s="323">
        <f t="shared" si="22"/>
        <v>3463811</v>
      </c>
      <c r="CJ22" s="323">
        <f t="shared" si="22"/>
        <v>3634616</v>
      </c>
      <c r="CK22" s="323">
        <f t="shared" ref="CK22:CL22" si="24">SUM(CK21,CK18)</f>
        <v>4549470</v>
      </c>
      <c r="CL22" s="323">
        <f t="shared" si="24"/>
        <v>3437339</v>
      </c>
      <c r="CM22" s="323">
        <f t="shared" ref="CM22" si="25">SUM(CM21,CM18)</f>
        <v>3688444</v>
      </c>
    </row>
    <row r="23" spans="1:91" ht="20.149999999999999" customHeight="1">
      <c r="AL23" s="25"/>
      <c r="AM23" s="25"/>
      <c r="AN23" s="25"/>
      <c r="AO23" s="25"/>
      <c r="AP23" s="25"/>
      <c r="AQ23" s="25"/>
      <c r="AR23" s="27"/>
      <c r="AS23" s="27"/>
      <c r="AU23" s="49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324"/>
      <c r="CI23" s="324"/>
      <c r="CJ23" s="324"/>
      <c r="CK23" s="324"/>
      <c r="CL23" s="324"/>
      <c r="CM23" s="324"/>
    </row>
    <row r="24" spans="1:91" ht="20.149999999999999" customHeight="1" thickBot="1">
      <c r="A24" s="67"/>
      <c r="B24" s="67"/>
      <c r="C24" s="67"/>
      <c r="D24" s="6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67"/>
      <c r="R24" s="67"/>
      <c r="S24" s="67"/>
      <c r="T24" s="67"/>
      <c r="U24" s="67"/>
      <c r="V24" s="50"/>
      <c r="W24" s="50"/>
      <c r="X24" s="50"/>
      <c r="Y24" s="50"/>
      <c r="Z24" s="50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U24" s="174" t="s">
        <v>62</v>
      </c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325"/>
      <c r="CI24" s="325"/>
      <c r="CJ24" s="325"/>
      <c r="CK24" s="325"/>
      <c r="CL24" s="325"/>
      <c r="CM24" s="325"/>
    </row>
    <row r="25" spans="1:91" ht="20.149999999999999" customHeight="1">
      <c r="AL25" s="25"/>
      <c r="AM25" s="25"/>
      <c r="AN25" s="25"/>
      <c r="AO25" s="25"/>
      <c r="AP25" s="25"/>
      <c r="AQ25" s="25"/>
      <c r="AR25" s="25"/>
      <c r="AS25" s="25"/>
      <c r="AU25" s="59" t="s">
        <v>49</v>
      </c>
      <c r="AV25" s="63">
        <v>0</v>
      </c>
      <c r="AW25" s="63">
        <v>0</v>
      </c>
      <c r="AX25" s="112">
        <v>0</v>
      </c>
      <c r="AY25" s="63">
        <v>12710</v>
      </c>
      <c r="AZ25" s="112">
        <v>0</v>
      </c>
      <c r="BA25" s="63">
        <v>12710</v>
      </c>
      <c r="BB25" s="63">
        <v>12709.617050000001</v>
      </c>
      <c r="BC25" s="63">
        <v>12710</v>
      </c>
      <c r="BD25" s="63">
        <v>12710</v>
      </c>
      <c r="BE25" s="63">
        <v>12709.617050000001</v>
      </c>
      <c r="BF25" s="63">
        <v>12709.59546</v>
      </c>
      <c r="BG25" s="63">
        <v>12828.120093675348</v>
      </c>
      <c r="BH25" s="63">
        <v>13456</v>
      </c>
      <c r="BI25" s="63">
        <v>13456</v>
      </c>
      <c r="BJ25" s="63">
        <v>13455.962000000001</v>
      </c>
      <c r="BK25" s="63">
        <v>13456</v>
      </c>
      <c r="BL25" s="63">
        <v>13161</v>
      </c>
      <c r="BM25" s="63">
        <v>13161</v>
      </c>
      <c r="BN25" s="63">
        <v>13161</v>
      </c>
      <c r="BO25" s="63">
        <v>13413</v>
      </c>
      <c r="BP25" s="63">
        <v>13413</v>
      </c>
      <c r="BQ25" s="63">
        <v>13413</v>
      </c>
      <c r="BR25" s="63">
        <v>13447</v>
      </c>
      <c r="BS25" s="63">
        <v>13233</v>
      </c>
      <c r="BT25" s="63">
        <v>13640</v>
      </c>
      <c r="BU25" s="63">
        <v>14410</v>
      </c>
      <c r="BV25" s="63">
        <v>13660</v>
      </c>
      <c r="BW25" s="63">
        <v>13640.187148311001</v>
      </c>
      <c r="BX25" s="63">
        <v>13448</v>
      </c>
      <c r="BY25" s="63">
        <v>13444</v>
      </c>
      <c r="BZ25" s="63">
        <f>+'[18]BP ANEXO'!$AD$20</f>
        <v>12995.269710023927</v>
      </c>
      <c r="CA25" s="63">
        <v>400</v>
      </c>
      <c r="CB25" s="63">
        <v>380</v>
      </c>
      <c r="CC25" s="63">
        <v>508</v>
      </c>
      <c r="CD25" s="63">
        <v>88.227985297999766</v>
      </c>
      <c r="CE25" s="63">
        <v>1503</v>
      </c>
      <c r="CF25" s="63" t="s">
        <v>53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</row>
    <row r="26" spans="1:91" ht="20.149999999999999" customHeight="1" thickBot="1">
      <c r="A26" s="162" t="s">
        <v>100</v>
      </c>
      <c r="B26" s="169">
        <v>145090</v>
      </c>
      <c r="C26" s="169">
        <v>143771</v>
      </c>
      <c r="D26" s="169">
        <v>152403</v>
      </c>
      <c r="E26" s="170">
        <v>258158</v>
      </c>
      <c r="F26" s="170">
        <v>263530</v>
      </c>
      <c r="G26" s="170">
        <v>247327</v>
      </c>
      <c r="H26" s="170">
        <v>154870.48199162513</v>
      </c>
      <c r="I26" s="170">
        <v>73644</v>
      </c>
      <c r="J26" s="170">
        <v>66391</v>
      </c>
      <c r="K26" s="170">
        <v>53587.610993233735</v>
      </c>
      <c r="L26" s="170">
        <v>50056.403993157015</v>
      </c>
      <c r="M26" s="170">
        <v>50255.322</v>
      </c>
      <c r="N26" s="170">
        <v>48857</v>
      </c>
      <c r="O26" s="170">
        <v>28318</v>
      </c>
      <c r="P26" s="170">
        <v>27118.080000000002</v>
      </c>
      <c r="Q26" s="169">
        <v>28316</v>
      </c>
      <c r="R26" s="169">
        <v>28452</v>
      </c>
      <c r="S26" s="169">
        <v>29535</v>
      </c>
      <c r="T26" s="169">
        <v>27467</v>
      </c>
      <c r="U26" s="169">
        <v>26581</v>
      </c>
      <c r="V26" s="170">
        <v>26731</v>
      </c>
      <c r="W26" s="170">
        <v>26289</v>
      </c>
      <c r="X26" s="170">
        <v>28568</v>
      </c>
      <c r="Y26" s="170">
        <v>0</v>
      </c>
      <c r="Z26" s="170">
        <v>0</v>
      </c>
      <c r="AA26" s="169">
        <v>0</v>
      </c>
      <c r="AB26" s="169">
        <v>0</v>
      </c>
      <c r="AC26" s="169">
        <v>68438.994384033998</v>
      </c>
      <c r="AD26" s="169">
        <v>74533</v>
      </c>
      <c r="AE26" s="169">
        <v>70110</v>
      </c>
      <c r="AF26" s="169">
        <f>+'[18]BP ANEXO'!$O$23</f>
        <v>72665</v>
      </c>
      <c r="AG26" s="169">
        <v>74508</v>
      </c>
      <c r="AH26" s="169">
        <v>0</v>
      </c>
      <c r="AI26" s="169">
        <v>0</v>
      </c>
      <c r="AJ26" s="169">
        <v>0</v>
      </c>
      <c r="AK26" s="169">
        <v>65314</v>
      </c>
      <c r="AL26" s="169">
        <v>69219</v>
      </c>
      <c r="AM26" s="169">
        <v>67915</v>
      </c>
      <c r="AN26" s="169">
        <v>73084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U26" s="64" t="s">
        <v>52</v>
      </c>
      <c r="AV26" s="63">
        <v>0</v>
      </c>
      <c r="AW26" s="63">
        <v>0</v>
      </c>
      <c r="AX26" s="63">
        <v>0</v>
      </c>
      <c r="AY26" s="63">
        <v>87568</v>
      </c>
      <c r="AZ26" s="63">
        <v>87192</v>
      </c>
      <c r="BA26" s="63">
        <v>87192</v>
      </c>
      <c r="BB26" s="63">
        <v>87192.48</v>
      </c>
      <c r="BC26" s="63">
        <v>31461</v>
      </c>
      <c r="BD26" s="63">
        <v>31454</v>
      </c>
      <c r="BE26" s="63">
        <v>31430.58</v>
      </c>
      <c r="BF26" s="63">
        <v>31430.58</v>
      </c>
      <c r="BG26" s="63">
        <v>31430.58</v>
      </c>
      <c r="BH26" s="63">
        <v>31431</v>
      </c>
      <c r="BI26" s="63">
        <v>31431</v>
      </c>
      <c r="BJ26" s="63">
        <v>31393.32</v>
      </c>
      <c r="BK26" s="63">
        <v>31391</v>
      </c>
      <c r="BL26" s="63">
        <v>31245</v>
      </c>
      <c r="BM26" s="63">
        <v>31241</v>
      </c>
      <c r="BN26" s="63">
        <v>31241</v>
      </c>
      <c r="BO26" s="63">
        <v>69366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/>
      <c r="BZ26" s="63">
        <f>+'[18]BP ANEXO'!$AD$22</f>
        <v>0</v>
      </c>
      <c r="CA26" s="63">
        <v>0</v>
      </c>
      <c r="CB26" s="63">
        <v>0</v>
      </c>
      <c r="CC26" s="63">
        <v>0</v>
      </c>
      <c r="CD26" s="63">
        <v>2027340.770287734</v>
      </c>
      <c r="CE26" s="63">
        <v>1950208</v>
      </c>
      <c r="CF26" s="63">
        <v>1895183</v>
      </c>
      <c r="CG26" s="63">
        <v>4389772</v>
      </c>
      <c r="CH26" s="63">
        <v>1871454</v>
      </c>
      <c r="CI26" s="63">
        <v>1800248</v>
      </c>
      <c r="CJ26" s="63">
        <v>3841843</v>
      </c>
      <c r="CK26" s="63">
        <v>5650563</v>
      </c>
      <c r="CL26" s="63">
        <v>5550407</v>
      </c>
      <c r="CM26" s="63">
        <v>6332805</v>
      </c>
    </row>
    <row r="27" spans="1:91" ht="20.149999999999999" customHeight="1">
      <c r="A27" s="67"/>
      <c r="B27" s="68">
        <f t="shared" ref="B27:AE27" si="26">SUM(B26,B21)</f>
        <v>601361</v>
      </c>
      <c r="C27" s="68">
        <f t="shared" si="26"/>
        <v>656632</v>
      </c>
      <c r="D27" s="68">
        <f t="shared" si="26"/>
        <v>695377</v>
      </c>
      <c r="E27" s="68">
        <f t="shared" si="26"/>
        <v>786718</v>
      </c>
      <c r="F27" s="68">
        <f t="shared" si="26"/>
        <v>813775</v>
      </c>
      <c r="G27" s="68">
        <f t="shared" si="26"/>
        <v>749206</v>
      </c>
      <c r="H27" s="68">
        <f t="shared" si="26"/>
        <v>891146.88678709278</v>
      </c>
      <c r="I27" s="68">
        <f t="shared" si="26"/>
        <v>899823</v>
      </c>
      <c r="J27" s="68">
        <f t="shared" si="26"/>
        <v>755156</v>
      </c>
      <c r="K27" s="68">
        <f t="shared" si="26"/>
        <v>640530.38230433827</v>
      </c>
      <c r="L27" s="68">
        <f t="shared" si="26"/>
        <v>751192.36379084364</v>
      </c>
      <c r="M27" s="68">
        <f t="shared" si="26"/>
        <v>781576.54813856387</v>
      </c>
      <c r="N27" s="68">
        <f t="shared" si="26"/>
        <v>927548</v>
      </c>
      <c r="O27" s="68">
        <f t="shared" si="26"/>
        <v>911831</v>
      </c>
      <c r="P27" s="68">
        <f t="shared" si="26"/>
        <v>921758.00699623046</v>
      </c>
      <c r="Q27" s="98">
        <f t="shared" si="26"/>
        <v>849655</v>
      </c>
      <c r="R27" s="98">
        <f t="shared" si="26"/>
        <v>807147</v>
      </c>
      <c r="S27" s="98">
        <f t="shared" si="26"/>
        <v>985089</v>
      </c>
      <c r="T27" s="98">
        <f t="shared" si="26"/>
        <v>794529</v>
      </c>
      <c r="U27" s="98">
        <f t="shared" si="26"/>
        <v>1035616</v>
      </c>
      <c r="V27" s="68">
        <f t="shared" si="26"/>
        <v>732203</v>
      </c>
      <c r="W27" s="68">
        <f t="shared" si="26"/>
        <v>1027210</v>
      </c>
      <c r="X27" s="68">
        <f t="shared" si="26"/>
        <v>1139211</v>
      </c>
      <c r="Y27" s="68">
        <f t="shared" si="26"/>
        <v>1513090</v>
      </c>
      <c r="Z27" s="68">
        <f t="shared" si="26"/>
        <v>1732268.9182542036</v>
      </c>
      <c r="AA27" s="98">
        <f t="shared" si="26"/>
        <v>1400073</v>
      </c>
      <c r="AB27" s="98">
        <f t="shared" si="26"/>
        <v>1650433</v>
      </c>
      <c r="AC27" s="98">
        <f t="shared" si="26"/>
        <v>1841415.1006004564</v>
      </c>
      <c r="AD27" s="98">
        <f t="shared" si="26"/>
        <v>4097287</v>
      </c>
      <c r="AE27" s="98">
        <f t="shared" si="26"/>
        <v>5517215</v>
      </c>
      <c r="AF27" s="98">
        <f t="shared" ref="AF27" si="27">SUM(AF26,AF21)</f>
        <v>5463661.4367987793</v>
      </c>
      <c r="AG27" s="98">
        <f t="shared" ref="AG27" si="28">SUM(AG26,AG21)</f>
        <v>6106295</v>
      </c>
      <c r="AH27" s="98">
        <f t="shared" ref="AH27:AJ27" si="29">SUM(AH26,AH21)</f>
        <v>6805410</v>
      </c>
      <c r="AI27" s="98">
        <f t="shared" si="29"/>
        <v>7975120</v>
      </c>
      <c r="AJ27" s="98">
        <f t="shared" si="29"/>
        <v>11122281.452068651</v>
      </c>
      <c r="AK27" s="98">
        <f t="shared" ref="AK27:AP27" si="30">SUM(AK26,AK21)</f>
        <v>10602627</v>
      </c>
      <c r="AL27" s="98">
        <f t="shared" si="30"/>
        <v>3884323</v>
      </c>
      <c r="AM27" s="98">
        <f t="shared" si="30"/>
        <v>3664023</v>
      </c>
      <c r="AN27" s="98">
        <f t="shared" si="30"/>
        <v>5086534</v>
      </c>
      <c r="AO27" s="98">
        <f t="shared" si="30"/>
        <v>5294874</v>
      </c>
      <c r="AP27" s="98">
        <f t="shared" si="30"/>
        <v>6790404</v>
      </c>
      <c r="AQ27" s="98">
        <f t="shared" ref="AQ27:AS27" si="31">SUM(AQ26,AQ21)</f>
        <v>10549709</v>
      </c>
      <c r="AR27" s="98">
        <f t="shared" ref="AR27" si="32">SUM(AR26,AR21)</f>
        <v>17234001</v>
      </c>
      <c r="AS27" s="98">
        <f t="shared" si="31"/>
        <v>7952572</v>
      </c>
      <c r="AU27" s="64" t="s">
        <v>235</v>
      </c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>
        <v>39328.783308246013</v>
      </c>
      <c r="CE27" s="63">
        <v>89310</v>
      </c>
      <c r="CF27" s="63">
        <v>47150</v>
      </c>
      <c r="CG27" s="63">
        <v>0</v>
      </c>
      <c r="CH27" s="63">
        <v>0</v>
      </c>
      <c r="CI27" s="63">
        <v>0</v>
      </c>
      <c r="CJ27" s="63">
        <v>0</v>
      </c>
      <c r="CK27" s="63">
        <v>634194</v>
      </c>
      <c r="CL27" s="63">
        <v>690408</v>
      </c>
      <c r="CM27" s="63">
        <v>1483243</v>
      </c>
    </row>
    <row r="28" spans="1:91" ht="19.5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98"/>
      <c r="R28" s="98"/>
      <c r="S28" s="98"/>
      <c r="T28" s="98"/>
      <c r="U28" s="98"/>
      <c r="V28" s="68"/>
      <c r="W28" s="68"/>
      <c r="X28" s="68"/>
      <c r="Y28" s="68"/>
      <c r="Z28" s="6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U28" s="64" t="s">
        <v>120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25718</v>
      </c>
      <c r="BP28" s="63">
        <v>775163</v>
      </c>
      <c r="BQ28" s="63">
        <v>724663</v>
      </c>
      <c r="BR28" s="63">
        <v>459663</v>
      </c>
      <c r="BS28" s="63">
        <v>421270</v>
      </c>
      <c r="BT28" s="63">
        <v>676691</v>
      </c>
      <c r="BU28" s="63">
        <v>708873</v>
      </c>
      <c r="BV28" s="63">
        <v>747000</v>
      </c>
      <c r="BW28" s="63">
        <v>389752.5</v>
      </c>
      <c r="BX28" s="63">
        <v>281251</v>
      </c>
      <c r="BY28" s="63">
        <v>2959261</v>
      </c>
      <c r="BZ28" s="63">
        <f>+'[18]BP ANEXO'!$AD$21</f>
        <v>3220824.0337821213</v>
      </c>
      <c r="CA28" s="63">
        <v>3307368</v>
      </c>
      <c r="CB28" s="63">
        <v>3748241</v>
      </c>
      <c r="CC28" s="63">
        <v>5539105</v>
      </c>
      <c r="CD28" s="63">
        <v>5428115.2381954258</v>
      </c>
      <c r="CE28" s="63">
        <v>5248108</v>
      </c>
      <c r="CF28" s="63">
        <v>5318627</v>
      </c>
      <c r="CG28" s="63">
        <v>1808793</v>
      </c>
      <c r="CH28" s="63">
        <v>4562425</v>
      </c>
      <c r="CI28" s="63">
        <v>4340854</v>
      </c>
      <c r="CJ28" s="63">
        <v>3732994</v>
      </c>
      <c r="CK28" s="63">
        <v>3600518</v>
      </c>
      <c r="CL28" s="63">
        <v>10260079</v>
      </c>
      <c r="CM28" s="63">
        <v>11819920</v>
      </c>
    </row>
    <row r="29" spans="1:91">
      <c r="A29" s="67"/>
      <c r="B29" s="68"/>
      <c r="C29" s="68"/>
      <c r="D29" s="6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98"/>
      <c r="R29" s="98"/>
      <c r="S29" s="98"/>
      <c r="T29" s="98"/>
      <c r="U29" s="98"/>
      <c r="V29" s="48"/>
      <c r="W29" s="48"/>
      <c r="X29" s="48"/>
      <c r="Y29" s="48"/>
      <c r="Z29" s="4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U29" s="64" t="s">
        <v>64</v>
      </c>
      <c r="AV29" s="63">
        <v>114139</v>
      </c>
      <c r="AW29" s="63">
        <v>82619</v>
      </c>
      <c r="AX29" s="63">
        <v>85333</v>
      </c>
      <c r="AY29" s="63">
        <v>138039</v>
      </c>
      <c r="AZ29" s="63">
        <v>166563</v>
      </c>
      <c r="BA29" s="63">
        <v>163198</v>
      </c>
      <c r="BB29" s="63">
        <v>209413.58901</v>
      </c>
      <c r="BC29" s="63">
        <v>68033</v>
      </c>
      <c r="BD29" s="63">
        <v>59203</v>
      </c>
      <c r="BE29" s="63">
        <v>46837.159074865558</v>
      </c>
      <c r="BF29" s="63">
        <v>46787.442302484458</v>
      </c>
      <c r="BG29" s="63">
        <v>48669.684036091159</v>
      </c>
      <c r="BH29" s="63">
        <v>75475</v>
      </c>
      <c r="BI29" s="63">
        <v>70862</v>
      </c>
      <c r="BJ29" s="63">
        <v>69625.162404643881</v>
      </c>
      <c r="BK29" s="63">
        <v>74119</v>
      </c>
      <c r="BL29" s="63">
        <v>75298</v>
      </c>
      <c r="BM29" s="63">
        <v>88930</v>
      </c>
      <c r="BN29" s="63">
        <v>91480</v>
      </c>
      <c r="BO29" s="63">
        <v>36438</v>
      </c>
      <c r="BP29" s="63">
        <v>535840</v>
      </c>
      <c r="BQ29" s="63">
        <v>535258</v>
      </c>
      <c r="BR29" s="63">
        <v>590593</v>
      </c>
      <c r="BS29" s="63">
        <v>763633</v>
      </c>
      <c r="BT29" s="63">
        <v>862832</v>
      </c>
      <c r="BU29" s="63">
        <v>922015</v>
      </c>
      <c r="BV29" s="63">
        <v>1219284</v>
      </c>
      <c r="BW29" s="63">
        <v>638503.61265999998</v>
      </c>
      <c r="BX29" s="63">
        <v>853359</v>
      </c>
      <c r="BY29" s="63">
        <v>760946</v>
      </c>
      <c r="BZ29" s="63">
        <f>+'[18]BP ANEXO'!AD23</f>
        <v>709206</v>
      </c>
      <c r="CA29" s="63">
        <v>692289</v>
      </c>
      <c r="CB29" s="63">
        <v>564529</v>
      </c>
      <c r="CC29" s="63">
        <v>644004</v>
      </c>
      <c r="CD29" s="63">
        <v>682133.9699504961</v>
      </c>
      <c r="CE29" s="63">
        <v>271631</v>
      </c>
      <c r="CF29" s="63">
        <v>1654813</v>
      </c>
      <c r="CG29" s="63">
        <v>1613946</v>
      </c>
      <c r="CH29" s="63">
        <v>1638258</v>
      </c>
      <c r="CI29" s="63">
        <v>1121429</v>
      </c>
      <c r="CJ29" s="63">
        <v>1191766</v>
      </c>
      <c r="CK29" s="63">
        <v>1364973</v>
      </c>
      <c r="CL29" s="63">
        <v>1374240</v>
      </c>
      <c r="CM29" s="63">
        <v>3387766</v>
      </c>
    </row>
    <row r="30" spans="1:91" ht="20.149999999999999" customHeight="1">
      <c r="A30" s="34"/>
      <c r="B30" s="34"/>
      <c r="C30" s="34"/>
      <c r="D30" s="3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4"/>
      <c r="S30" s="34"/>
      <c r="T30" s="34"/>
      <c r="U30" s="34"/>
      <c r="V30" s="49"/>
      <c r="W30" s="49"/>
      <c r="X30" s="49"/>
      <c r="Y30" s="49"/>
      <c r="Z30" s="49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U30" s="59" t="s">
        <v>65</v>
      </c>
      <c r="AV30" s="63" t="s">
        <v>53</v>
      </c>
      <c r="AW30" s="63" t="s">
        <v>53</v>
      </c>
      <c r="AX30" s="63">
        <v>0</v>
      </c>
      <c r="AY30" s="63">
        <v>33838</v>
      </c>
      <c r="AZ30" s="63">
        <v>40652</v>
      </c>
      <c r="BA30" s="63">
        <v>39618</v>
      </c>
      <c r="BB30" s="63">
        <v>50388.475920000004</v>
      </c>
      <c r="BC30" s="63">
        <v>60879</v>
      </c>
      <c r="BD30" s="63">
        <v>58524</v>
      </c>
      <c r="BE30" s="63">
        <v>53820.095160000004</v>
      </c>
      <c r="BF30" s="63">
        <v>53907.498569999996</v>
      </c>
      <c r="BG30" s="63">
        <v>56393.123550000004</v>
      </c>
      <c r="BH30" s="63">
        <v>66423</v>
      </c>
      <c r="BI30" s="63">
        <v>25215</v>
      </c>
      <c r="BJ30" s="63">
        <v>26881.398910000004</v>
      </c>
      <c r="BK30" s="63">
        <v>15120</v>
      </c>
      <c r="BL30" s="63">
        <v>14643</v>
      </c>
      <c r="BM30" s="63">
        <v>17486</v>
      </c>
      <c r="BN30" s="63">
        <v>14882</v>
      </c>
      <c r="BO30" s="63">
        <v>17441</v>
      </c>
      <c r="BP30" s="63">
        <v>25906</v>
      </c>
      <c r="BQ30" s="63">
        <v>28675</v>
      </c>
      <c r="BR30" s="63">
        <v>34680</v>
      </c>
      <c r="BS30" s="63">
        <v>65613</v>
      </c>
      <c r="BT30" s="63">
        <v>76006</v>
      </c>
      <c r="BU30" s="63">
        <v>74091</v>
      </c>
      <c r="BV30" s="63">
        <v>54434</v>
      </c>
      <c r="BW30" s="63">
        <v>75809.149949999992</v>
      </c>
      <c r="BX30" s="63">
        <v>91295</v>
      </c>
      <c r="BY30" s="63">
        <v>128391</v>
      </c>
      <c r="BZ30" s="63">
        <f>+'[18]BP ANEXO'!AD24</f>
        <v>126465.26272</v>
      </c>
      <c r="CA30" s="63">
        <v>27284</v>
      </c>
      <c r="CB30" s="63">
        <v>27933</v>
      </c>
      <c r="CC30" s="63">
        <v>31658</v>
      </c>
      <c r="CD30" s="63">
        <v>19887.731785169999</v>
      </c>
      <c r="CE30" s="63">
        <v>23350</v>
      </c>
      <c r="CF30" s="63">
        <v>645575</v>
      </c>
      <c r="CG30" s="63">
        <v>999875</v>
      </c>
      <c r="CH30" s="63">
        <v>1015013</v>
      </c>
      <c r="CI30" s="63">
        <v>946101</v>
      </c>
      <c r="CJ30" s="63">
        <v>994128</v>
      </c>
      <c r="CK30" s="63">
        <v>700621</v>
      </c>
      <c r="CL30" s="63">
        <v>665341</v>
      </c>
      <c r="CM30" s="63">
        <v>758036</v>
      </c>
    </row>
    <row r="31" spans="1:91" ht="20.149999999999999" customHeight="1">
      <c r="AL31" s="25"/>
      <c r="AM31" s="25"/>
      <c r="AN31" s="25"/>
      <c r="AO31" s="25"/>
      <c r="AP31" s="25"/>
      <c r="AQ31" s="25"/>
      <c r="AR31" s="25"/>
      <c r="AS31" s="25"/>
      <c r="AU31" s="59" t="s">
        <v>66</v>
      </c>
      <c r="AV31" s="62">
        <v>133972</v>
      </c>
      <c r="AW31" s="62">
        <v>129294</v>
      </c>
      <c r="AX31" s="62">
        <v>149673</v>
      </c>
      <c r="AY31" s="63">
        <v>9487</v>
      </c>
      <c r="AZ31" s="63">
        <v>8222</v>
      </c>
      <c r="BA31" s="63">
        <v>6915</v>
      </c>
      <c r="BB31" s="63">
        <v>5960.2109728999994</v>
      </c>
      <c r="BC31" s="63">
        <v>4087</v>
      </c>
      <c r="BD31" s="63">
        <v>4602</v>
      </c>
      <c r="BE31" s="63">
        <v>4122.2387099999996</v>
      </c>
      <c r="BF31" s="63">
        <v>36146.061029999997</v>
      </c>
      <c r="BG31" s="63">
        <v>19274.979160000003</v>
      </c>
      <c r="BH31" s="63">
        <v>56290</v>
      </c>
      <c r="BI31" s="63">
        <v>45958</v>
      </c>
      <c r="BJ31" s="63">
        <v>68374.338449999996</v>
      </c>
      <c r="BK31" s="63">
        <f>36177-18480</f>
        <v>17697</v>
      </c>
      <c r="BL31" s="63">
        <v>25447</v>
      </c>
      <c r="BM31" s="63">
        <v>18859</v>
      </c>
      <c r="BN31" s="63">
        <v>2108</v>
      </c>
      <c r="BO31" s="63">
        <v>0</v>
      </c>
      <c r="BP31" s="63">
        <v>3111</v>
      </c>
      <c r="BQ31" s="63">
        <v>0</v>
      </c>
      <c r="BR31" s="63">
        <v>2881</v>
      </c>
      <c r="BS31" s="63">
        <v>0</v>
      </c>
      <c r="BT31" s="63">
        <v>0</v>
      </c>
      <c r="BU31" s="63">
        <v>0</v>
      </c>
      <c r="BV31" s="63">
        <v>0</v>
      </c>
      <c r="BW31" s="63">
        <v>214607.119186923</v>
      </c>
      <c r="BX31" s="63"/>
      <c r="BY31" s="63"/>
      <c r="BZ31" s="63">
        <f>+'[18]BP ANEXO'!AD25</f>
        <v>0</v>
      </c>
      <c r="CA31" s="63">
        <v>0</v>
      </c>
      <c r="CB31" s="63">
        <v>0</v>
      </c>
      <c r="CC31" s="63">
        <v>0</v>
      </c>
      <c r="CD31" s="63">
        <v>102101.20986143111</v>
      </c>
      <c r="CE31" s="63">
        <v>0</v>
      </c>
      <c r="CF31" s="63"/>
      <c r="CG31" s="63">
        <v>0</v>
      </c>
      <c r="CH31" s="63"/>
      <c r="CI31" s="63">
        <v>0</v>
      </c>
      <c r="CJ31" s="63">
        <v>0</v>
      </c>
      <c r="CK31" s="63">
        <v>572935</v>
      </c>
      <c r="CL31" s="63">
        <v>595519</v>
      </c>
      <c r="CM31" s="63">
        <v>0</v>
      </c>
    </row>
    <row r="32" spans="1:91" ht="20.149999999999999" customHeight="1">
      <c r="AL32" s="25"/>
      <c r="AM32" s="25"/>
      <c r="AN32" s="25"/>
      <c r="AO32" s="25"/>
      <c r="AP32" s="25"/>
      <c r="AQ32" s="25"/>
      <c r="AR32" s="25"/>
      <c r="AS32" s="25"/>
      <c r="AU32" s="64" t="s">
        <v>119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808045</v>
      </c>
      <c r="BQ32" s="63">
        <v>1003248</v>
      </c>
      <c r="BR32" s="63">
        <v>1043215</v>
      </c>
      <c r="BS32" s="63">
        <v>389433</v>
      </c>
      <c r="BT32" s="63">
        <v>468482</v>
      </c>
      <c r="BU32" s="63">
        <v>450697</v>
      </c>
      <c r="BV32" s="63">
        <v>426288</v>
      </c>
      <c r="BW32" s="63">
        <v>402520.53729000001</v>
      </c>
      <c r="BX32" s="63">
        <v>412151</v>
      </c>
      <c r="BY32" s="63">
        <v>314297</v>
      </c>
      <c r="BZ32" s="63">
        <f>+'[18]BP ANEXO'!AD26</f>
        <v>462028</v>
      </c>
      <c r="CA32" s="63">
        <v>487467</v>
      </c>
      <c r="CB32" s="63">
        <v>892365</v>
      </c>
      <c r="CC32" s="63">
        <v>931052</v>
      </c>
      <c r="CD32" s="63">
        <v>1061171.6861571639</v>
      </c>
      <c r="CE32" s="63">
        <v>1559287</v>
      </c>
      <c r="CF32" s="63">
        <v>1457071</v>
      </c>
      <c r="CG32" s="63">
        <v>1628705</v>
      </c>
      <c r="CH32" s="63">
        <v>1894048</v>
      </c>
      <c r="CI32" s="63">
        <v>1936736</v>
      </c>
      <c r="CJ32" s="63">
        <v>1948820</v>
      </c>
      <c r="CK32" s="63">
        <v>2411307</v>
      </c>
      <c r="CL32" s="63">
        <v>2394418</v>
      </c>
      <c r="CM32" s="63">
        <v>2218816</v>
      </c>
    </row>
    <row r="33" spans="1:91" ht="20.149999999999999" customHeight="1" thickBot="1">
      <c r="A33" s="162" t="s">
        <v>67</v>
      </c>
      <c r="B33" s="162"/>
      <c r="C33" s="162"/>
      <c r="D33" s="162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62"/>
      <c r="R33" s="162"/>
      <c r="S33" s="162"/>
      <c r="T33" s="162"/>
      <c r="U33" s="162"/>
      <c r="V33" s="174"/>
      <c r="W33" s="174"/>
      <c r="X33" s="174"/>
      <c r="Y33" s="174"/>
      <c r="Z33" s="174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U33" s="64" t="s">
        <v>252</v>
      </c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>
        <v>762060</v>
      </c>
      <c r="CG33" s="63">
        <v>722880</v>
      </c>
      <c r="CH33" s="63">
        <v>751140</v>
      </c>
      <c r="CI33" s="63">
        <v>786723</v>
      </c>
      <c r="CJ33" s="63">
        <v>0</v>
      </c>
      <c r="CK33" s="63">
        <v>0</v>
      </c>
      <c r="CL33" s="63">
        <v>0</v>
      </c>
      <c r="CM33" s="63">
        <v>0</v>
      </c>
    </row>
    <row r="34" spans="1:91" ht="20.149999999999999" customHeight="1" thickBot="1">
      <c r="A34" s="34" t="s">
        <v>69</v>
      </c>
      <c r="B34" s="34"/>
      <c r="C34" s="34"/>
      <c r="D34" s="3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34"/>
      <c r="R34" s="34"/>
      <c r="S34" s="34"/>
      <c r="T34" s="34"/>
      <c r="U34" s="34"/>
      <c r="V34" s="49"/>
      <c r="W34" s="49"/>
      <c r="X34" s="49"/>
      <c r="Y34" s="49"/>
      <c r="Z34" s="49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U34" s="165" t="s">
        <v>59</v>
      </c>
      <c r="AV34" s="172" t="s">
        <v>53</v>
      </c>
      <c r="AW34" s="172" t="s">
        <v>53</v>
      </c>
      <c r="AX34" s="172">
        <v>0</v>
      </c>
      <c r="AY34" s="172">
        <v>2152</v>
      </c>
      <c r="AZ34" s="172">
        <v>2598</v>
      </c>
      <c r="BA34" s="172">
        <v>2799</v>
      </c>
      <c r="BB34" s="172">
        <v>3573.7097222009997</v>
      </c>
      <c r="BC34" s="172">
        <v>340</v>
      </c>
      <c r="BD34" s="172">
        <v>300</v>
      </c>
      <c r="BE34" s="172">
        <v>261.67111308799986</v>
      </c>
      <c r="BF34" s="172">
        <v>255.98296397800004</v>
      </c>
      <c r="BG34" s="172">
        <v>0</v>
      </c>
      <c r="BH34" s="172">
        <v>0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644</v>
      </c>
      <c r="BP34" s="172">
        <v>643</v>
      </c>
      <c r="BQ34" s="172">
        <v>2145</v>
      </c>
      <c r="BR34" s="172">
        <v>1819</v>
      </c>
      <c r="BS34" s="172">
        <v>1685</v>
      </c>
      <c r="BT34" s="172">
        <v>1703</v>
      </c>
      <c r="BU34" s="172">
        <v>1701</v>
      </c>
      <c r="BV34" s="172">
        <v>1702</v>
      </c>
      <c r="BW34" s="172">
        <v>960.25841000000014</v>
      </c>
      <c r="BX34" s="172">
        <v>960</v>
      </c>
      <c r="BY34" s="172">
        <v>1310</v>
      </c>
      <c r="BZ34" s="172">
        <f>+'[18]BP ANEXO'!AD27</f>
        <v>1574</v>
      </c>
      <c r="CA34" s="172">
        <v>362</v>
      </c>
      <c r="CB34" s="172">
        <v>1578</v>
      </c>
      <c r="CC34" s="172">
        <v>1555</v>
      </c>
      <c r="CD34" s="172">
        <v>1800.0332599999999</v>
      </c>
      <c r="CE34" s="172">
        <v>1843</v>
      </c>
      <c r="CF34" s="172">
        <v>35894</v>
      </c>
      <c r="CG34" s="172">
        <v>6681</v>
      </c>
      <c r="CH34" s="172">
        <v>30550</v>
      </c>
      <c r="CI34" s="172">
        <v>36750</v>
      </c>
      <c r="CJ34" s="172">
        <v>38421</v>
      </c>
      <c r="CK34" s="172">
        <v>42567</v>
      </c>
      <c r="CL34" s="172">
        <v>140858</v>
      </c>
      <c r="CM34" s="172">
        <v>132943</v>
      </c>
    </row>
    <row r="35" spans="1:91" ht="20.149999999999999" customHeight="1">
      <c r="A35" s="59" t="s">
        <v>55</v>
      </c>
      <c r="B35" s="60">
        <v>4724</v>
      </c>
      <c r="C35" s="60">
        <v>4813</v>
      </c>
      <c r="D35" s="60">
        <v>4978</v>
      </c>
      <c r="E35" s="71">
        <v>12596</v>
      </c>
      <c r="F35" s="61">
        <v>0</v>
      </c>
      <c r="G35" s="71">
        <v>12596</v>
      </c>
      <c r="H35" s="71">
        <v>12596.224199999999</v>
      </c>
      <c r="I35" s="71">
        <v>12596</v>
      </c>
      <c r="J35" s="71">
        <v>12596</v>
      </c>
      <c r="K35" s="71">
        <v>12596.224199999999</v>
      </c>
      <c r="L35" s="71">
        <v>12596.224199999999</v>
      </c>
      <c r="M35" s="71">
        <v>12596.224199999999</v>
      </c>
      <c r="N35" s="61">
        <v>12596</v>
      </c>
      <c r="O35" s="61">
        <v>12596</v>
      </c>
      <c r="P35" s="61">
        <v>12692.429079999998</v>
      </c>
      <c r="Q35" s="113">
        <v>12596</v>
      </c>
      <c r="R35" s="113">
        <v>12596</v>
      </c>
      <c r="S35" s="113">
        <v>12596</v>
      </c>
      <c r="T35" s="113">
        <v>12596</v>
      </c>
      <c r="U35" s="113">
        <v>12596</v>
      </c>
      <c r="V35" s="61">
        <v>12596</v>
      </c>
      <c r="W35" s="61">
        <v>12596</v>
      </c>
      <c r="X35" s="61">
        <v>12596</v>
      </c>
      <c r="Y35" s="61">
        <v>12596</v>
      </c>
      <c r="Z35" s="61">
        <v>12596</v>
      </c>
      <c r="AA35" s="113">
        <v>12596</v>
      </c>
      <c r="AB35" s="113">
        <v>12596</v>
      </c>
      <c r="AC35" s="113">
        <v>12596.224199999999</v>
      </c>
      <c r="AD35" s="113">
        <v>12596.224199999999</v>
      </c>
      <c r="AE35" s="113">
        <v>12596</v>
      </c>
      <c r="AF35" s="113">
        <f>+'[18]BP ANEXO'!O28</f>
        <v>12596.224199999999</v>
      </c>
      <c r="AG35" s="113">
        <v>0</v>
      </c>
      <c r="AH35" s="113">
        <v>0</v>
      </c>
      <c r="AI35" s="113">
        <v>0</v>
      </c>
      <c r="AJ35" s="113">
        <v>250.80222585600004</v>
      </c>
      <c r="AK35" s="113">
        <v>242</v>
      </c>
      <c r="AL35" s="113">
        <v>236</v>
      </c>
      <c r="AM35" s="113">
        <v>224</v>
      </c>
      <c r="AN35" s="113">
        <v>232</v>
      </c>
      <c r="AO35" s="113">
        <v>225</v>
      </c>
      <c r="AP35" s="113">
        <v>232</v>
      </c>
      <c r="AQ35" s="113">
        <v>258</v>
      </c>
      <c r="AR35" s="113">
        <v>410</v>
      </c>
      <c r="AS35" s="113">
        <v>881</v>
      </c>
      <c r="AU35" s="67" t="s">
        <v>68</v>
      </c>
      <c r="AV35" s="109">
        <f t="shared" ref="AV35:CD35" si="33">SUM(AV25:AV34)</f>
        <v>248111</v>
      </c>
      <c r="AW35" s="109">
        <f t="shared" si="33"/>
        <v>211913</v>
      </c>
      <c r="AX35" s="109">
        <f t="shared" si="33"/>
        <v>235006</v>
      </c>
      <c r="AY35" s="109">
        <f t="shared" si="33"/>
        <v>283794</v>
      </c>
      <c r="AZ35" s="109">
        <f t="shared" si="33"/>
        <v>305227</v>
      </c>
      <c r="BA35" s="109">
        <f t="shared" si="33"/>
        <v>312432</v>
      </c>
      <c r="BB35" s="109">
        <f t="shared" si="33"/>
        <v>369238.08267510094</v>
      </c>
      <c r="BC35" s="109">
        <f t="shared" si="33"/>
        <v>177510</v>
      </c>
      <c r="BD35" s="109">
        <f t="shared" si="33"/>
        <v>166793</v>
      </c>
      <c r="BE35" s="109">
        <f t="shared" si="33"/>
        <v>149181.36110795356</v>
      </c>
      <c r="BF35" s="109">
        <f t="shared" si="33"/>
        <v>181237.16032646244</v>
      </c>
      <c r="BG35" s="109">
        <f t="shared" si="33"/>
        <v>168596.4868397665</v>
      </c>
      <c r="BH35" s="109">
        <f t="shared" si="33"/>
        <v>243075</v>
      </c>
      <c r="BI35" s="109">
        <f t="shared" si="33"/>
        <v>186922</v>
      </c>
      <c r="BJ35" s="109">
        <f t="shared" si="33"/>
        <v>209730.18176464387</v>
      </c>
      <c r="BK35" s="109">
        <f t="shared" si="33"/>
        <v>151783</v>
      </c>
      <c r="BL35" s="109">
        <f t="shared" si="33"/>
        <v>159794</v>
      </c>
      <c r="BM35" s="109">
        <f t="shared" si="33"/>
        <v>169677</v>
      </c>
      <c r="BN35" s="109">
        <f t="shared" si="33"/>
        <v>152872</v>
      </c>
      <c r="BO35" s="109">
        <f t="shared" si="33"/>
        <v>163020</v>
      </c>
      <c r="BP35" s="109">
        <f t="shared" si="33"/>
        <v>2162121</v>
      </c>
      <c r="BQ35" s="109">
        <f t="shared" si="33"/>
        <v>2307402</v>
      </c>
      <c r="BR35" s="109">
        <f t="shared" si="33"/>
        <v>2146298</v>
      </c>
      <c r="BS35" s="109">
        <f t="shared" si="33"/>
        <v>1654867</v>
      </c>
      <c r="BT35" s="109">
        <f t="shared" si="33"/>
        <v>2099354</v>
      </c>
      <c r="BU35" s="109">
        <f t="shared" si="33"/>
        <v>2171787</v>
      </c>
      <c r="BV35" s="109">
        <f t="shared" si="33"/>
        <v>2462368</v>
      </c>
      <c r="BW35" s="109">
        <f t="shared" si="33"/>
        <v>1735793.3646452341</v>
      </c>
      <c r="BX35" s="109">
        <f t="shared" si="33"/>
        <v>1652464</v>
      </c>
      <c r="BY35" s="109">
        <f t="shared" si="33"/>
        <v>4177649</v>
      </c>
      <c r="BZ35" s="109">
        <f t="shared" si="33"/>
        <v>4533092.5662121456</v>
      </c>
      <c r="CA35" s="109">
        <f t="shared" si="33"/>
        <v>4515170</v>
      </c>
      <c r="CB35" s="109">
        <f t="shared" si="33"/>
        <v>5235026</v>
      </c>
      <c r="CC35" s="109">
        <f t="shared" si="33"/>
        <v>7147882</v>
      </c>
      <c r="CD35" s="109">
        <f t="shared" si="33"/>
        <v>9361967.6507909652</v>
      </c>
      <c r="CE35" s="109">
        <f t="shared" ref="CE35:CJ35" si="34">SUM(CE25:CE34)</f>
        <v>9145240</v>
      </c>
      <c r="CF35" s="109">
        <f t="shared" si="34"/>
        <v>11816373</v>
      </c>
      <c r="CG35" s="109">
        <f t="shared" si="34"/>
        <v>11170652</v>
      </c>
      <c r="CH35" s="109">
        <f t="shared" si="34"/>
        <v>11762888</v>
      </c>
      <c r="CI35" s="109">
        <f t="shared" si="34"/>
        <v>10968841</v>
      </c>
      <c r="CJ35" s="109">
        <f t="shared" si="34"/>
        <v>11747972</v>
      </c>
      <c r="CK35" s="109">
        <f t="shared" ref="CK35:CL35" si="35">SUM(CK25:CK34)</f>
        <v>14977678</v>
      </c>
      <c r="CL35" s="109">
        <f t="shared" si="35"/>
        <v>21671270</v>
      </c>
      <c r="CM35" s="109">
        <f t="shared" ref="CM35" si="36">SUM(CM25:CM34)</f>
        <v>26133529</v>
      </c>
    </row>
    <row r="36" spans="1:91" ht="20.149999999999999" customHeight="1">
      <c r="A36" s="59" t="s">
        <v>70</v>
      </c>
      <c r="B36" s="60">
        <v>0</v>
      </c>
      <c r="C36" s="60">
        <v>0</v>
      </c>
      <c r="D36" s="60">
        <v>0</v>
      </c>
      <c r="E36" s="61">
        <v>10664</v>
      </c>
      <c r="F36" s="61">
        <v>5096</v>
      </c>
      <c r="G36" s="61">
        <v>10834</v>
      </c>
      <c r="H36" s="61">
        <v>11091.389898392003</v>
      </c>
      <c r="I36" s="61">
        <v>11594</v>
      </c>
      <c r="J36" s="61">
        <v>13853</v>
      </c>
      <c r="K36" s="61">
        <v>11981.86456</v>
      </c>
      <c r="L36" s="61">
        <v>12367.806620000001</v>
      </c>
      <c r="M36" s="61">
        <v>12993.459130000001</v>
      </c>
      <c r="N36" s="61">
        <v>14823</v>
      </c>
      <c r="O36" s="61">
        <v>14994</v>
      </c>
      <c r="P36" s="61">
        <v>15823.11708</v>
      </c>
      <c r="Q36" s="113">
        <v>16010</v>
      </c>
      <c r="R36" s="113">
        <v>16464</v>
      </c>
      <c r="S36" s="113">
        <v>16619</v>
      </c>
      <c r="T36" s="113">
        <v>17448</v>
      </c>
      <c r="U36" s="113">
        <v>19621</v>
      </c>
      <c r="V36" s="61">
        <v>24828</v>
      </c>
      <c r="W36" s="61">
        <v>25084</v>
      </c>
      <c r="X36" s="61">
        <v>27411</v>
      </c>
      <c r="Y36" s="61">
        <v>27249</v>
      </c>
      <c r="Z36" s="61">
        <v>28012</v>
      </c>
      <c r="AA36" s="113">
        <v>27993</v>
      </c>
      <c r="AB36" s="113">
        <v>21256</v>
      </c>
      <c r="AC36" s="113">
        <v>20316.61908</v>
      </c>
      <c r="AD36" s="113">
        <v>15243</v>
      </c>
      <c r="AE36" s="113">
        <v>15224</v>
      </c>
      <c r="AF36" s="113">
        <f>+'[18]BP ANEXO'!O29</f>
        <v>15223.997240000001</v>
      </c>
      <c r="AG36" s="113">
        <v>10645</v>
      </c>
      <c r="AH36" s="113">
        <v>10755</v>
      </c>
      <c r="AI36" s="113">
        <v>10674</v>
      </c>
      <c r="AJ36" s="113">
        <v>10527.213977789999</v>
      </c>
      <c r="AK36" s="113">
        <v>10518</v>
      </c>
      <c r="AL36" s="113">
        <v>32531</v>
      </c>
      <c r="AM36" s="113">
        <v>32493</v>
      </c>
      <c r="AN36" s="113">
        <v>31654</v>
      </c>
      <c r="AO36" s="113">
        <v>29971</v>
      </c>
      <c r="AP36" s="113">
        <v>29938</v>
      </c>
      <c r="AQ36" s="113">
        <v>29930</v>
      </c>
      <c r="AR36" s="113">
        <v>29840</v>
      </c>
      <c r="AS36" s="113">
        <v>171082</v>
      </c>
      <c r="AU36" s="49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</row>
    <row r="37" spans="1:91" ht="20.149999999999999" customHeight="1">
      <c r="A37" s="59" t="s">
        <v>72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7808.4011200000014</v>
      </c>
      <c r="I37" s="61">
        <v>20084</v>
      </c>
      <c r="J37" s="61">
        <v>20019</v>
      </c>
      <c r="K37" s="61">
        <v>19872.232523999999</v>
      </c>
      <c r="L37" s="61">
        <v>18284.742140000002</v>
      </c>
      <c r="M37" s="61">
        <v>42600.565803999998</v>
      </c>
      <c r="N37" s="61">
        <v>41148</v>
      </c>
      <c r="O37" s="61">
        <v>53334</v>
      </c>
      <c r="P37" s="61">
        <v>51989.967570000001</v>
      </c>
      <c r="Q37" s="113">
        <v>51669</v>
      </c>
      <c r="R37" s="113">
        <v>54449</v>
      </c>
      <c r="S37" s="113">
        <v>57390</v>
      </c>
      <c r="T37" s="113">
        <v>36135</v>
      </c>
      <c r="U37" s="113">
        <v>25711</v>
      </c>
      <c r="V37" s="61">
        <v>25694</v>
      </c>
      <c r="W37" s="61">
        <v>30524</v>
      </c>
      <c r="X37" s="61">
        <v>20208</v>
      </c>
      <c r="Y37" s="61">
        <v>32384</v>
      </c>
      <c r="Z37" s="61">
        <v>32382</v>
      </c>
      <c r="AA37" s="113">
        <v>34733</v>
      </c>
      <c r="AB37" s="113">
        <v>34466</v>
      </c>
      <c r="AC37" s="113">
        <v>32848.261679999996</v>
      </c>
      <c r="AD37" s="113">
        <v>32203</v>
      </c>
      <c r="AE37" s="113">
        <v>9749</v>
      </c>
      <c r="AF37" s="113">
        <f>+'[18]BP ANEXO'!O30</f>
        <v>8891.3019100000001</v>
      </c>
      <c r="AG37" s="113">
        <v>8559</v>
      </c>
      <c r="AH37" s="113">
        <v>32330</v>
      </c>
      <c r="AI37" s="113">
        <v>44425</v>
      </c>
      <c r="AJ37" s="113">
        <v>42888.473853165997</v>
      </c>
      <c r="AK37" s="113">
        <v>26923</v>
      </c>
      <c r="AL37" s="113">
        <v>12742</v>
      </c>
      <c r="AM37" s="113">
        <v>6598</v>
      </c>
      <c r="AN37" s="113">
        <v>4782</v>
      </c>
      <c r="AO37" s="113">
        <v>4225</v>
      </c>
      <c r="AP37" s="113">
        <v>2396</v>
      </c>
      <c r="AQ37" s="113">
        <v>11935</v>
      </c>
      <c r="AR37" s="113">
        <v>70021</v>
      </c>
      <c r="AS37" s="113">
        <v>185260</v>
      </c>
      <c r="AU37" s="67" t="s">
        <v>109</v>
      </c>
      <c r="AV37" s="111">
        <v>0</v>
      </c>
      <c r="AW37" s="111">
        <v>0</v>
      </c>
      <c r="AX37" s="111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833</v>
      </c>
      <c r="BQ37" s="105">
        <v>1161</v>
      </c>
      <c r="BR37" s="105">
        <v>1519</v>
      </c>
      <c r="BS37" s="105">
        <v>759</v>
      </c>
      <c r="BT37" s="105">
        <v>979</v>
      </c>
      <c r="BU37" s="105">
        <v>993</v>
      </c>
      <c r="BV37" s="105">
        <v>1031</v>
      </c>
      <c r="BW37" s="105">
        <v>849.32696217090063</v>
      </c>
      <c r="BX37" s="105">
        <v>0</v>
      </c>
      <c r="BY37" s="105">
        <v>0</v>
      </c>
      <c r="BZ37" s="105">
        <v>0</v>
      </c>
      <c r="CA37" s="105">
        <v>0</v>
      </c>
      <c r="CB37" s="105">
        <v>0</v>
      </c>
      <c r="CC37" s="105">
        <v>0</v>
      </c>
      <c r="CD37" s="105">
        <v>0</v>
      </c>
      <c r="CE37" s="105">
        <v>0</v>
      </c>
      <c r="CF37" s="105">
        <v>0</v>
      </c>
      <c r="CG37" s="105">
        <v>0</v>
      </c>
      <c r="CH37" s="105">
        <v>0</v>
      </c>
      <c r="CI37" s="105">
        <v>0</v>
      </c>
      <c r="CJ37" s="105">
        <v>0</v>
      </c>
      <c r="CK37" s="105">
        <v>0</v>
      </c>
      <c r="CL37" s="105">
        <v>0</v>
      </c>
      <c r="CM37" s="105">
        <v>0</v>
      </c>
    </row>
    <row r="38" spans="1:91" ht="20.149999999999999" customHeight="1">
      <c r="A38" s="59" t="s">
        <v>73</v>
      </c>
      <c r="B38" s="60">
        <v>0</v>
      </c>
      <c r="C38" s="60">
        <v>0</v>
      </c>
      <c r="D38" s="60">
        <v>0</v>
      </c>
      <c r="E38" s="61">
        <v>0</v>
      </c>
      <c r="F38" s="61">
        <v>0</v>
      </c>
      <c r="G38" s="61">
        <v>0</v>
      </c>
      <c r="H38" s="61">
        <v>1615.1220000000001</v>
      </c>
      <c r="I38" s="61">
        <v>1226</v>
      </c>
      <c r="J38" s="61">
        <v>1381</v>
      </c>
      <c r="K38" s="61">
        <v>1236.6716100000001</v>
      </c>
      <c r="L38" s="61">
        <v>10843.818290000001</v>
      </c>
      <c r="M38" s="61">
        <v>5782.4937300000001</v>
      </c>
      <c r="N38" s="61">
        <v>21440</v>
      </c>
      <c r="O38" s="61">
        <v>18905</v>
      </c>
      <c r="P38" s="61">
        <v>29986.903969999996</v>
      </c>
      <c r="Q38" s="113">
        <v>0</v>
      </c>
      <c r="R38" s="113">
        <v>18422</v>
      </c>
      <c r="S38" s="113">
        <v>17692</v>
      </c>
      <c r="T38" s="113">
        <v>12438</v>
      </c>
      <c r="U38" s="113">
        <v>11340</v>
      </c>
      <c r="V38" s="61">
        <v>15024</v>
      </c>
      <c r="W38" s="61">
        <v>12932</v>
      </c>
      <c r="X38" s="61">
        <v>15669</v>
      </c>
      <c r="Y38" s="61">
        <v>160313</v>
      </c>
      <c r="Z38" s="61">
        <v>163565</v>
      </c>
      <c r="AA38" s="113">
        <v>189150</v>
      </c>
      <c r="AB38" s="113">
        <v>162468</v>
      </c>
      <c r="AC38" s="113">
        <v>414549.09288888995</v>
      </c>
      <c r="AD38" s="113">
        <v>258998</v>
      </c>
      <c r="AE38" s="113">
        <v>178023</v>
      </c>
      <c r="AF38" s="113">
        <f>+'[18]BP ANEXO'!O31</f>
        <v>202259</v>
      </c>
      <c r="AG38" s="113">
        <v>378679</v>
      </c>
      <c r="AH38" s="113">
        <v>657698</v>
      </c>
      <c r="AI38" s="113">
        <v>666660</v>
      </c>
      <c r="AJ38" s="113">
        <v>570220.90484215447</v>
      </c>
      <c r="AK38" s="113">
        <v>692076</v>
      </c>
      <c r="AL38" s="113">
        <v>637312</v>
      </c>
      <c r="AM38" s="113">
        <v>744773</v>
      </c>
      <c r="AN38" s="113">
        <v>425637</v>
      </c>
      <c r="AO38" s="113">
        <v>516582</v>
      </c>
      <c r="AP38" s="113">
        <v>226895</v>
      </c>
      <c r="AQ38" s="113">
        <v>0</v>
      </c>
      <c r="AR38" s="113">
        <v>0</v>
      </c>
      <c r="AS38" s="113">
        <v>5636399</v>
      </c>
      <c r="AU38" s="50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</row>
    <row r="39" spans="1:91" ht="20.149999999999999" customHeight="1" thickBot="1">
      <c r="A39" s="59" t="s">
        <v>255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107909</v>
      </c>
      <c r="AN39" s="113">
        <v>95817</v>
      </c>
      <c r="AO39" s="113">
        <v>80698</v>
      </c>
      <c r="AP39" s="113">
        <v>93143</v>
      </c>
      <c r="AQ39" s="113">
        <v>0</v>
      </c>
      <c r="AR39" s="113">
        <v>0</v>
      </c>
      <c r="AS39" s="113">
        <v>0</v>
      </c>
      <c r="AU39" s="174" t="s">
        <v>71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</row>
    <row r="40" spans="1:91" ht="20.149999999999999" customHeight="1">
      <c r="A40" s="64" t="s">
        <v>118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66">
        <v>954160</v>
      </c>
      <c r="W40" s="66">
        <v>919666</v>
      </c>
      <c r="X40" s="66">
        <v>890901</v>
      </c>
      <c r="Y40" s="66">
        <v>452067</v>
      </c>
      <c r="Z40" s="61">
        <v>476731.55696999998</v>
      </c>
      <c r="AA40" s="113">
        <v>438896</v>
      </c>
      <c r="AB40" s="113">
        <v>399885</v>
      </c>
      <c r="AC40" s="113">
        <v>369836.29177000007</v>
      </c>
      <c r="AD40" s="113">
        <v>413532</v>
      </c>
      <c r="AE40" s="113">
        <v>311153</v>
      </c>
      <c r="AF40" s="113">
        <f>+'[18]BP ANEXO'!O32</f>
        <v>439419</v>
      </c>
      <c r="AG40" s="113">
        <v>425867</v>
      </c>
      <c r="AH40" s="113">
        <v>862424</v>
      </c>
      <c r="AI40" s="113">
        <v>928229</v>
      </c>
      <c r="AJ40" s="113">
        <v>1079062.8994038219</v>
      </c>
      <c r="AK40" s="113">
        <v>1593449</v>
      </c>
      <c r="AL40" s="113">
        <v>1529702</v>
      </c>
      <c r="AM40" s="113">
        <v>1714785</v>
      </c>
      <c r="AN40" s="113">
        <v>2013218</v>
      </c>
      <c r="AO40" s="113">
        <v>2044361</v>
      </c>
      <c r="AP40" s="113">
        <v>2053174</v>
      </c>
      <c r="AQ40" s="113">
        <v>2599750</v>
      </c>
      <c r="AR40" s="113">
        <v>2537393</v>
      </c>
      <c r="AS40" s="113">
        <v>2421249</v>
      </c>
      <c r="AU40" s="59" t="s">
        <v>121</v>
      </c>
      <c r="AV40" s="62">
        <v>3821205</v>
      </c>
      <c r="AW40" s="62">
        <v>3821206</v>
      </c>
      <c r="AX40" s="62">
        <v>3821206</v>
      </c>
      <c r="AY40" s="63">
        <v>3821206</v>
      </c>
      <c r="AZ40" s="63">
        <v>3821206</v>
      </c>
      <c r="BA40" s="63">
        <v>3209454</v>
      </c>
      <c r="BB40" s="63">
        <v>3209453.6619799994</v>
      </c>
      <c r="BC40" s="63">
        <v>3265185</v>
      </c>
      <c r="BD40" s="63">
        <v>3265192</v>
      </c>
      <c r="BE40" s="63">
        <v>3265215.5619800007</v>
      </c>
      <c r="BF40" s="63">
        <v>3265215.5619799998</v>
      </c>
      <c r="BG40" s="63">
        <v>3265215.5619799998</v>
      </c>
      <c r="BH40" s="63">
        <v>3265216</v>
      </c>
      <c r="BI40" s="63">
        <v>3265216</v>
      </c>
      <c r="BJ40" s="63">
        <v>3265252.8219799995</v>
      </c>
      <c r="BK40" s="63">
        <v>3265256</v>
      </c>
      <c r="BL40" s="63">
        <v>3273110</v>
      </c>
      <c r="BM40" s="63">
        <v>3273114</v>
      </c>
      <c r="BN40" s="63">
        <v>3273114</v>
      </c>
      <c r="BO40" s="63">
        <v>3273114</v>
      </c>
      <c r="BP40" s="63">
        <v>3292211</v>
      </c>
      <c r="BQ40" s="63">
        <v>3307246</v>
      </c>
      <c r="BR40" s="63">
        <v>3307246</v>
      </c>
      <c r="BS40" s="63">
        <v>3316411</v>
      </c>
      <c r="BT40" s="63">
        <v>3326998</v>
      </c>
      <c r="BU40" s="63">
        <v>3326998</v>
      </c>
      <c r="BV40" s="63">
        <v>3326998</v>
      </c>
      <c r="BW40" s="63">
        <v>3326899.8391300021</v>
      </c>
      <c r="BX40" s="63">
        <v>5305772</v>
      </c>
      <c r="BY40" s="63">
        <v>5303644</v>
      </c>
      <c r="BZ40" s="63">
        <f>+'[18]BP ANEXO'!AD32</f>
        <v>5303643.508820001</v>
      </c>
      <c r="CA40" s="72">
        <v>5303644</v>
      </c>
      <c r="CB40" s="72">
        <v>5320231</v>
      </c>
      <c r="CC40" s="72">
        <v>5320231</v>
      </c>
      <c r="CD40" s="72">
        <v>5319674.1792900003</v>
      </c>
      <c r="CE40" s="72">
        <v>5319674</v>
      </c>
      <c r="CF40" s="72">
        <v>5352792</v>
      </c>
      <c r="CG40" s="72">
        <v>5352792</v>
      </c>
      <c r="CH40" s="72">
        <v>5352792</v>
      </c>
      <c r="CI40" s="72">
        <v>5352792</v>
      </c>
      <c r="CJ40" s="72">
        <v>7611387</v>
      </c>
      <c r="CK40" s="72">
        <v>7611387</v>
      </c>
      <c r="CL40" s="72">
        <v>7611387</v>
      </c>
      <c r="CM40" s="72">
        <v>10611387</v>
      </c>
    </row>
    <row r="41" spans="1:91" ht="20.149999999999999" customHeight="1">
      <c r="A41" s="59" t="s">
        <v>75</v>
      </c>
      <c r="B41" s="60">
        <v>135211</v>
      </c>
      <c r="C41" s="60">
        <v>143714</v>
      </c>
      <c r="D41" s="60">
        <v>138041</v>
      </c>
      <c r="E41" s="61">
        <v>72925</v>
      </c>
      <c r="F41" s="61">
        <v>75155</v>
      </c>
      <c r="G41" s="61">
        <v>57364</v>
      </c>
      <c r="H41" s="61">
        <v>60658.924060740101</v>
      </c>
      <c r="I41" s="61">
        <v>69949</v>
      </c>
      <c r="J41" s="61">
        <v>58834</v>
      </c>
      <c r="K41" s="61">
        <v>48050.918127343633</v>
      </c>
      <c r="L41" s="61">
        <v>48937.680755503432</v>
      </c>
      <c r="M41" s="61">
        <v>44234.216616152276</v>
      </c>
      <c r="N41" s="61">
        <v>78903</v>
      </c>
      <c r="O41" s="61">
        <v>75661</v>
      </c>
      <c r="P41" s="61">
        <v>68863.11227528</v>
      </c>
      <c r="Q41" s="113">
        <v>123930</v>
      </c>
      <c r="R41" s="113">
        <v>58108</v>
      </c>
      <c r="S41" s="113">
        <v>60786</v>
      </c>
      <c r="T41" s="113">
        <v>60338</v>
      </c>
      <c r="U41" s="113">
        <v>270347</v>
      </c>
      <c r="V41" s="61">
        <v>1613927</v>
      </c>
      <c r="W41" s="61">
        <v>1602344</v>
      </c>
      <c r="X41" s="61">
        <v>1639892</v>
      </c>
      <c r="Y41" s="61">
        <v>2602523</v>
      </c>
      <c r="Z41" s="66">
        <v>3989858.4693761934</v>
      </c>
      <c r="AA41" s="114">
        <v>3746097</v>
      </c>
      <c r="AB41" s="114">
        <v>3683872</v>
      </c>
      <c r="AC41" s="114">
        <v>3359012.8360642688</v>
      </c>
      <c r="AD41" s="114">
        <v>3384265</v>
      </c>
      <c r="AE41" s="114">
        <v>3444525</v>
      </c>
      <c r="AF41" s="114">
        <f>+'[18]BP ANEXO'!O33</f>
        <v>3514952</v>
      </c>
      <c r="AG41" s="114">
        <v>3549045</v>
      </c>
      <c r="AH41" s="114">
        <v>3022581</v>
      </c>
      <c r="AI41" s="114">
        <v>3575116</v>
      </c>
      <c r="AJ41" s="114">
        <v>4063798.4397482718</v>
      </c>
      <c r="AK41" s="114">
        <v>4665206</v>
      </c>
      <c r="AL41" s="114">
        <v>7089189</v>
      </c>
      <c r="AM41" s="113">
        <v>7633823</v>
      </c>
      <c r="AN41" s="113">
        <v>8639792</v>
      </c>
      <c r="AO41" s="113">
        <v>9425118</v>
      </c>
      <c r="AP41" s="113">
        <v>10661410</v>
      </c>
      <c r="AQ41" s="113">
        <v>12326971</v>
      </c>
      <c r="AR41" s="113">
        <v>12202488</v>
      </c>
      <c r="AS41" s="113">
        <v>22876260</v>
      </c>
      <c r="AU41" s="59" t="s">
        <v>74</v>
      </c>
      <c r="AV41" s="62">
        <v>416914</v>
      </c>
      <c r="AW41" s="62">
        <v>416914</v>
      </c>
      <c r="AX41" s="62">
        <v>416914</v>
      </c>
      <c r="AY41" s="63">
        <v>518631</v>
      </c>
      <c r="AZ41" s="63">
        <v>416914</v>
      </c>
      <c r="BA41" s="63">
        <v>101720</v>
      </c>
      <c r="BB41" s="63">
        <v>101720.36988</v>
      </c>
      <c r="BC41" s="63">
        <v>101720</v>
      </c>
      <c r="BD41" s="63">
        <v>101720</v>
      </c>
      <c r="BE41" s="63">
        <v>101720.36988</v>
      </c>
      <c r="BF41" s="63">
        <v>101720.36988</v>
      </c>
      <c r="BG41" s="63">
        <v>100874.98790000001</v>
      </c>
      <c r="BH41" s="63">
        <v>96549</v>
      </c>
      <c r="BI41" s="63">
        <v>93619</v>
      </c>
      <c r="BJ41" s="63">
        <v>81098.716400000019</v>
      </c>
      <c r="BK41" s="63">
        <v>73852</v>
      </c>
      <c r="BL41" s="63">
        <v>72997</v>
      </c>
      <c r="BM41" s="63">
        <v>49067</v>
      </c>
      <c r="BN41" s="63">
        <v>50510</v>
      </c>
      <c r="BO41" s="63">
        <v>67094</v>
      </c>
      <c r="BP41" s="63">
        <v>116284</v>
      </c>
      <c r="BQ41" s="63">
        <v>193448</v>
      </c>
      <c r="BR41" s="63">
        <v>198284</v>
      </c>
      <c r="BS41" s="63">
        <v>228027</v>
      </c>
      <c r="BT41" s="63">
        <v>229312</v>
      </c>
      <c r="BU41" s="63">
        <v>231245</v>
      </c>
      <c r="BV41" s="63">
        <v>233362</v>
      </c>
      <c r="BW41" s="63">
        <v>321358.72717000003</v>
      </c>
      <c r="BX41" s="63">
        <v>321483</v>
      </c>
      <c r="BY41" s="63">
        <v>322294</v>
      </c>
      <c r="BZ41" s="63">
        <f>+'[18]BP ANEXO'!AD33</f>
        <v>338879.41749999998</v>
      </c>
      <c r="CA41" s="72">
        <v>348886</v>
      </c>
      <c r="CB41" s="72">
        <v>354036</v>
      </c>
      <c r="CC41" s="72">
        <v>370351</v>
      </c>
      <c r="CD41" s="72">
        <v>381664.95049000002</v>
      </c>
      <c r="CE41" s="72">
        <v>377427</v>
      </c>
      <c r="CF41" s="72">
        <v>199890</v>
      </c>
      <c r="CG41" s="72">
        <v>278597</v>
      </c>
      <c r="CH41" s="72">
        <v>295848</v>
      </c>
      <c r="CI41" s="72">
        <v>-171877</v>
      </c>
      <c r="CJ41" s="72">
        <v>-242064</v>
      </c>
      <c r="CK41" s="72">
        <v>-326651</v>
      </c>
      <c r="CL41" s="72">
        <v>-339535</v>
      </c>
      <c r="CM41" s="72">
        <v>-1016199</v>
      </c>
    </row>
    <row r="42" spans="1:91" ht="19.5" customHeight="1" thickBot="1">
      <c r="A42" s="165" t="s">
        <v>76</v>
      </c>
      <c r="B42" s="177">
        <v>1200929</v>
      </c>
      <c r="C42" s="177">
        <v>1126125</v>
      </c>
      <c r="D42" s="177">
        <v>1143507</v>
      </c>
      <c r="E42" s="178">
        <v>176951</v>
      </c>
      <c r="F42" s="178">
        <v>239702</v>
      </c>
      <c r="G42" s="178">
        <v>213268</v>
      </c>
      <c r="H42" s="178">
        <v>248888.58615646299</v>
      </c>
      <c r="I42" s="178">
        <v>161766</v>
      </c>
      <c r="J42" s="178">
        <v>230698</v>
      </c>
      <c r="K42" s="178">
        <v>264187.66126395349</v>
      </c>
      <c r="L42" s="178">
        <v>232912.15013505216</v>
      </c>
      <c r="M42" s="178">
        <v>182583.35506</v>
      </c>
      <c r="N42" s="178">
        <v>303854</v>
      </c>
      <c r="O42" s="178">
        <v>292139</v>
      </c>
      <c r="P42" s="178">
        <v>276547.92365304002</v>
      </c>
      <c r="Q42" s="179">
        <v>197904</v>
      </c>
      <c r="R42" s="179">
        <v>261239</v>
      </c>
      <c r="S42" s="179">
        <v>309432</v>
      </c>
      <c r="T42" s="179">
        <v>346504</v>
      </c>
      <c r="U42" s="179">
        <v>140949</v>
      </c>
      <c r="V42" s="178">
        <v>758919</v>
      </c>
      <c r="W42" s="178">
        <v>756788</v>
      </c>
      <c r="X42" s="178">
        <v>774188</v>
      </c>
      <c r="Y42" s="178">
        <v>689529</v>
      </c>
      <c r="Z42" s="178">
        <v>548973.6810758966</v>
      </c>
      <c r="AA42" s="179">
        <v>811048</v>
      </c>
      <c r="AB42" s="179">
        <v>1090455</v>
      </c>
      <c r="AC42" s="179">
        <v>956865.81969018106</v>
      </c>
      <c r="AD42" s="179">
        <v>1127624</v>
      </c>
      <c r="AE42" s="179">
        <v>1016015</v>
      </c>
      <c r="AF42" s="179">
        <f>+'[18]BP ANEXO'!O34</f>
        <v>1788163</v>
      </c>
      <c r="AG42" s="179">
        <v>1742326</v>
      </c>
      <c r="AH42" s="179">
        <v>1471723</v>
      </c>
      <c r="AI42" s="179">
        <v>3092047</v>
      </c>
      <c r="AJ42" s="179">
        <v>3133221.7720338339</v>
      </c>
      <c r="AK42" s="179">
        <v>2833955</v>
      </c>
      <c r="AL42" s="179">
        <v>12437080</v>
      </c>
      <c r="AM42" s="179">
        <v>12087324</v>
      </c>
      <c r="AN42" s="179">
        <v>12224017</v>
      </c>
      <c r="AO42" s="179">
        <v>10914878</v>
      </c>
      <c r="AP42" s="179">
        <v>10921526</v>
      </c>
      <c r="AQ42" s="179">
        <v>11775377</v>
      </c>
      <c r="AR42" s="179">
        <v>11225865</v>
      </c>
      <c r="AS42" s="179">
        <v>16502462</v>
      </c>
      <c r="AU42" s="59" t="s">
        <v>130</v>
      </c>
      <c r="AV42" s="62">
        <v>204756</v>
      </c>
      <c r="AW42" s="62">
        <v>195772</v>
      </c>
      <c r="AX42" s="62">
        <v>230564</v>
      </c>
      <c r="AY42" s="63">
        <v>261233</v>
      </c>
      <c r="AZ42" s="63">
        <v>420536</v>
      </c>
      <c r="BA42" s="63">
        <v>315406</v>
      </c>
      <c r="BB42" s="63">
        <v>388101.2414827178</v>
      </c>
      <c r="BC42" s="63">
        <v>387451</v>
      </c>
      <c r="BD42" s="63">
        <v>373718</v>
      </c>
      <c r="BE42" s="63">
        <v>364249.37354516319</v>
      </c>
      <c r="BF42" s="63">
        <v>365804.34286034736</v>
      </c>
      <c r="BG42" s="63">
        <v>66688.8895803255</v>
      </c>
      <c r="BH42" s="63">
        <v>137504</v>
      </c>
      <c r="BI42" s="63">
        <v>119493</v>
      </c>
      <c r="BJ42" s="63">
        <v>154878.62124628594</v>
      </c>
      <c r="BK42" s="63">
        <v>91800</v>
      </c>
      <c r="BL42" s="63">
        <v>80092</v>
      </c>
      <c r="BM42" s="63">
        <v>93346</v>
      </c>
      <c r="BN42" s="63">
        <v>39086.292928278781</v>
      </c>
      <c r="BO42" s="63">
        <v>14743</v>
      </c>
      <c r="BP42" s="63">
        <v>53892</v>
      </c>
      <c r="BQ42" s="63">
        <v>28829</v>
      </c>
      <c r="BR42" s="63">
        <v>124217</v>
      </c>
      <c r="BS42" s="63">
        <v>150335</v>
      </c>
      <c r="BT42" s="63">
        <v>597260</v>
      </c>
      <c r="BU42" s="63">
        <v>713624</v>
      </c>
      <c r="BV42" s="63">
        <v>783746</v>
      </c>
      <c r="BW42" s="63">
        <v>579820.3838906798</v>
      </c>
      <c r="BX42" s="63">
        <v>851426</v>
      </c>
      <c r="BY42" s="63">
        <v>518373</v>
      </c>
      <c r="BZ42" s="63">
        <f>+'[18]BP ANEXO'!AD34</f>
        <v>669846.63215539628</v>
      </c>
      <c r="CA42" s="72">
        <v>255381</v>
      </c>
      <c r="CB42" s="72">
        <v>0</v>
      </c>
      <c r="CC42" s="72">
        <v>0</v>
      </c>
      <c r="CD42" s="72">
        <v>0</v>
      </c>
      <c r="CE42" s="72">
        <v>3682453</v>
      </c>
      <c r="CF42" s="72"/>
      <c r="CH42" s="72"/>
      <c r="CI42" s="72">
        <v>0</v>
      </c>
      <c r="CJ42" s="72">
        <v>0</v>
      </c>
      <c r="CK42" s="72">
        <v>0</v>
      </c>
      <c r="CL42" s="72">
        <v>0</v>
      </c>
      <c r="CM42" s="72">
        <v>0</v>
      </c>
    </row>
    <row r="43" spans="1:91" ht="20.149999999999999" customHeight="1">
      <c r="A43" s="67" t="s">
        <v>78</v>
      </c>
      <c r="B43" s="69">
        <f t="shared" ref="B43:AP43" si="37">SUM(B35:B42)</f>
        <v>1340864</v>
      </c>
      <c r="C43" s="69">
        <f t="shared" si="37"/>
        <v>1274652</v>
      </c>
      <c r="D43" s="69">
        <f t="shared" si="37"/>
        <v>1286526</v>
      </c>
      <c r="E43" s="69">
        <f t="shared" si="37"/>
        <v>273136</v>
      </c>
      <c r="F43" s="69">
        <f t="shared" si="37"/>
        <v>319953</v>
      </c>
      <c r="G43" s="69">
        <f t="shared" si="37"/>
        <v>294062</v>
      </c>
      <c r="H43" s="69">
        <f t="shared" si="37"/>
        <v>342658.64743559511</v>
      </c>
      <c r="I43" s="69">
        <f t="shared" si="37"/>
        <v>277215</v>
      </c>
      <c r="J43" s="69">
        <f t="shared" si="37"/>
        <v>337381</v>
      </c>
      <c r="K43" s="69">
        <f t="shared" si="37"/>
        <v>357925.57228529709</v>
      </c>
      <c r="L43" s="69">
        <f t="shared" si="37"/>
        <v>335942.42214055557</v>
      </c>
      <c r="M43" s="69">
        <f t="shared" si="37"/>
        <v>300790.31454015226</v>
      </c>
      <c r="N43" s="69">
        <f t="shared" si="37"/>
        <v>472764</v>
      </c>
      <c r="O43" s="69">
        <f t="shared" si="37"/>
        <v>467629</v>
      </c>
      <c r="P43" s="69">
        <f t="shared" si="37"/>
        <v>455903.45362832001</v>
      </c>
      <c r="Q43" s="69">
        <f t="shared" si="37"/>
        <v>402109</v>
      </c>
      <c r="R43" s="69">
        <f t="shared" si="37"/>
        <v>421278</v>
      </c>
      <c r="S43" s="69">
        <f t="shared" si="37"/>
        <v>474515</v>
      </c>
      <c r="T43" s="69">
        <f t="shared" si="37"/>
        <v>485459</v>
      </c>
      <c r="U43" s="69">
        <f t="shared" si="37"/>
        <v>480564</v>
      </c>
      <c r="V43" s="69">
        <f t="shared" si="37"/>
        <v>3405148</v>
      </c>
      <c r="W43" s="69">
        <f t="shared" si="37"/>
        <v>3359934</v>
      </c>
      <c r="X43" s="69">
        <f t="shared" si="37"/>
        <v>3380865</v>
      </c>
      <c r="Y43" s="69">
        <f t="shared" si="37"/>
        <v>3976661</v>
      </c>
      <c r="Z43" s="69">
        <f t="shared" si="37"/>
        <v>5252118.7074220907</v>
      </c>
      <c r="AA43" s="69">
        <f t="shared" si="37"/>
        <v>5260513</v>
      </c>
      <c r="AB43" s="69">
        <f t="shared" si="37"/>
        <v>5404998</v>
      </c>
      <c r="AC43" s="69">
        <f t="shared" si="37"/>
        <v>5166025.1453733398</v>
      </c>
      <c r="AD43" s="69">
        <f t="shared" si="37"/>
        <v>5244461.2242000001</v>
      </c>
      <c r="AE43" s="69">
        <f t="shared" si="37"/>
        <v>4987285</v>
      </c>
      <c r="AF43" s="69">
        <f t="shared" si="37"/>
        <v>5981504.5233500004</v>
      </c>
      <c r="AG43" s="69">
        <f t="shared" si="37"/>
        <v>6115121</v>
      </c>
      <c r="AH43" s="69">
        <f t="shared" si="37"/>
        <v>6057511</v>
      </c>
      <c r="AI43" s="69">
        <f t="shared" si="37"/>
        <v>8317151</v>
      </c>
      <c r="AJ43" s="69">
        <f t="shared" si="37"/>
        <v>8899970.5060848929</v>
      </c>
      <c r="AK43" s="69">
        <f t="shared" si="37"/>
        <v>9822369</v>
      </c>
      <c r="AL43" s="69">
        <f t="shared" si="37"/>
        <v>21738792</v>
      </c>
      <c r="AM43" s="69">
        <f t="shared" ref="AM43" si="38">SUM(AM35:AM42)</f>
        <v>22327929</v>
      </c>
      <c r="AN43" s="69">
        <f t="shared" si="37"/>
        <v>23435149</v>
      </c>
      <c r="AO43" s="69">
        <f t="shared" si="37"/>
        <v>23016058</v>
      </c>
      <c r="AP43" s="69">
        <f t="shared" si="37"/>
        <v>23988714</v>
      </c>
      <c r="AQ43" s="69">
        <f t="shared" ref="AQ43" si="39">SUM(AQ35:AQ42)</f>
        <v>26744221</v>
      </c>
      <c r="AR43" s="69">
        <f t="shared" ref="AR43" si="40">SUM(AR35:AR42)</f>
        <v>26066017</v>
      </c>
      <c r="AS43" s="69">
        <f>SUM(AS35:AS42)</f>
        <v>47793593</v>
      </c>
      <c r="AU43" s="59" t="s">
        <v>236</v>
      </c>
      <c r="AV43" s="62"/>
      <c r="AW43" s="62"/>
      <c r="AX43" s="62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72">
        <v>0</v>
      </c>
      <c r="CB43" s="72">
        <v>0</v>
      </c>
      <c r="CC43" s="72">
        <v>0</v>
      </c>
      <c r="CD43" s="72">
        <v>-39328.783308245984</v>
      </c>
      <c r="CE43" s="72"/>
      <c r="CF43" s="72">
        <v>-49500</v>
      </c>
      <c r="CH43" s="72">
        <v>92221</v>
      </c>
      <c r="CI43" s="72">
        <v>80284</v>
      </c>
      <c r="CJ43" s="72">
        <v>80526</v>
      </c>
      <c r="CK43" s="72">
        <v>-634194</v>
      </c>
      <c r="CL43" s="72">
        <v>-690408</v>
      </c>
      <c r="CM43" s="72">
        <v>-1483243</v>
      </c>
    </row>
    <row r="44" spans="1:91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U44" s="59" t="s">
        <v>215</v>
      </c>
      <c r="AV44" s="62"/>
      <c r="AW44" s="62"/>
      <c r="AX44" s="62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72">
        <v>0</v>
      </c>
      <c r="CB44" s="72">
        <v>255381</v>
      </c>
      <c r="CC44" s="72">
        <v>255381</v>
      </c>
      <c r="CD44" s="72">
        <v>255381.64638999998</v>
      </c>
      <c r="CE44" s="72"/>
      <c r="CF44" s="72">
        <v>3682453</v>
      </c>
      <c r="CG44" s="72">
        <v>3256052</v>
      </c>
      <c r="CH44" s="72">
        <v>3256052</v>
      </c>
      <c r="CI44" s="72">
        <v>8801741</v>
      </c>
      <c r="CJ44" s="72">
        <v>6601741</v>
      </c>
      <c r="CK44" s="72">
        <v>6601741</v>
      </c>
      <c r="CL44" s="72">
        <v>6601741</v>
      </c>
      <c r="CM44" s="72">
        <v>13903347</v>
      </c>
    </row>
    <row r="45" spans="1:91" ht="16" thickBot="1">
      <c r="A45" s="182" t="s">
        <v>81</v>
      </c>
      <c r="B45" s="183">
        <f t="shared" ref="B45:AP45" si="41">SUM(B43,B27)</f>
        <v>1942225</v>
      </c>
      <c r="C45" s="183">
        <f t="shared" si="41"/>
        <v>1931284</v>
      </c>
      <c r="D45" s="183">
        <f t="shared" si="41"/>
        <v>1981903</v>
      </c>
      <c r="E45" s="183">
        <f t="shared" si="41"/>
        <v>1059854</v>
      </c>
      <c r="F45" s="183">
        <f t="shared" si="41"/>
        <v>1133728</v>
      </c>
      <c r="G45" s="183">
        <f t="shared" si="41"/>
        <v>1043268</v>
      </c>
      <c r="H45" s="183">
        <f t="shared" si="41"/>
        <v>1233805.5342226878</v>
      </c>
      <c r="I45" s="183">
        <f t="shared" si="41"/>
        <v>1177038</v>
      </c>
      <c r="J45" s="183">
        <f t="shared" si="41"/>
        <v>1092537</v>
      </c>
      <c r="K45" s="183">
        <f t="shared" si="41"/>
        <v>998455.95458963537</v>
      </c>
      <c r="L45" s="183">
        <f t="shared" si="41"/>
        <v>1087134.7859313991</v>
      </c>
      <c r="M45" s="183">
        <f t="shared" si="41"/>
        <v>1082366.8626787162</v>
      </c>
      <c r="N45" s="183">
        <f t="shared" si="41"/>
        <v>1400312</v>
      </c>
      <c r="O45" s="183">
        <f t="shared" si="41"/>
        <v>1379460</v>
      </c>
      <c r="P45" s="183">
        <f t="shared" si="41"/>
        <v>1377661.4606245505</v>
      </c>
      <c r="Q45" s="183">
        <f t="shared" si="41"/>
        <v>1251764</v>
      </c>
      <c r="R45" s="183">
        <f t="shared" si="41"/>
        <v>1228425</v>
      </c>
      <c r="S45" s="183">
        <f t="shared" si="41"/>
        <v>1459604</v>
      </c>
      <c r="T45" s="183">
        <f t="shared" si="41"/>
        <v>1279988</v>
      </c>
      <c r="U45" s="183">
        <f t="shared" si="41"/>
        <v>1516180</v>
      </c>
      <c r="V45" s="183">
        <f t="shared" si="41"/>
        <v>4137351</v>
      </c>
      <c r="W45" s="183">
        <f t="shared" si="41"/>
        <v>4387144</v>
      </c>
      <c r="X45" s="183">
        <f t="shared" si="41"/>
        <v>4520076</v>
      </c>
      <c r="Y45" s="183">
        <f t="shared" si="41"/>
        <v>5489751</v>
      </c>
      <c r="Z45" s="183">
        <f t="shared" si="41"/>
        <v>6984387.6256762948</v>
      </c>
      <c r="AA45" s="183">
        <f t="shared" si="41"/>
        <v>6660586</v>
      </c>
      <c r="AB45" s="183">
        <f t="shared" si="41"/>
        <v>7055431</v>
      </c>
      <c r="AC45" s="183">
        <f t="shared" si="41"/>
        <v>7007440.2459737957</v>
      </c>
      <c r="AD45" s="183">
        <f t="shared" si="41"/>
        <v>9341748.2241999991</v>
      </c>
      <c r="AE45" s="183">
        <f t="shared" si="41"/>
        <v>10504500</v>
      </c>
      <c r="AF45" s="183">
        <f t="shared" si="41"/>
        <v>11445165.96014878</v>
      </c>
      <c r="AG45" s="183">
        <f t="shared" si="41"/>
        <v>12221416</v>
      </c>
      <c r="AH45" s="183">
        <f t="shared" si="41"/>
        <v>12862921</v>
      </c>
      <c r="AI45" s="183">
        <f t="shared" si="41"/>
        <v>16292271</v>
      </c>
      <c r="AJ45" s="183">
        <f t="shared" si="41"/>
        <v>20022251.958153546</v>
      </c>
      <c r="AK45" s="183">
        <f t="shared" si="41"/>
        <v>20424996</v>
      </c>
      <c r="AL45" s="183">
        <f t="shared" si="41"/>
        <v>25623115</v>
      </c>
      <c r="AM45" s="183">
        <f t="shared" ref="AM45" si="42">SUM(AM43,AM27)</f>
        <v>25991952</v>
      </c>
      <c r="AN45" s="183">
        <f t="shared" si="41"/>
        <v>28521683</v>
      </c>
      <c r="AO45" s="183">
        <f t="shared" si="41"/>
        <v>28310932</v>
      </c>
      <c r="AP45" s="183">
        <f t="shared" si="41"/>
        <v>30779118</v>
      </c>
      <c r="AQ45" s="183">
        <f t="shared" ref="AQ45:AS45" si="43">SUM(AQ43,AQ27)</f>
        <v>37293930</v>
      </c>
      <c r="AR45" s="183">
        <f t="shared" ref="AR45" si="44">SUM(AR43,AR27)</f>
        <v>43300018</v>
      </c>
      <c r="AS45" s="183">
        <f t="shared" si="43"/>
        <v>55746165</v>
      </c>
      <c r="AU45" s="59" t="s">
        <v>219</v>
      </c>
      <c r="AV45" s="62"/>
      <c r="AW45" s="62"/>
      <c r="AX45" s="62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72">
        <v>0</v>
      </c>
      <c r="CB45" s="72">
        <v>-275672</v>
      </c>
      <c r="CC45" s="72">
        <v>517614</v>
      </c>
      <c r="CD45" s="72">
        <v>820165.79069891735</v>
      </c>
      <c r="CE45" s="72">
        <v>-89310</v>
      </c>
      <c r="CF45" s="72">
        <v>281265</v>
      </c>
      <c r="CG45" s="72">
        <v>-237675</v>
      </c>
      <c r="CH45" s="72">
        <v>272333</v>
      </c>
      <c r="CI45" s="72">
        <v>-184660</v>
      </c>
      <c r="CJ45" s="72">
        <v>299387</v>
      </c>
      <c r="CK45" s="72">
        <v>2048937</v>
      </c>
      <c r="CL45" s="72">
        <v>1655513</v>
      </c>
      <c r="CM45" s="72">
        <v>3908900</v>
      </c>
    </row>
    <row r="46" spans="1:91">
      <c r="AU46" s="59" t="s">
        <v>77</v>
      </c>
      <c r="AV46" s="62">
        <v>-2974476</v>
      </c>
      <c r="AW46" s="62">
        <v>-2963034</v>
      </c>
      <c r="AX46" s="62">
        <v>-2953498</v>
      </c>
      <c r="AY46" s="63">
        <v>-2976264</v>
      </c>
      <c r="AZ46" s="63">
        <v>-3977549</v>
      </c>
      <c r="BA46" s="63">
        <v>-2950672</v>
      </c>
      <c r="BB46" s="63">
        <v>-2950671.7960300012</v>
      </c>
      <c r="BC46" s="63">
        <v>-2950672</v>
      </c>
      <c r="BD46" s="63">
        <v>-2840250</v>
      </c>
      <c r="BE46" s="63">
        <v>-2840250.4091999996</v>
      </c>
      <c r="BF46" s="63">
        <v>-2840250.4092000006</v>
      </c>
      <c r="BG46" s="63">
        <v>-2840250.4091999996</v>
      </c>
      <c r="BH46" s="63">
        <v>-2598629</v>
      </c>
      <c r="BI46" s="63">
        <v>-2598629</v>
      </c>
      <c r="BJ46" s="63">
        <v>-2598628.5164900003</v>
      </c>
      <c r="BK46" s="63">
        <v>-2598629</v>
      </c>
      <c r="BL46" s="63">
        <v>-2547777</v>
      </c>
      <c r="BM46" s="63">
        <v>-2547777</v>
      </c>
      <c r="BN46" s="63">
        <v>-2547777</v>
      </c>
      <c r="BO46" s="63">
        <v>-2579073</v>
      </c>
      <c r="BP46" s="63">
        <v>-2372777</v>
      </c>
      <c r="BQ46" s="63">
        <v>-2372777</v>
      </c>
      <c r="BR46" s="63">
        <v>-2372777</v>
      </c>
      <c r="BS46" s="63">
        <v>-2372777</v>
      </c>
      <c r="BT46" s="63">
        <v>-1530431</v>
      </c>
      <c r="BU46" s="63">
        <v>-1530431</v>
      </c>
      <c r="BV46" s="63">
        <v>-1530431</v>
      </c>
      <c r="BW46" s="63">
        <v>-1530431</v>
      </c>
      <c r="BX46" s="63">
        <v>-1077664</v>
      </c>
      <c r="BY46" s="63">
        <v>-1077664</v>
      </c>
      <c r="BZ46" s="63">
        <f>+'[18]BP ANEXO'!AD35</f>
        <v>-1077664.4610999997</v>
      </c>
      <c r="CA46" s="72">
        <v>0</v>
      </c>
      <c r="CB46" s="72">
        <v>0</v>
      </c>
      <c r="CC46" s="72">
        <v>0</v>
      </c>
      <c r="CD46" s="72">
        <v>0</v>
      </c>
      <c r="CE46" s="72">
        <v>0</v>
      </c>
      <c r="CF46" s="72"/>
      <c r="CG46" s="72">
        <v>101088</v>
      </c>
      <c r="CH46" s="72"/>
      <c r="CI46" s="72">
        <v>0</v>
      </c>
      <c r="CJ46" s="72">
        <v>0</v>
      </c>
      <c r="CK46" s="72">
        <v>0</v>
      </c>
      <c r="CL46" s="72">
        <v>0</v>
      </c>
      <c r="CM46" s="72">
        <v>0</v>
      </c>
    </row>
    <row r="47" spans="1:91" ht="16" thickBot="1">
      <c r="AU47" s="165" t="s">
        <v>79</v>
      </c>
      <c r="AV47" s="184">
        <v>1699</v>
      </c>
      <c r="AW47" s="184">
        <v>0</v>
      </c>
      <c r="AX47" s="184">
        <v>0</v>
      </c>
      <c r="AY47" s="172">
        <v>-1003073</v>
      </c>
      <c r="AZ47" s="172">
        <v>-53539</v>
      </c>
      <c r="BA47" s="172">
        <v>-69774</v>
      </c>
      <c r="BB47" s="172">
        <v>-69739.051926522807</v>
      </c>
      <c r="BC47" s="172">
        <v>110421</v>
      </c>
      <c r="BD47" s="172">
        <v>-80815</v>
      </c>
      <c r="BE47" s="172">
        <v>-116409.47511564448</v>
      </c>
      <c r="BF47" s="172">
        <v>-44938.242325003725</v>
      </c>
      <c r="BG47" s="172">
        <v>241621.89271409367</v>
      </c>
      <c r="BH47" s="172">
        <v>4019</v>
      </c>
      <c r="BI47" s="172">
        <v>51125</v>
      </c>
      <c r="BJ47" s="172">
        <v>67507.264668180709</v>
      </c>
      <c r="BK47" s="172">
        <v>50851</v>
      </c>
      <c r="BL47" s="172">
        <v>2694</v>
      </c>
      <c r="BM47" s="172">
        <v>73254</v>
      </c>
      <c r="BN47" s="172">
        <v>144712</v>
      </c>
      <c r="BO47" s="172">
        <v>206296</v>
      </c>
      <c r="BP47" s="172">
        <v>-122904</v>
      </c>
      <c r="BQ47" s="172">
        <v>41858</v>
      </c>
      <c r="BR47" s="172">
        <v>-22283</v>
      </c>
      <c r="BS47" s="172">
        <v>842346</v>
      </c>
      <c r="BT47" s="172">
        <v>-61461</v>
      </c>
      <c r="BU47" s="172">
        <v>-161263</v>
      </c>
      <c r="BV47" s="172">
        <v>-271861</v>
      </c>
      <c r="BW47" s="172">
        <v>452766.28942674911</v>
      </c>
      <c r="BX47" s="172">
        <v>-65792</v>
      </c>
      <c r="BY47" s="172">
        <v>355110</v>
      </c>
      <c r="BZ47" s="172">
        <f>+'[18]BP ANEXO'!AD36</f>
        <v>452214</v>
      </c>
      <c r="CA47" s="305">
        <v>712338</v>
      </c>
      <c r="CB47" s="305">
        <v>1068970</v>
      </c>
      <c r="CC47" s="305">
        <v>1708050</v>
      </c>
      <c r="CD47" s="305">
        <v>2500364.4184810845</v>
      </c>
      <c r="CE47" s="305">
        <v>601773</v>
      </c>
      <c r="CF47" s="305">
        <v>1162065</v>
      </c>
      <c r="CG47" s="305">
        <v>2003034</v>
      </c>
      <c r="CH47" s="305">
        <v>3631858</v>
      </c>
      <c r="CI47" s="305">
        <v>0</v>
      </c>
      <c r="CJ47" s="305">
        <v>1045553</v>
      </c>
      <c r="CK47" s="305">
        <v>2465562</v>
      </c>
      <c r="CL47" s="305">
        <v>3352711</v>
      </c>
      <c r="CM47" s="305">
        <v>0</v>
      </c>
    </row>
    <row r="48" spans="1:91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U48" s="67" t="s">
        <v>80</v>
      </c>
      <c r="AV48" s="111">
        <f t="shared" ref="AV48:CD48" si="45">SUM(AV40:AV47)</f>
        <v>1470098</v>
      </c>
      <c r="AW48" s="111">
        <f t="shared" si="45"/>
        <v>1470858</v>
      </c>
      <c r="AX48" s="111">
        <f t="shared" si="45"/>
        <v>1515186</v>
      </c>
      <c r="AY48" s="111">
        <f t="shared" si="45"/>
        <v>621733</v>
      </c>
      <c r="AZ48" s="111">
        <f t="shared" si="45"/>
        <v>627568</v>
      </c>
      <c r="BA48" s="111">
        <f t="shared" si="45"/>
        <v>606134</v>
      </c>
      <c r="BB48" s="111">
        <f t="shared" si="45"/>
        <v>678864.42538619344</v>
      </c>
      <c r="BC48" s="111">
        <f t="shared" si="45"/>
        <v>914105</v>
      </c>
      <c r="BD48" s="111">
        <f t="shared" si="45"/>
        <v>819565</v>
      </c>
      <c r="BE48" s="111">
        <f t="shared" si="45"/>
        <v>774525.42108951998</v>
      </c>
      <c r="BF48" s="111">
        <f t="shared" si="45"/>
        <v>847551.62319534319</v>
      </c>
      <c r="BG48" s="111">
        <f t="shared" si="45"/>
        <v>834150.92297441955</v>
      </c>
      <c r="BH48" s="111">
        <f t="shared" si="45"/>
        <v>904659</v>
      </c>
      <c r="BI48" s="111">
        <f t="shared" si="45"/>
        <v>930824</v>
      </c>
      <c r="BJ48" s="111">
        <f t="shared" si="45"/>
        <v>970108.9078044655</v>
      </c>
      <c r="BK48" s="111">
        <f t="shared" si="45"/>
        <v>883130</v>
      </c>
      <c r="BL48" s="111">
        <f t="shared" si="45"/>
        <v>881116</v>
      </c>
      <c r="BM48" s="111">
        <f t="shared" si="45"/>
        <v>941004</v>
      </c>
      <c r="BN48" s="111">
        <f t="shared" si="45"/>
        <v>959645.29292827891</v>
      </c>
      <c r="BO48" s="111">
        <f t="shared" si="45"/>
        <v>982174</v>
      </c>
      <c r="BP48" s="111">
        <f t="shared" si="45"/>
        <v>966706</v>
      </c>
      <c r="BQ48" s="111">
        <f t="shared" si="45"/>
        <v>1198604</v>
      </c>
      <c r="BR48" s="111">
        <f t="shared" si="45"/>
        <v>1234687</v>
      </c>
      <c r="BS48" s="111">
        <f t="shared" si="45"/>
        <v>2164342</v>
      </c>
      <c r="BT48" s="111">
        <f t="shared" si="45"/>
        <v>2561678</v>
      </c>
      <c r="BU48" s="111">
        <f t="shared" si="45"/>
        <v>2580173</v>
      </c>
      <c r="BV48" s="111">
        <f t="shared" si="45"/>
        <v>2541814</v>
      </c>
      <c r="BW48" s="111">
        <f t="shared" si="45"/>
        <v>3150414.2396174311</v>
      </c>
      <c r="BX48" s="111">
        <f t="shared" si="45"/>
        <v>5335225</v>
      </c>
      <c r="BY48" s="111">
        <f t="shared" si="45"/>
        <v>5421757</v>
      </c>
      <c r="BZ48" s="111">
        <f t="shared" si="45"/>
        <v>5686919.0973753976</v>
      </c>
      <c r="CA48" s="111">
        <f t="shared" si="45"/>
        <v>6620249</v>
      </c>
      <c r="CB48" s="111">
        <f t="shared" si="45"/>
        <v>6722946</v>
      </c>
      <c r="CC48" s="111">
        <f t="shared" si="45"/>
        <v>8171627</v>
      </c>
      <c r="CD48" s="111">
        <f t="shared" si="45"/>
        <v>9237922.2020417564</v>
      </c>
      <c r="CE48" s="111">
        <f t="shared" ref="CE48:CJ48" si="46">SUM(CE40:CE47)</f>
        <v>9892017</v>
      </c>
      <c r="CF48" s="111">
        <f t="shared" si="46"/>
        <v>10628965</v>
      </c>
      <c r="CG48" s="111">
        <f t="shared" si="46"/>
        <v>10753888</v>
      </c>
      <c r="CH48" s="111">
        <f t="shared" si="46"/>
        <v>12901104</v>
      </c>
      <c r="CI48" s="111">
        <f t="shared" si="46"/>
        <v>13878280</v>
      </c>
      <c r="CJ48" s="111">
        <f t="shared" si="46"/>
        <v>15396530</v>
      </c>
      <c r="CK48" s="111">
        <f t="shared" ref="CK48:CL48" si="47">SUM(CK40:CK47)</f>
        <v>17766782</v>
      </c>
      <c r="CL48" s="111">
        <f t="shared" si="47"/>
        <v>18191409</v>
      </c>
      <c r="CM48" s="111">
        <f t="shared" ref="CM48" si="48">SUM(CM40:CM47)</f>
        <v>25924192</v>
      </c>
    </row>
    <row r="49" spans="2:91" ht="16" thickBot="1"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U49" s="180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</row>
    <row r="50" spans="2:91" ht="16" thickBo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U50" s="182" t="s">
        <v>82</v>
      </c>
      <c r="AV50" s="186">
        <f t="shared" ref="AV50:BV50" si="49">SUM(AV48,AV37,AV35,AV18)</f>
        <v>1942225</v>
      </c>
      <c r="AW50" s="186">
        <f t="shared" si="49"/>
        <v>1931284</v>
      </c>
      <c r="AX50" s="186">
        <f t="shared" si="49"/>
        <v>1981903</v>
      </c>
      <c r="AY50" s="186">
        <f t="shared" si="49"/>
        <v>1059854</v>
      </c>
      <c r="AZ50" s="186">
        <f t="shared" si="49"/>
        <v>1133728</v>
      </c>
      <c r="BA50" s="186">
        <f t="shared" si="49"/>
        <v>1043268</v>
      </c>
      <c r="BB50" s="186">
        <f t="shared" si="49"/>
        <v>1233805.5342123995</v>
      </c>
      <c r="BC50" s="186">
        <f t="shared" si="49"/>
        <v>1177038</v>
      </c>
      <c r="BD50" s="186">
        <f t="shared" si="49"/>
        <v>1092537</v>
      </c>
      <c r="BE50" s="186">
        <f t="shared" si="49"/>
        <v>998455.95458963548</v>
      </c>
      <c r="BF50" s="186">
        <f t="shared" si="49"/>
        <v>1087134.7859313996</v>
      </c>
      <c r="BG50" s="186">
        <f t="shared" si="49"/>
        <v>1082366.7611202407</v>
      </c>
      <c r="BH50" s="186">
        <f t="shared" si="49"/>
        <v>1400312</v>
      </c>
      <c r="BI50" s="186">
        <f t="shared" si="49"/>
        <v>1379460</v>
      </c>
      <c r="BJ50" s="186">
        <f t="shared" si="49"/>
        <v>1377661.4600245494</v>
      </c>
      <c r="BK50" s="186">
        <f t="shared" si="49"/>
        <v>1251764</v>
      </c>
      <c r="BL50" s="186">
        <f t="shared" si="49"/>
        <v>1228425.0339046959</v>
      </c>
      <c r="BM50" s="186">
        <f t="shared" si="49"/>
        <v>1459603.514651774</v>
      </c>
      <c r="BN50" s="186">
        <f t="shared" si="49"/>
        <v>1279988.0066722608</v>
      </c>
      <c r="BO50" s="186">
        <f t="shared" si="49"/>
        <v>1516180</v>
      </c>
      <c r="BP50" s="186">
        <f t="shared" si="49"/>
        <v>4137351</v>
      </c>
      <c r="BQ50" s="186">
        <f t="shared" si="49"/>
        <v>4387144</v>
      </c>
      <c r="BR50" s="186">
        <f t="shared" si="49"/>
        <v>4520076</v>
      </c>
      <c r="BS50" s="186">
        <f t="shared" si="49"/>
        <v>5489751</v>
      </c>
      <c r="BT50" s="186">
        <f t="shared" si="49"/>
        <v>6984388</v>
      </c>
      <c r="BU50" s="186">
        <f t="shared" si="49"/>
        <v>6660586</v>
      </c>
      <c r="BV50" s="186">
        <f t="shared" si="49"/>
        <v>7055431</v>
      </c>
      <c r="BW50" s="186">
        <f t="shared" ref="BW50:CD50" si="50">SUM(BW48,BW37,BW35,BW22)</f>
        <v>7007440.4559703134</v>
      </c>
      <c r="BX50" s="186">
        <f t="shared" si="50"/>
        <v>9341747.9086000007</v>
      </c>
      <c r="BY50" s="186">
        <f t="shared" si="50"/>
        <v>10504500</v>
      </c>
      <c r="BZ50" s="186">
        <f t="shared" si="50"/>
        <v>11445166.185225453</v>
      </c>
      <c r="CA50" s="186">
        <f t="shared" si="50"/>
        <v>12221416</v>
      </c>
      <c r="CB50" s="186">
        <f t="shared" si="50"/>
        <v>12862921</v>
      </c>
      <c r="CC50" s="186">
        <f t="shared" si="50"/>
        <v>16292271</v>
      </c>
      <c r="CD50" s="186">
        <f t="shared" si="50"/>
        <v>20022251.460528847</v>
      </c>
      <c r="CE50" s="186">
        <f t="shared" ref="CE50:CJ50" si="51">SUM(CE48,CE37,CE35,CE22)</f>
        <v>20424996</v>
      </c>
      <c r="CF50" s="186">
        <f t="shared" si="51"/>
        <v>25623115</v>
      </c>
      <c r="CG50" s="186">
        <f t="shared" si="51"/>
        <v>25991952</v>
      </c>
      <c r="CH50" s="186">
        <f t="shared" si="51"/>
        <v>28521683</v>
      </c>
      <c r="CI50" s="186">
        <f t="shared" si="51"/>
        <v>28310932</v>
      </c>
      <c r="CJ50" s="186">
        <f t="shared" si="51"/>
        <v>30779118</v>
      </c>
      <c r="CK50" s="186">
        <f>SUM(CK48,CK37,CK35,CK22)</f>
        <v>37293930</v>
      </c>
      <c r="CL50" s="186">
        <f t="shared" ref="CL50" si="52">SUM(CL48,CL37,CL35,CL22)</f>
        <v>43300018</v>
      </c>
      <c r="CM50" s="186">
        <f t="shared" ref="CM50" si="53">SUM(CM48,CM37,CM35,CM22)</f>
        <v>55746165</v>
      </c>
    </row>
    <row r="51" spans="2:91"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CB51" s="27">
        <f>+CB50-AH45</f>
        <v>0</v>
      </c>
      <c r="CC51" s="27">
        <f>+CC50-AI45</f>
        <v>0</v>
      </c>
      <c r="CJ51" s="304"/>
    </row>
    <row r="52" spans="2:9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U52" s="20"/>
      <c r="BC52" s="20"/>
      <c r="BD52" s="28"/>
      <c r="BE52" s="28"/>
      <c r="BF52" s="20"/>
      <c r="BG52" s="20"/>
      <c r="BH52" s="20"/>
      <c r="BI52" s="20"/>
      <c r="BJ52" s="20"/>
      <c r="BK52" s="20"/>
    </row>
    <row r="53" spans="2:9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Y53" s="28"/>
      <c r="AZ53" s="28"/>
      <c r="BA53" s="28"/>
      <c r="BB53" s="29"/>
    </row>
    <row r="54" spans="2:91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V54" s="20"/>
      <c r="AW54" s="20"/>
      <c r="AX54" s="20"/>
    </row>
    <row r="55" spans="2:91">
      <c r="U55" s="61"/>
      <c r="V55" s="61"/>
      <c r="W55" s="61"/>
      <c r="X55" s="61"/>
      <c r="Y55" s="61"/>
      <c r="Z55" s="61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2:91">
      <c r="U56" s="66"/>
      <c r="V56" s="66"/>
      <c r="W56" s="66"/>
      <c r="X56" s="66"/>
      <c r="Y56" s="66"/>
      <c r="Z56" s="66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</row>
    <row r="57" spans="2:91">
      <c r="AV57" s="31"/>
      <c r="AW57" s="31"/>
      <c r="AX57" s="31"/>
      <c r="AY57" s="31"/>
      <c r="AZ57" s="31"/>
      <c r="BA57" s="31"/>
      <c r="BB57" s="32"/>
      <c r="BC57" s="31"/>
      <c r="BD57" s="31"/>
      <c r="BE57" s="31"/>
      <c r="BF57" s="31"/>
      <c r="BG57" s="31"/>
      <c r="BH57" s="31"/>
      <c r="BK57" s="31"/>
    </row>
    <row r="58" spans="2:91">
      <c r="AV58" s="27"/>
      <c r="AW58" s="27"/>
      <c r="AX58" s="27"/>
      <c r="AY58" s="27"/>
      <c r="AZ58" s="27"/>
      <c r="BA58" s="27"/>
      <c r="BB58" s="33"/>
      <c r="BC58" s="27"/>
      <c r="BD58" s="27"/>
      <c r="BE58" s="27"/>
      <c r="BF58" s="27"/>
      <c r="BG58" s="27"/>
      <c r="BH58" s="27"/>
      <c r="BK58" s="27"/>
    </row>
    <row r="59" spans="2:91">
      <c r="AV59" s="27"/>
      <c r="AW59" s="27"/>
      <c r="AX59" s="27"/>
      <c r="AY59" s="27"/>
      <c r="AZ59" s="27"/>
      <c r="BA59" s="27"/>
      <c r="BB59" s="33"/>
      <c r="BC59" s="27"/>
      <c r="BD59" s="27"/>
      <c r="BE59" s="27"/>
      <c r="BF59" s="27"/>
      <c r="BG59" s="27"/>
      <c r="BH59" s="27"/>
      <c r="BK59" s="27"/>
    </row>
    <row r="67" spans="21:54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21:54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21:54">
      <c r="U69" s="61"/>
      <c r="V69" s="61"/>
      <c r="W69" s="61"/>
      <c r="X69" s="61"/>
      <c r="Y69" s="61"/>
      <c r="Z69" s="61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4" spans="21:54">
      <c r="BB74" s="25"/>
    </row>
    <row r="75" spans="21:54">
      <c r="BB75" s="25"/>
    </row>
    <row r="76" spans="21:54">
      <c r="BB76" s="25"/>
    </row>
    <row r="85" spans="2:11">
      <c r="B85" s="342"/>
      <c r="C85" s="342"/>
      <c r="D85" s="342"/>
      <c r="E85" s="342"/>
      <c r="F85" s="342"/>
      <c r="G85" s="342"/>
      <c r="H85" s="342"/>
      <c r="I85" s="342"/>
      <c r="J85" s="342"/>
      <c r="K85" s="342"/>
    </row>
    <row r="93" spans="2:11">
      <c r="B93" s="342"/>
      <c r="C93" s="342"/>
      <c r="D93" s="342"/>
      <c r="E93" s="342"/>
      <c r="F93" s="342"/>
      <c r="G93" s="342"/>
      <c r="H93" s="342"/>
      <c r="I93" s="342"/>
      <c r="J93" s="342"/>
      <c r="K93" s="342"/>
    </row>
  </sheetData>
  <mergeCells count="2">
    <mergeCell ref="B85:K85"/>
    <mergeCell ref="B93:K93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K95"/>
  <sheetViews>
    <sheetView showGridLines="0" zoomScale="85" zoomScaleNormal="85" workbookViewId="0">
      <pane xSplit="2" ySplit="5" topLeftCell="E53" activePane="bottomRight" state="frozen"/>
      <selection activeCell="AR7" sqref="AR7"/>
      <selection pane="topRight" activeCell="AR7" sqref="AR7"/>
      <selection pane="bottomLeft" activeCell="AR7" sqref="AR7"/>
      <selection pane="bottomRight" activeCell="E73" sqref="E73:I74"/>
    </sheetView>
  </sheetViews>
  <sheetFormatPr defaultColWidth="9.1796875" defaultRowHeight="16.5"/>
  <cols>
    <col min="1" max="1" width="9.1796875" style="262" customWidth="1"/>
    <col min="2" max="2" width="65.81640625" style="262" bestFit="1" customWidth="1"/>
    <col min="3" max="5" width="14.453125" style="262" customWidth="1"/>
    <col min="6" max="6" width="15.26953125" style="262" bestFit="1" customWidth="1"/>
    <col min="7" max="7" width="14.453125" style="262" bestFit="1" customWidth="1"/>
    <col min="8" max="9" width="14.26953125" style="262" bestFit="1" customWidth="1"/>
    <col min="10" max="10" width="13.7265625" style="262" bestFit="1" customWidth="1"/>
    <col min="11" max="17" width="9.1796875" style="262"/>
    <col min="18" max="18" width="31.81640625" style="262" customWidth="1"/>
    <col min="19" max="16384" width="9.1796875" style="262"/>
  </cols>
  <sheetData>
    <row r="3" spans="1:9">
      <c r="E3" s="343"/>
      <c r="F3" s="343"/>
    </row>
    <row r="4" spans="1:9" ht="18" customHeight="1" thickBot="1">
      <c r="A4" s="263"/>
      <c r="B4" s="264"/>
      <c r="C4" s="265">
        <v>43435</v>
      </c>
      <c r="D4" s="265">
        <v>43800</v>
      </c>
      <c r="E4" s="265">
        <v>44166</v>
      </c>
      <c r="F4" s="265">
        <v>44531</v>
      </c>
      <c r="G4" s="265">
        <v>44896</v>
      </c>
      <c r="H4" s="265">
        <v>45261</v>
      </c>
      <c r="I4" s="265">
        <v>45627</v>
      </c>
    </row>
    <row r="5" spans="1:9" ht="18" hidden="1" customHeight="1" thickBot="1">
      <c r="A5" s="263"/>
      <c r="B5" s="264"/>
      <c r="C5" s="266"/>
      <c r="D5" s="266"/>
      <c r="E5" s="266">
        <v>2020</v>
      </c>
      <c r="F5" s="266">
        <v>2021</v>
      </c>
      <c r="G5" s="266"/>
    </row>
    <row r="6" spans="1:9" ht="18" customHeight="1">
      <c r="A6" s="263"/>
      <c r="B6" s="267" t="s">
        <v>152</v>
      </c>
      <c r="C6" s="263"/>
      <c r="D6" s="263"/>
      <c r="E6" s="263"/>
      <c r="F6" s="263"/>
      <c r="G6" s="263"/>
      <c r="H6" s="263"/>
    </row>
    <row r="7" spans="1:9">
      <c r="A7" s="268"/>
      <c r="B7" s="269" t="s">
        <v>153</v>
      </c>
      <c r="C7" s="270">
        <v>237485</v>
      </c>
      <c r="D7" s="270">
        <v>541002</v>
      </c>
      <c r="E7" s="270">
        <v>484080</v>
      </c>
      <c r="F7" s="270">
        <v>1499121</v>
      </c>
      <c r="G7" s="270">
        <v>3661820</v>
      </c>
      <c r="H7" s="270">
        <v>6104672</v>
      </c>
      <c r="I7" s="270">
        <v>6361119</v>
      </c>
    </row>
    <row r="8" spans="1:9">
      <c r="A8" s="271"/>
      <c r="B8" s="262" t="s">
        <v>154</v>
      </c>
      <c r="C8" s="272">
        <v>72462</v>
      </c>
      <c r="D8" s="272">
        <v>508958</v>
      </c>
      <c r="E8" s="272">
        <v>843800</v>
      </c>
      <c r="F8" s="272">
        <v>881271</v>
      </c>
      <c r="G8" s="272">
        <v>854256</v>
      </c>
      <c r="H8" s="272">
        <v>2054585</v>
      </c>
      <c r="I8" s="272">
        <v>2494296</v>
      </c>
    </row>
    <row r="9" spans="1:9">
      <c r="A9" s="271"/>
      <c r="B9" s="262" t="s">
        <v>155</v>
      </c>
      <c r="C9" s="272">
        <v>-290086</v>
      </c>
      <c r="D9" s="272">
        <v>-343457</v>
      </c>
      <c r="E9" s="272">
        <v>-1170919</v>
      </c>
      <c r="F9" s="272">
        <v>-323051</v>
      </c>
      <c r="G9" s="272">
        <v>-38284</v>
      </c>
      <c r="H9" s="272">
        <v>-819598</v>
      </c>
      <c r="I9" s="272">
        <v>-5757855</v>
      </c>
    </row>
    <row r="10" spans="1:9">
      <c r="A10" s="271"/>
      <c r="B10" s="262" t="s">
        <v>156</v>
      </c>
      <c r="C10" s="272">
        <v>238686</v>
      </c>
      <c r="D10" s="272">
        <v>666539</v>
      </c>
      <c r="E10" s="272">
        <v>1841303</v>
      </c>
      <c r="F10" s="272">
        <v>856868</v>
      </c>
      <c r="G10" s="272">
        <v>369234</v>
      </c>
      <c r="H10" s="272">
        <v>2503071</v>
      </c>
      <c r="I10" s="272">
        <v>6733615</v>
      </c>
    </row>
    <row r="11" spans="1:9">
      <c r="A11" s="271"/>
      <c r="B11" s="262" t="s">
        <v>157</v>
      </c>
      <c r="C11" s="272">
        <v>17612</v>
      </c>
      <c r="D11" s="272">
        <v>13333</v>
      </c>
      <c r="E11" s="272">
        <v>7545</v>
      </c>
      <c r="F11" s="272">
        <v>27527</v>
      </c>
      <c r="G11" s="272">
        <v>36008</v>
      </c>
      <c r="H11" s="272">
        <v>90001</v>
      </c>
      <c r="I11" s="272">
        <v>70870</v>
      </c>
    </row>
    <row r="12" spans="1:9">
      <c r="A12" s="271"/>
      <c r="B12" s="279" t="s">
        <v>197</v>
      </c>
      <c r="C12" s="272">
        <v>119</v>
      </c>
      <c r="D12" s="272">
        <v>0</v>
      </c>
      <c r="E12" s="272">
        <v>0</v>
      </c>
      <c r="F12" s="272">
        <v>0</v>
      </c>
      <c r="G12" s="272">
        <v>0</v>
      </c>
      <c r="H12" s="272">
        <v>0</v>
      </c>
      <c r="I12" s="272">
        <v>0</v>
      </c>
    </row>
    <row r="13" spans="1:9">
      <c r="A13" s="271"/>
      <c r="B13" s="279" t="s">
        <v>198</v>
      </c>
      <c r="C13" s="272">
        <v>1321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</row>
    <row r="14" spans="1:9">
      <c r="A14" s="271"/>
      <c r="B14" s="279" t="s">
        <v>158</v>
      </c>
      <c r="C14" s="272">
        <v>0</v>
      </c>
      <c r="D14" s="272">
        <v>0</v>
      </c>
      <c r="E14" s="272">
        <v>0</v>
      </c>
      <c r="F14" s="272">
        <v>0</v>
      </c>
      <c r="G14" s="272">
        <v>0</v>
      </c>
      <c r="H14" s="272">
        <v>0</v>
      </c>
      <c r="I14" s="272">
        <v>0</v>
      </c>
    </row>
    <row r="15" spans="1:9">
      <c r="A15" s="271"/>
      <c r="B15" s="279" t="s">
        <v>159</v>
      </c>
      <c r="C15" s="272">
        <v>14354</v>
      </c>
      <c r="D15" s="272">
        <v>19545</v>
      </c>
      <c r="E15" s="272">
        <v>-13621</v>
      </c>
      <c r="F15" s="272">
        <v>88418</v>
      </c>
      <c r="G15" s="272">
        <v>38402</v>
      </c>
      <c r="H15" s="272">
        <v>-65173</v>
      </c>
      <c r="I15" s="272">
        <v>-90512</v>
      </c>
    </row>
    <row r="16" spans="1:9">
      <c r="A16" s="271"/>
      <c r="B16" s="262" t="s">
        <v>196</v>
      </c>
      <c r="C16" s="272">
        <v>0</v>
      </c>
      <c r="D16" s="272">
        <v>-74784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</row>
    <row r="17" spans="1:9">
      <c r="A17" s="271"/>
      <c r="B17" s="262" t="s">
        <v>160</v>
      </c>
      <c r="C17" s="272">
        <v>-14591</v>
      </c>
      <c r="D17" s="272">
        <v>-13201</v>
      </c>
      <c r="E17" s="272">
        <v>-602310</v>
      </c>
      <c r="F17" s="272">
        <v>-153195</v>
      </c>
      <c r="G17" s="272">
        <v>-329856</v>
      </c>
      <c r="H17" s="272">
        <v>-89275</v>
      </c>
      <c r="I17" s="272">
        <v>-68409</v>
      </c>
    </row>
    <row r="18" spans="1:9">
      <c r="A18" s="271"/>
      <c r="B18" s="262" t="s">
        <v>195</v>
      </c>
      <c r="C18" s="272">
        <v>644</v>
      </c>
      <c r="D18" s="272">
        <v>-568370</v>
      </c>
      <c r="E18" s="272">
        <v>0</v>
      </c>
      <c r="F18" s="272">
        <v>0</v>
      </c>
      <c r="G18" s="272">
        <v>0</v>
      </c>
      <c r="H18" s="272">
        <v>-31849</v>
      </c>
      <c r="I18" s="272">
        <v>0</v>
      </c>
    </row>
    <row r="19" spans="1:9">
      <c r="A19" s="271"/>
      <c r="B19" s="262" t="s">
        <v>161</v>
      </c>
      <c r="C19" s="272">
        <v>89</v>
      </c>
      <c r="D19" s="272">
        <v>27651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</row>
    <row r="20" spans="1:9">
      <c r="A20" s="271"/>
      <c r="B20" s="262" t="s">
        <v>245</v>
      </c>
      <c r="C20" s="272">
        <f>[19]FCxI!$H$15</f>
        <v>0</v>
      </c>
      <c r="D20" s="272">
        <f>[19]FCxI!$H$15</f>
        <v>0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</row>
    <row r="21" spans="1:9">
      <c r="A21" s="271"/>
      <c r="B21" s="262" t="s">
        <v>278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-58412</v>
      </c>
    </row>
    <row r="22" spans="1:9" ht="17" thickBot="1">
      <c r="A22" s="271"/>
      <c r="B22" s="273"/>
      <c r="C22" s="274"/>
      <c r="D22" s="274"/>
      <c r="E22" s="274"/>
      <c r="F22" s="274"/>
      <c r="G22" s="274"/>
      <c r="H22" s="274"/>
      <c r="I22" s="274"/>
    </row>
    <row r="23" spans="1:9">
      <c r="A23" s="268"/>
      <c r="C23" s="270">
        <f t="shared" ref="C23:H23" si="0">+SUM(C7:C21)</f>
        <v>278095</v>
      </c>
      <c r="D23" s="270">
        <f t="shared" si="0"/>
        <v>777216</v>
      </c>
      <c r="E23" s="270">
        <f t="shared" si="0"/>
        <v>1389878</v>
      </c>
      <c r="F23" s="270">
        <f t="shared" si="0"/>
        <v>2876959</v>
      </c>
      <c r="G23" s="270">
        <f t="shared" si="0"/>
        <v>4591580</v>
      </c>
      <c r="H23" s="270">
        <f t="shared" si="0"/>
        <v>9746434</v>
      </c>
      <c r="I23" s="270">
        <f>+SUM(I7:I21)</f>
        <v>9684712</v>
      </c>
    </row>
    <row r="24" spans="1:9">
      <c r="A24" s="268"/>
      <c r="B24" s="269" t="s">
        <v>162</v>
      </c>
      <c r="C24" s="270"/>
      <c r="D24" s="270"/>
      <c r="E24" s="270"/>
      <c r="F24" s="270"/>
      <c r="G24" s="270"/>
      <c r="H24" s="270"/>
      <c r="I24" s="270"/>
    </row>
    <row r="25" spans="1:9">
      <c r="A25" s="271"/>
      <c r="B25" s="262" t="s">
        <v>51</v>
      </c>
      <c r="C25" s="272">
        <v>-5615</v>
      </c>
      <c r="D25" s="272">
        <v>-335770</v>
      </c>
      <c r="E25" s="272">
        <v>31557</v>
      </c>
      <c r="F25" s="272">
        <v>-503581</v>
      </c>
      <c r="G25" s="272">
        <v>731806</v>
      </c>
      <c r="H25" s="272">
        <v>-1459931</v>
      </c>
      <c r="I25" s="272">
        <v>1321427</v>
      </c>
    </row>
    <row r="26" spans="1:9">
      <c r="A26" s="271"/>
      <c r="B26" s="262" t="s">
        <v>72</v>
      </c>
      <c r="C26" s="272">
        <v>20278</v>
      </c>
      <c r="D26" s="272">
        <v>-25354</v>
      </c>
      <c r="E26" s="272">
        <v>8571</v>
      </c>
      <c r="F26" s="272">
        <v>-8616</v>
      </c>
      <c r="G26" s="272">
        <v>22309</v>
      </c>
      <c r="H26" s="272">
        <v>-280224</v>
      </c>
      <c r="I26" s="272">
        <v>-330100</v>
      </c>
    </row>
    <row r="27" spans="1:9">
      <c r="A27" s="271"/>
      <c r="B27" s="262" t="s">
        <v>60</v>
      </c>
      <c r="C27" s="272">
        <v>1421</v>
      </c>
      <c r="D27" s="272">
        <v>-4985</v>
      </c>
      <c r="E27" s="272">
        <v>-17078</v>
      </c>
      <c r="F27" s="272">
        <v>16174</v>
      </c>
      <c r="G27" s="272">
        <v>-3265</v>
      </c>
      <c r="H27" s="272">
        <v>-9468</v>
      </c>
      <c r="I27" s="272">
        <v>-1472</v>
      </c>
    </row>
    <row r="28" spans="1:9">
      <c r="A28" s="271"/>
      <c r="B28" s="262" t="s">
        <v>55</v>
      </c>
      <c r="C28" s="272">
        <v>-5928</v>
      </c>
      <c r="D28" s="272">
        <v>-13213</v>
      </c>
      <c r="E28" s="272">
        <v>885</v>
      </c>
      <c r="F28" s="272">
        <v>-36849</v>
      </c>
      <c r="G28" s="272">
        <v>-14629</v>
      </c>
      <c r="H28" s="272">
        <v>43789</v>
      </c>
      <c r="I28" s="272">
        <v>-484764</v>
      </c>
    </row>
    <row r="29" spans="1:9">
      <c r="A29" s="271"/>
      <c r="B29" s="262" t="s">
        <v>163</v>
      </c>
      <c r="C29" s="272">
        <v>-12415</v>
      </c>
      <c r="D29" s="272">
        <v>62754</v>
      </c>
      <c r="E29" s="272">
        <v>-28212</v>
      </c>
      <c r="F29" s="272">
        <v>-30119</v>
      </c>
      <c r="G29" s="272">
        <v>-142899</v>
      </c>
      <c r="H29" s="272">
        <v>252188</v>
      </c>
      <c r="I29" s="272">
        <v>-21657</v>
      </c>
    </row>
    <row r="30" spans="1:9">
      <c r="A30" s="271"/>
      <c r="B30" s="262" t="s">
        <v>164</v>
      </c>
      <c r="C30" s="272">
        <v>-2084</v>
      </c>
      <c r="D30" s="272">
        <v>-3289</v>
      </c>
      <c r="E30" s="272">
        <v>-3133</v>
      </c>
      <c r="F30" s="272">
        <v>-20914</v>
      </c>
      <c r="G30" s="272">
        <v>-80116</v>
      </c>
      <c r="H30" s="272">
        <v>-38343</v>
      </c>
      <c r="I30" s="272">
        <v>-304582</v>
      </c>
    </row>
    <row r="31" spans="1:9">
      <c r="A31" s="271"/>
      <c r="B31" s="262" t="s">
        <v>165</v>
      </c>
      <c r="C31" s="272">
        <v>0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</row>
    <row r="32" spans="1:9">
      <c r="A32" s="271"/>
      <c r="B32" s="262" t="s">
        <v>166</v>
      </c>
      <c r="C32" s="272">
        <v>787</v>
      </c>
      <c r="D32" s="272">
        <v>-12604</v>
      </c>
      <c r="E32" s="272">
        <v>233630</v>
      </c>
      <c r="F32" s="272">
        <v>44724</v>
      </c>
      <c r="G32" s="272">
        <v>6614</v>
      </c>
      <c r="H32" s="272">
        <v>-127778</v>
      </c>
      <c r="I32" s="272">
        <v>136078</v>
      </c>
    </row>
    <row r="33" spans="1:9">
      <c r="A33" s="271"/>
      <c r="B33" s="262" t="s">
        <v>70</v>
      </c>
      <c r="C33" s="272">
        <v>-3124</v>
      </c>
      <c r="D33" s="272">
        <v>-5622</v>
      </c>
      <c r="E33" s="272">
        <v>-16786</v>
      </c>
      <c r="F33" s="272">
        <v>9680</v>
      </c>
      <c r="G33" s="272">
        <v>607</v>
      </c>
      <c r="H33" s="272">
        <v>4266</v>
      </c>
      <c r="I33" s="272">
        <v>-7115</v>
      </c>
    </row>
    <row r="34" spans="1:9">
      <c r="A34" s="271"/>
      <c r="B34" s="262" t="s">
        <v>117</v>
      </c>
      <c r="C34" s="272">
        <v>262</v>
      </c>
      <c r="D34" s="272">
        <v>1292</v>
      </c>
      <c r="E34" s="272">
        <v>139</v>
      </c>
      <c r="F34" s="272">
        <v>-513</v>
      </c>
      <c r="G34" s="272">
        <v>584</v>
      </c>
      <c r="H34" s="272">
        <v>586</v>
      </c>
      <c r="I34" s="272">
        <v>-226</v>
      </c>
    </row>
    <row r="35" spans="1:9">
      <c r="A35" s="271"/>
      <c r="B35" s="269" t="s">
        <v>167</v>
      </c>
      <c r="C35" s="272"/>
      <c r="D35" s="272"/>
      <c r="E35" s="272"/>
      <c r="F35" s="272"/>
      <c r="G35" s="272"/>
      <c r="H35" s="272"/>
      <c r="I35" s="272"/>
    </row>
    <row r="36" spans="1:9">
      <c r="A36" s="271"/>
      <c r="B36" s="262" t="s">
        <v>49</v>
      </c>
      <c r="C36" s="272">
        <v>-3614</v>
      </c>
      <c r="D36" s="272">
        <v>-35543</v>
      </c>
      <c r="E36" s="272">
        <v>80863</v>
      </c>
      <c r="F36" s="272">
        <v>63670</v>
      </c>
      <c r="G36" s="272">
        <v>396785</v>
      </c>
      <c r="H36" s="272">
        <v>-79935</v>
      </c>
      <c r="I36" s="272">
        <v>220982</v>
      </c>
    </row>
    <row r="37" spans="1:9">
      <c r="A37" s="271"/>
      <c r="B37" s="262" t="s">
        <v>50</v>
      </c>
      <c r="C37" s="272">
        <v>4870</v>
      </c>
      <c r="D37" s="272">
        <v>13080</v>
      </c>
      <c r="E37" s="272">
        <v>15912</v>
      </c>
      <c r="F37" s="272">
        <v>76468</v>
      </c>
      <c r="G37" s="272">
        <v>11209</v>
      </c>
      <c r="H37" s="272">
        <v>109214</v>
      </c>
      <c r="I37" s="272">
        <v>49856</v>
      </c>
    </row>
    <row r="38" spans="1:9">
      <c r="A38" s="271"/>
      <c r="B38" s="262" t="s">
        <v>125</v>
      </c>
      <c r="C38" s="272">
        <v>-31327</v>
      </c>
      <c r="D38" s="272">
        <v>3147</v>
      </c>
      <c r="E38" s="272">
        <v>-82564</v>
      </c>
      <c r="F38" s="272">
        <v>-196901</v>
      </c>
      <c r="G38" s="272">
        <v>-597001</v>
      </c>
      <c r="H38" s="272">
        <v>-453939</v>
      </c>
      <c r="I38" s="272">
        <v>-672365</v>
      </c>
    </row>
    <row r="39" spans="1:9" ht="17.25" customHeight="1">
      <c r="A39" s="271"/>
      <c r="B39" s="262" t="s">
        <v>165</v>
      </c>
      <c r="C39" s="272">
        <v>0</v>
      </c>
      <c r="D39" s="272">
        <v>0</v>
      </c>
      <c r="E39" s="272">
        <v>0</v>
      </c>
      <c r="F39" s="272">
        <v>0</v>
      </c>
      <c r="G39" s="272">
        <v>0</v>
      </c>
      <c r="H39" s="272">
        <v>0</v>
      </c>
      <c r="I39" s="272">
        <v>0</v>
      </c>
    </row>
    <row r="40" spans="1:9">
      <c r="A40" s="271"/>
      <c r="B40" s="262" t="s">
        <v>168</v>
      </c>
      <c r="C40" s="272">
        <v>1109</v>
      </c>
      <c r="D40" s="272">
        <v>19589</v>
      </c>
      <c r="E40" s="272">
        <v>16218</v>
      </c>
      <c r="F40" s="272">
        <v>-105848</v>
      </c>
      <c r="G40" s="272">
        <v>-3</v>
      </c>
      <c r="H40" s="272">
        <v>0</v>
      </c>
      <c r="I40" s="272">
        <v>0</v>
      </c>
    </row>
    <row r="41" spans="1:9">
      <c r="A41" s="271"/>
      <c r="B41" s="262" t="s">
        <v>166</v>
      </c>
      <c r="C41" s="272">
        <v>-3171</v>
      </c>
      <c r="D41" s="272">
        <v>1214</v>
      </c>
      <c r="E41" s="272">
        <v>4</v>
      </c>
      <c r="F41" s="272">
        <v>0</v>
      </c>
      <c r="G41" s="272">
        <v>0</v>
      </c>
      <c r="H41" s="272">
        <v>0</v>
      </c>
      <c r="I41" s="272">
        <v>0</v>
      </c>
    </row>
    <row r="42" spans="1:9" ht="17" thickBot="1">
      <c r="A42" s="271"/>
      <c r="B42" s="273" t="s">
        <v>169</v>
      </c>
      <c r="C42" s="274">
        <v>3760</v>
      </c>
      <c r="D42" s="274">
        <v>-2863</v>
      </c>
      <c r="E42" s="274">
        <v>-12338</v>
      </c>
      <c r="F42" s="274">
        <v>-598</v>
      </c>
      <c r="G42" s="274">
        <v>3577</v>
      </c>
      <c r="H42" s="274">
        <v>33428</v>
      </c>
      <c r="I42" s="274">
        <v>78711</v>
      </c>
    </row>
    <row r="43" spans="1:9">
      <c r="A43" s="268"/>
      <c r="B43" s="269" t="s">
        <v>170</v>
      </c>
      <c r="C43" s="270">
        <f t="shared" ref="C43:E43" si="1">+C23+SUM(C25:C42)</f>
        <v>243304</v>
      </c>
      <c r="D43" s="270">
        <f t="shared" si="1"/>
        <v>439049</v>
      </c>
      <c r="E43" s="270">
        <f t="shared" si="1"/>
        <v>1617546</v>
      </c>
      <c r="F43" s="270">
        <f>+F23+SUM(F25:F42)</f>
        <v>2183736</v>
      </c>
      <c r="G43" s="270">
        <f>+G23+SUM(G25:G42)</f>
        <v>4927158</v>
      </c>
      <c r="H43" s="270">
        <f>+H23+SUM(H25:H42)</f>
        <v>7740287</v>
      </c>
      <c r="I43" s="270">
        <f>+I23+SUM(I25:I42)</f>
        <v>9669485</v>
      </c>
    </row>
    <row r="44" spans="1:9">
      <c r="A44" s="271"/>
    </row>
    <row r="45" spans="1:9">
      <c r="A45" s="271"/>
      <c r="B45" s="267" t="s">
        <v>171</v>
      </c>
    </row>
    <row r="46" spans="1:9">
      <c r="A46" s="271"/>
      <c r="B46" s="262" t="s">
        <v>172</v>
      </c>
      <c r="C46" s="272">
        <v>-109094</v>
      </c>
      <c r="D46" s="272">
        <v>431531</v>
      </c>
      <c r="E46" s="272">
        <v>206491</v>
      </c>
      <c r="F46" s="272">
        <v>-3461400</v>
      </c>
      <c r="G46" s="272">
        <v>3554357</v>
      </c>
      <c r="H46" s="272">
        <v>0</v>
      </c>
      <c r="I46" s="272">
        <v>0</v>
      </c>
    </row>
    <row r="47" spans="1:9">
      <c r="A47" s="271"/>
      <c r="B47" s="262" t="s">
        <v>173</v>
      </c>
      <c r="C47" s="272">
        <v>6491</v>
      </c>
      <c r="D47" s="272">
        <v>-34986</v>
      </c>
      <c r="E47" s="272">
        <v>65950</v>
      </c>
      <c r="F47" s="272">
        <v>33476</v>
      </c>
      <c r="G47" s="272">
        <v>0</v>
      </c>
      <c r="H47" s="272">
        <v>0</v>
      </c>
      <c r="I47" s="272">
        <v>0</v>
      </c>
    </row>
    <row r="48" spans="1:9">
      <c r="A48" s="271"/>
      <c r="B48" s="262" t="s">
        <v>174</v>
      </c>
      <c r="C48" s="272">
        <v>-6741</v>
      </c>
      <c r="D48" s="272">
        <v>-1472</v>
      </c>
      <c r="E48" s="272">
        <v>-1</v>
      </c>
      <c r="F48" s="272">
        <v>-2782</v>
      </c>
      <c r="G48" s="272">
        <v>1236</v>
      </c>
      <c r="H48" s="272">
        <v>0</v>
      </c>
      <c r="I48" s="272">
        <v>0</v>
      </c>
    </row>
    <row r="49" spans="1:9">
      <c r="A49" s="271"/>
      <c r="B49" s="262" t="s">
        <v>100</v>
      </c>
      <c r="C49" s="272">
        <v>6587</v>
      </c>
      <c r="D49" s="272">
        <v>0</v>
      </c>
      <c r="E49" s="272">
        <v>0</v>
      </c>
      <c r="F49" s="272">
        <v>-2</v>
      </c>
      <c r="G49" s="272">
        <v>0</v>
      </c>
      <c r="H49" s="272">
        <v>78881</v>
      </c>
      <c r="I49" s="272">
        <v>0</v>
      </c>
    </row>
    <row r="50" spans="1:9">
      <c r="A50" s="271"/>
      <c r="B50" s="262" t="s">
        <v>175</v>
      </c>
      <c r="C50" s="272">
        <v>-199685</v>
      </c>
      <c r="D50" s="272">
        <v>-148162</v>
      </c>
      <c r="E50" s="272">
        <v>-163123</v>
      </c>
      <c r="F50" s="272">
        <v>-632296</v>
      </c>
      <c r="G50" s="272">
        <v>-1900535</v>
      </c>
      <c r="H50" s="272">
        <v>-4247114</v>
      </c>
      <c r="I50" s="272">
        <v>-3603021</v>
      </c>
    </row>
    <row r="51" spans="1:9">
      <c r="A51" s="271"/>
      <c r="B51" s="262" t="s">
        <v>176</v>
      </c>
      <c r="C51" s="272">
        <v>24133</v>
      </c>
      <c r="D51" s="272">
        <v>-40643</v>
      </c>
      <c r="E51" s="272">
        <v>-90967</v>
      </c>
      <c r="F51" s="272">
        <v>-368950</v>
      </c>
      <c r="G51" s="272">
        <v>-862</v>
      </c>
      <c r="H51" s="272">
        <v>-395</v>
      </c>
      <c r="I51" s="272">
        <v>-12764</v>
      </c>
    </row>
    <row r="52" spans="1:9">
      <c r="A52" s="271"/>
      <c r="B52" s="262" t="s">
        <v>177</v>
      </c>
      <c r="C52" s="272">
        <v>0</v>
      </c>
      <c r="D52" s="272">
        <v>0</v>
      </c>
      <c r="E52" s="272">
        <v>0</v>
      </c>
      <c r="F52" s="272">
        <v>0</v>
      </c>
      <c r="G52" s="272">
        <v>0</v>
      </c>
      <c r="H52" s="272">
        <v>0</v>
      </c>
      <c r="I52" s="272">
        <v>0</v>
      </c>
    </row>
    <row r="53" spans="1:9" ht="17" thickBot="1">
      <c r="A53" s="271"/>
      <c r="B53" s="273" t="s">
        <v>178</v>
      </c>
      <c r="C53" s="274">
        <v>0</v>
      </c>
      <c r="D53" s="274">
        <v>-1583954</v>
      </c>
      <c r="E53" s="274">
        <v>-603492</v>
      </c>
      <c r="F53" s="274">
        <v>-311366</v>
      </c>
      <c r="G53" s="274">
        <v>-1830159</v>
      </c>
      <c r="H53" s="274">
        <v>-9076128</v>
      </c>
      <c r="I53" s="274">
        <v>-11198500</v>
      </c>
    </row>
    <row r="54" spans="1:9">
      <c r="A54" s="268"/>
      <c r="B54" s="269" t="s">
        <v>179</v>
      </c>
      <c r="C54" s="270">
        <f>+SUM(C46:C53)</f>
        <v>-278309</v>
      </c>
      <c r="D54" s="270">
        <f>+SUM(D46:D53)</f>
        <v>-1377686</v>
      </c>
      <c r="E54" s="270">
        <f>+SUM(E46:E53)</f>
        <v>-585142</v>
      </c>
      <c r="F54" s="270">
        <f t="shared" ref="F54" si="2">+SUM(F46:F53)</f>
        <v>-4743320</v>
      </c>
      <c r="G54" s="270">
        <f>+SUM(G46:G53)</f>
        <v>-175963</v>
      </c>
      <c r="H54" s="270">
        <f>+SUM(H46:H53)</f>
        <v>-13244756</v>
      </c>
      <c r="I54" s="270">
        <f>+SUM(I46:I53)</f>
        <v>-14814285</v>
      </c>
    </row>
    <row r="55" spans="1:9">
      <c r="A55" s="271"/>
    </row>
    <row r="56" spans="1:9">
      <c r="A56" s="271"/>
      <c r="B56" s="267" t="s">
        <v>180</v>
      </c>
    </row>
    <row r="57" spans="1:9">
      <c r="A57" s="271"/>
      <c r="B57" s="262" t="s">
        <v>181</v>
      </c>
      <c r="C57" s="272">
        <v>171708</v>
      </c>
      <c r="D57" s="272">
        <v>1298886</v>
      </c>
      <c r="E57" s="272">
        <v>1250509</v>
      </c>
      <c r="F57" s="272">
        <v>4191053</v>
      </c>
      <c r="G57" s="272">
        <v>2347901</v>
      </c>
      <c r="H57" s="272">
        <v>1711425</v>
      </c>
      <c r="I57" s="272">
        <v>7048364</v>
      </c>
    </row>
    <row r="58" spans="1:9">
      <c r="A58" s="271"/>
      <c r="B58" s="262" t="s">
        <v>182</v>
      </c>
      <c r="C58" s="272">
        <v>0</v>
      </c>
      <c r="D58" s="272">
        <v>0</v>
      </c>
      <c r="E58" s="272">
        <v>-1581802</v>
      </c>
      <c r="F58" s="272">
        <v>-2973134</v>
      </c>
      <c r="G58" s="272">
        <v>0</v>
      </c>
      <c r="H58" s="272">
        <v>-1322323</v>
      </c>
      <c r="I58" s="272">
        <v>-2549014</v>
      </c>
    </row>
    <row r="59" spans="1:9">
      <c r="A59" s="271"/>
      <c r="B59" s="262" t="s">
        <v>183</v>
      </c>
      <c r="C59" s="272">
        <v>0</v>
      </c>
      <c r="D59" s="272">
        <v>0</v>
      </c>
      <c r="E59" s="272">
        <v>-78144</v>
      </c>
      <c r="F59" s="272">
        <v>-267565</v>
      </c>
      <c r="G59" s="272">
        <v>-230139</v>
      </c>
      <c r="H59" s="272">
        <v>-344138</v>
      </c>
      <c r="I59" s="272">
        <v>-469038</v>
      </c>
    </row>
    <row r="60" spans="1:9">
      <c r="A60" s="271"/>
      <c r="B60" s="262" t="s">
        <v>184</v>
      </c>
      <c r="C60" s="271">
        <v>0</v>
      </c>
      <c r="D60" s="271">
        <v>-96713</v>
      </c>
      <c r="E60" s="271">
        <v>-198701</v>
      </c>
      <c r="F60" s="271">
        <v>-138922</v>
      </c>
      <c r="G60" s="271">
        <v>-65662</v>
      </c>
      <c r="H60" s="271">
        <v>-72543</v>
      </c>
      <c r="I60" s="272">
        <v>-74087</v>
      </c>
    </row>
    <row r="61" spans="1:9">
      <c r="A61" s="271"/>
      <c r="B61" s="262" t="s">
        <v>185</v>
      </c>
      <c r="C61" s="271">
        <v>0</v>
      </c>
      <c r="D61" s="271">
        <v>-61782</v>
      </c>
      <c r="E61" s="271">
        <v>-45473</v>
      </c>
      <c r="F61" s="271">
        <v>-45000</v>
      </c>
      <c r="G61" s="271">
        <v>-56957</v>
      </c>
      <c r="H61" s="271">
        <v>-148861</v>
      </c>
      <c r="I61" s="271">
        <v>-211420</v>
      </c>
    </row>
    <row r="62" spans="1:9">
      <c r="A62" s="271"/>
      <c r="B62" s="262" t="s">
        <v>52</v>
      </c>
      <c r="C62" s="272">
        <v>-23162</v>
      </c>
      <c r="D62" s="272">
        <v>-1182</v>
      </c>
      <c r="E62" s="272">
        <v>0</v>
      </c>
      <c r="F62" s="272">
        <v>0</v>
      </c>
      <c r="G62" s="272">
        <v>2038922</v>
      </c>
      <c r="H62" s="272">
        <v>0</v>
      </c>
      <c r="I62" s="272">
        <v>3189707</v>
      </c>
    </row>
    <row r="63" spans="1:9">
      <c r="A63" s="271"/>
      <c r="B63" s="262" t="s">
        <v>246</v>
      </c>
      <c r="C63" s="272"/>
      <c r="D63" s="272"/>
      <c r="E63" s="272"/>
      <c r="F63" s="272"/>
      <c r="G63" s="272"/>
      <c r="H63" s="272">
        <v>-182522</v>
      </c>
      <c r="I63" s="272">
        <v>-235949</v>
      </c>
    </row>
    <row r="64" spans="1:9">
      <c r="A64" s="271"/>
      <c r="B64" s="262" t="s">
        <v>186</v>
      </c>
      <c r="C64" s="272">
        <v>-2024</v>
      </c>
      <c r="D64" s="272">
        <v>-4988</v>
      </c>
      <c r="E64" s="272">
        <v>-155960</v>
      </c>
      <c r="F64" s="272">
        <v>-115081</v>
      </c>
      <c r="G64" s="272">
        <v>-21544</v>
      </c>
      <c r="H64" s="272">
        <v>0</v>
      </c>
      <c r="I64" s="272">
        <v>18699</v>
      </c>
    </row>
    <row r="65" spans="1:9">
      <c r="A65" s="271"/>
      <c r="B65" s="262" t="s">
        <v>188</v>
      </c>
      <c r="C65" s="272">
        <v>7709</v>
      </c>
      <c r="D65" s="272">
        <v>12055</v>
      </c>
      <c r="E65" s="272">
        <v>10489</v>
      </c>
      <c r="F65" s="272">
        <v>1976744</v>
      </c>
      <c r="G65" s="272">
        <v>16030</v>
      </c>
      <c r="H65" s="272">
        <v>33118</v>
      </c>
      <c r="I65" s="272">
        <v>58595</v>
      </c>
    </row>
    <row r="66" spans="1:9">
      <c r="A66" s="271"/>
      <c r="B66" s="262" t="s">
        <v>187</v>
      </c>
      <c r="C66" s="272">
        <v>-33198</v>
      </c>
      <c r="D66" s="272">
        <v>43480</v>
      </c>
      <c r="E66" s="272">
        <v>85787</v>
      </c>
      <c r="F66" s="272">
        <v>0</v>
      </c>
      <c r="G66" s="272">
        <v>0</v>
      </c>
      <c r="H66" s="272">
        <v>-530641</v>
      </c>
      <c r="I66" s="272">
        <v>-945077</v>
      </c>
    </row>
    <row r="67" spans="1:9">
      <c r="A67" s="271"/>
      <c r="B67" s="262" t="s">
        <v>260</v>
      </c>
      <c r="C67" s="272"/>
      <c r="D67" s="272"/>
      <c r="E67" s="272"/>
      <c r="F67" s="272"/>
      <c r="G67" s="272"/>
      <c r="H67" s="272">
        <v>-60618</v>
      </c>
      <c r="I67" s="272">
        <v>0</v>
      </c>
    </row>
    <row r="68" spans="1:9" ht="17" thickBot="1">
      <c r="A68" s="271"/>
      <c r="B68" s="273" t="s">
        <v>189</v>
      </c>
      <c r="C68" s="274">
        <v>0</v>
      </c>
      <c r="D68" s="274">
        <v>0</v>
      </c>
      <c r="E68" s="274">
        <v>0</v>
      </c>
      <c r="F68" s="274">
        <v>-666</v>
      </c>
      <c r="G68" s="274">
        <v>-18633</v>
      </c>
      <c r="H68" s="274">
        <v>0</v>
      </c>
      <c r="I68" s="274">
        <v>0</v>
      </c>
    </row>
    <row r="69" spans="1:9">
      <c r="A69" s="268"/>
      <c r="B69" s="269" t="s">
        <v>190</v>
      </c>
      <c r="C69" s="270">
        <f t="shared" ref="C69:I69" si="3">SUM(C57:C68)</f>
        <v>121033</v>
      </c>
      <c r="D69" s="270">
        <f t="shared" si="3"/>
        <v>1189756</v>
      </c>
      <c r="E69" s="270">
        <f t="shared" si="3"/>
        <v>-713295</v>
      </c>
      <c r="F69" s="270">
        <f t="shared" si="3"/>
        <v>2627429</v>
      </c>
      <c r="G69" s="270">
        <f t="shared" si="3"/>
        <v>4009918</v>
      </c>
      <c r="H69" s="270">
        <f t="shared" si="3"/>
        <v>-917103</v>
      </c>
      <c r="I69" s="270">
        <f t="shared" si="3"/>
        <v>5830780</v>
      </c>
    </row>
    <row r="70" spans="1:9" ht="17" thickBot="1">
      <c r="A70" s="271"/>
      <c r="B70" s="273" t="s">
        <v>191</v>
      </c>
      <c r="C70" s="274">
        <v>8520</v>
      </c>
      <c r="D70" s="274">
        <v>21285</v>
      </c>
      <c r="E70" s="274">
        <v>30767</v>
      </c>
      <c r="F70" s="274">
        <v>93563</v>
      </c>
      <c r="G70" s="274">
        <v>-118833</v>
      </c>
      <c r="H70" s="274">
        <v>-855986</v>
      </c>
      <c r="I70" s="274">
        <v>971976</v>
      </c>
    </row>
    <row r="71" spans="1:9" ht="17" thickBot="1">
      <c r="A71" s="268"/>
      <c r="B71" s="275" t="s">
        <v>192</v>
      </c>
      <c r="C71" s="276">
        <f t="shared" ref="C71:I71" si="4">+C43+C54+C69+C70</f>
        <v>94548</v>
      </c>
      <c r="D71" s="276">
        <f t="shared" si="4"/>
        <v>272404</v>
      </c>
      <c r="E71" s="276">
        <f t="shared" si="4"/>
        <v>349876</v>
      </c>
      <c r="F71" s="276">
        <f t="shared" si="4"/>
        <v>161408</v>
      </c>
      <c r="G71" s="276">
        <f t="shared" si="4"/>
        <v>8642280</v>
      </c>
      <c r="H71" s="276">
        <f t="shared" si="4"/>
        <v>-7277558</v>
      </c>
      <c r="I71" s="276">
        <f t="shared" si="4"/>
        <v>1657956</v>
      </c>
    </row>
    <row r="72" spans="1:9">
      <c r="A72" s="271"/>
    </row>
    <row r="73" spans="1:9">
      <c r="A73" s="271"/>
      <c r="B73" s="262" t="s">
        <v>193</v>
      </c>
      <c r="C73" s="272">
        <v>92445</v>
      </c>
      <c r="D73" s="272">
        <v>186993</v>
      </c>
      <c r="E73" s="272">
        <v>459397</v>
      </c>
      <c r="F73" s="272">
        <v>809273</v>
      </c>
      <c r="G73" s="277">
        <v>970681</v>
      </c>
      <c r="H73" s="277">
        <v>9612961</v>
      </c>
      <c r="I73" s="277">
        <v>2335403</v>
      </c>
    </row>
    <row r="74" spans="1:9" ht="17" thickBot="1">
      <c r="A74" s="271"/>
      <c r="B74" s="273" t="s">
        <v>194</v>
      </c>
      <c r="C74" s="272">
        <v>186993</v>
      </c>
      <c r="D74" s="272">
        <v>459397</v>
      </c>
      <c r="E74" s="272">
        <v>809273</v>
      </c>
      <c r="F74" s="272">
        <v>970681</v>
      </c>
      <c r="G74" s="277">
        <v>9612961</v>
      </c>
      <c r="H74" s="277">
        <v>2335403</v>
      </c>
      <c r="I74" s="277">
        <v>3993359</v>
      </c>
    </row>
    <row r="75" spans="1:9" ht="17" thickBot="1">
      <c r="A75" s="268"/>
      <c r="B75" s="275" t="s">
        <v>192</v>
      </c>
      <c r="C75" s="276">
        <f t="shared" ref="C75:E75" si="5">C74-C73</f>
        <v>94548</v>
      </c>
      <c r="D75" s="276">
        <f>D74-D73</f>
        <v>272404</v>
      </c>
      <c r="E75" s="276">
        <f t="shared" si="5"/>
        <v>349876</v>
      </c>
      <c r="F75" s="276">
        <f>F74-F73</f>
        <v>161408</v>
      </c>
      <c r="G75" s="276">
        <f>G74-G73</f>
        <v>8642280</v>
      </c>
      <c r="H75" s="276">
        <f>H74-H73</f>
        <v>-7277558</v>
      </c>
      <c r="I75" s="276">
        <f>I74-I73</f>
        <v>1657956</v>
      </c>
    </row>
    <row r="76" spans="1:9">
      <c r="C76" s="278"/>
      <c r="D76" s="278"/>
      <c r="E76" s="278"/>
      <c r="F76" s="278"/>
    </row>
    <row r="77" spans="1:9">
      <c r="D77" s="289"/>
      <c r="E77" s="278"/>
      <c r="F77" s="278"/>
      <c r="G77" s="278"/>
    </row>
    <row r="78" spans="1:9">
      <c r="C78" s="289"/>
      <c r="D78" s="289"/>
    </row>
    <row r="87" spans="2:11">
      <c r="B87" s="343"/>
      <c r="C87" s="343"/>
      <c r="D87" s="343"/>
      <c r="E87" s="343"/>
      <c r="F87" s="343"/>
      <c r="G87" s="343"/>
      <c r="H87" s="343"/>
      <c r="I87" s="343"/>
      <c r="J87" s="343"/>
      <c r="K87" s="343"/>
    </row>
    <row r="95" spans="2:11">
      <c r="B95" s="343"/>
      <c r="C95" s="343"/>
      <c r="D95" s="343"/>
      <c r="E95" s="343"/>
      <c r="F95" s="343"/>
      <c r="G95" s="343"/>
      <c r="H95" s="343"/>
      <c r="I95" s="343"/>
      <c r="J95" s="343"/>
      <c r="K95" s="343"/>
    </row>
  </sheetData>
  <mergeCells count="3">
    <mergeCell ref="E3:F3"/>
    <mergeCell ref="B87:K87"/>
    <mergeCell ref="B95:K95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6"/>
  <sheetViews>
    <sheetView showGridLines="0" topLeftCell="A18" zoomScale="85" zoomScaleNormal="85" workbookViewId="0">
      <pane xSplit="1" topLeftCell="V1" activePane="topRight" state="frozen"/>
      <selection activeCell="AR7" sqref="AR7"/>
      <selection pane="topRight" activeCell="V42" sqref="V42"/>
    </sheetView>
  </sheetViews>
  <sheetFormatPr defaultColWidth="9.1796875" defaultRowHeight="15" customHeight="1"/>
  <cols>
    <col min="1" max="1" width="94.7265625" style="121" bestFit="1" customWidth="1"/>
    <col min="2" max="2" width="18" style="121" customWidth="1"/>
    <col min="3" max="17" width="9.81640625" style="121" bestFit="1" customWidth="1"/>
    <col min="18" max="18" width="10.54296875" style="121" customWidth="1"/>
    <col min="19" max="19" width="10.7265625" style="121" customWidth="1"/>
    <col min="20" max="20" width="9.54296875" style="121" customWidth="1"/>
    <col min="21" max="21" width="10.81640625" style="121" customWidth="1"/>
    <col min="22" max="38" width="9.1796875" style="121"/>
    <col min="39" max="39" width="9.26953125" style="121" bestFit="1" customWidth="1"/>
    <col min="40" max="16384" width="9.1796875" style="121"/>
  </cols>
  <sheetData>
    <row r="4" spans="1:43" s="234" customFormat="1" ht="15" customHeight="1">
      <c r="A4" s="74"/>
    </row>
    <row r="6" spans="1:43" ht="15" customHeight="1">
      <c r="O6" s="233"/>
    </row>
    <row r="7" spans="1:43" ht="15" customHeight="1">
      <c r="A7" s="120" t="s">
        <v>268</v>
      </c>
    </row>
    <row r="8" spans="1:43" s="237" customFormat="1" ht="15" customHeight="1">
      <c r="B8" s="238">
        <v>91</v>
      </c>
      <c r="C8" s="238">
        <v>92</v>
      </c>
      <c r="D8" s="238">
        <v>90</v>
      </c>
      <c r="E8" s="238">
        <v>91</v>
      </c>
      <c r="F8" s="238">
        <v>92</v>
      </c>
      <c r="G8" s="238">
        <v>92</v>
      </c>
      <c r="H8" s="238">
        <v>91</v>
      </c>
      <c r="I8" s="238">
        <v>91</v>
      </c>
      <c r="J8" s="238">
        <v>92</v>
      </c>
      <c r="K8" s="238">
        <v>92</v>
      </c>
      <c r="L8" s="238">
        <v>90</v>
      </c>
      <c r="M8" s="238">
        <v>91</v>
      </c>
      <c r="N8" s="238">
        <v>92</v>
      </c>
      <c r="O8" s="238">
        <v>92</v>
      </c>
      <c r="P8" s="237">
        <v>90</v>
      </c>
      <c r="Q8" s="237">
        <v>91</v>
      </c>
      <c r="R8" s="237">
        <v>92</v>
      </c>
      <c r="S8" s="237">
        <v>92</v>
      </c>
      <c r="T8" s="237">
        <v>92</v>
      </c>
      <c r="U8" s="237">
        <v>91</v>
      </c>
      <c r="V8" s="237">
        <v>92</v>
      </c>
      <c r="W8" s="237">
        <v>92</v>
      </c>
      <c r="X8" s="237">
        <v>92</v>
      </c>
      <c r="Y8" s="237">
        <v>91</v>
      </c>
      <c r="Z8" s="237">
        <v>92</v>
      </c>
      <c r="AA8" s="237">
        <v>92</v>
      </c>
      <c r="AB8" s="237">
        <v>92</v>
      </c>
      <c r="AC8" s="237">
        <v>91</v>
      </c>
      <c r="AD8" s="237">
        <v>92</v>
      </c>
      <c r="AE8" s="237">
        <v>92</v>
      </c>
      <c r="AF8" s="237">
        <v>92</v>
      </c>
      <c r="AG8" s="237">
        <v>91</v>
      </c>
      <c r="AH8" s="237">
        <v>92</v>
      </c>
      <c r="AI8" s="237">
        <v>92</v>
      </c>
      <c r="AJ8" s="237">
        <v>90</v>
      </c>
      <c r="AK8" s="237">
        <v>91</v>
      </c>
      <c r="AL8" s="237">
        <v>92</v>
      </c>
      <c r="AM8" s="237">
        <v>92</v>
      </c>
    </row>
    <row r="9" spans="1:43" s="239" customFormat="1" ht="15" customHeight="1">
      <c r="A9" s="126" t="s">
        <v>241</v>
      </c>
      <c r="B9" s="127" t="s">
        <v>1</v>
      </c>
      <c r="C9" s="127" t="s">
        <v>3</v>
      </c>
      <c r="D9" s="127" t="s">
        <v>4</v>
      </c>
      <c r="E9" s="127" t="s">
        <v>5</v>
      </c>
      <c r="F9" s="127" t="s">
        <v>6</v>
      </c>
      <c r="G9" s="127" t="s">
        <v>7</v>
      </c>
      <c r="H9" s="127" t="s">
        <v>8</v>
      </c>
      <c r="I9" s="127" t="s">
        <v>9</v>
      </c>
      <c r="J9" s="127" t="s">
        <v>10</v>
      </c>
      <c r="K9" s="127" t="s">
        <v>11</v>
      </c>
      <c r="L9" s="127" t="s">
        <v>12</v>
      </c>
      <c r="M9" s="127" t="s">
        <v>13</v>
      </c>
      <c r="N9" s="127" t="s">
        <v>14</v>
      </c>
      <c r="O9" s="127" t="s">
        <v>85</v>
      </c>
      <c r="P9" s="127" t="s">
        <v>84</v>
      </c>
      <c r="Q9" s="127" t="s">
        <v>98</v>
      </c>
      <c r="R9" s="127" t="s">
        <v>99</v>
      </c>
      <c r="S9" s="127" t="s">
        <v>101</v>
      </c>
      <c r="T9" s="127" t="s">
        <v>108</v>
      </c>
      <c r="U9" s="127" t="s">
        <v>110</v>
      </c>
      <c r="V9" s="127" t="s">
        <v>113</v>
      </c>
      <c r="W9" s="127" t="s">
        <v>114</v>
      </c>
      <c r="X9" s="127" t="s">
        <v>126</v>
      </c>
      <c r="Y9" s="127" t="s">
        <v>129</v>
      </c>
      <c r="Z9" s="127" t="s">
        <v>131</v>
      </c>
      <c r="AA9" s="127" t="s">
        <v>132</v>
      </c>
      <c r="AB9" s="127" t="s">
        <v>134</v>
      </c>
      <c r="AC9" s="127" t="s">
        <v>143</v>
      </c>
      <c r="AD9" s="127" t="s">
        <v>145</v>
      </c>
      <c r="AE9" s="127" t="s">
        <v>147</v>
      </c>
      <c r="AF9" s="127" t="s">
        <v>203</v>
      </c>
      <c r="AG9" s="127" t="s">
        <v>220</v>
      </c>
      <c r="AH9" s="127" t="s">
        <v>231</v>
      </c>
      <c r="AI9" s="127" t="s">
        <v>237</v>
      </c>
      <c r="AJ9" s="127" t="s">
        <v>243</v>
      </c>
      <c r="AK9" s="127" t="s">
        <v>253</v>
      </c>
      <c r="AL9" s="127" t="s">
        <v>257</v>
      </c>
      <c r="AM9" s="127" t="s">
        <v>259</v>
      </c>
      <c r="AN9" s="127" t="s">
        <v>262</v>
      </c>
      <c r="AO9" s="127" t="s">
        <v>263</v>
      </c>
      <c r="AP9" s="127" t="s">
        <v>264</v>
      </c>
      <c r="AQ9" s="127" t="s">
        <v>275</v>
      </c>
    </row>
    <row r="10" spans="1:43" s="119" customFormat="1" ht="15" customHeight="1">
      <c r="A10" s="128" t="s">
        <v>86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43" s="119" customFormat="1" ht="15" customHeight="1">
      <c r="A11" s="123" t="s">
        <v>87</v>
      </c>
      <c r="B11" s="124">
        <v>940937.13</v>
      </c>
      <c r="C11" s="124">
        <v>793898.63000000012</v>
      </c>
      <c r="D11" s="124">
        <v>841342.49</v>
      </c>
      <c r="E11" s="124">
        <v>812720.14999999991</v>
      </c>
      <c r="F11" s="124">
        <v>679989.02</v>
      </c>
      <c r="G11" s="124">
        <v>721483.9</v>
      </c>
      <c r="H11" s="124">
        <v>650474.80000000005</v>
      </c>
      <c r="I11" s="124">
        <v>799334.77</v>
      </c>
      <c r="J11" s="124">
        <v>771564.46</v>
      </c>
      <c r="K11" s="124">
        <v>751408.16999999993</v>
      </c>
      <c r="L11" s="124">
        <f t="shared" ref="L11:O11" si="0">+L12*L8</f>
        <v>739170</v>
      </c>
      <c r="M11" s="124">
        <f t="shared" si="0"/>
        <v>731640</v>
      </c>
      <c r="N11" s="124">
        <f t="shared" si="0"/>
        <v>704168</v>
      </c>
      <c r="O11" s="124">
        <f t="shared" si="0"/>
        <v>676513.76</v>
      </c>
      <c r="P11" s="124">
        <f t="shared" ref="P11" si="1">+P12*P8</f>
        <v>553770</v>
      </c>
      <c r="Q11" s="124">
        <f t="shared" ref="Q11:V11" si="2">+Q12*Q8</f>
        <v>742287</v>
      </c>
      <c r="R11" s="124">
        <f t="shared" si="2"/>
        <v>927452</v>
      </c>
      <c r="S11" s="124">
        <f t="shared" si="2"/>
        <v>925060</v>
      </c>
      <c r="T11" s="124">
        <f t="shared" si="2"/>
        <v>880164</v>
      </c>
      <c r="U11" s="124">
        <f t="shared" si="2"/>
        <v>775593</v>
      </c>
      <c r="V11" s="124">
        <f t="shared" si="2"/>
        <v>742440</v>
      </c>
      <c r="W11" s="124">
        <f t="shared" ref="W11:AC11" si="3">+W12*W8</f>
        <v>687976</v>
      </c>
      <c r="X11" s="124">
        <f t="shared" si="3"/>
        <v>793040</v>
      </c>
      <c r="Y11" s="124">
        <f t="shared" si="3"/>
        <v>859586</v>
      </c>
      <c r="Z11" s="124">
        <f t="shared" si="3"/>
        <v>916741.07708828896</v>
      </c>
      <c r="AA11" s="124">
        <f t="shared" si="3"/>
        <v>804679.63122583984</v>
      </c>
      <c r="AB11" s="124">
        <f t="shared" si="3"/>
        <v>737748</v>
      </c>
      <c r="AC11" s="124">
        <f t="shared" si="3"/>
        <v>804711.71440768137</v>
      </c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</row>
    <row r="12" spans="1:43" s="119" customFormat="1" ht="15" customHeight="1">
      <c r="A12" s="123" t="s">
        <v>88</v>
      </c>
      <c r="B12" s="125">
        <f t="shared" ref="B12:K12" si="4">B11/B8</f>
        <v>10339.968461538461</v>
      </c>
      <c r="C12" s="125">
        <f t="shared" si="4"/>
        <v>8629.3329347826093</v>
      </c>
      <c r="D12" s="125">
        <f t="shared" si="4"/>
        <v>9348.2498888888895</v>
      </c>
      <c r="E12" s="125">
        <f t="shared" si="4"/>
        <v>8930.9906593406577</v>
      </c>
      <c r="F12" s="125">
        <f t="shared" si="4"/>
        <v>7391.1850000000004</v>
      </c>
      <c r="G12" s="125">
        <f t="shared" si="4"/>
        <v>7842.2163043478267</v>
      </c>
      <c r="H12" s="125">
        <f t="shared" si="4"/>
        <v>7148.074725274726</v>
      </c>
      <c r="I12" s="125">
        <f t="shared" si="4"/>
        <v>8783.8985714285718</v>
      </c>
      <c r="J12" s="125">
        <f t="shared" si="4"/>
        <v>8386.5702173913032</v>
      </c>
      <c r="K12" s="125">
        <f t="shared" si="4"/>
        <v>8167.4801086956513</v>
      </c>
      <c r="L12" s="125">
        <v>8213</v>
      </c>
      <c r="M12" s="125">
        <v>8040</v>
      </c>
      <c r="N12" s="125">
        <v>7654</v>
      </c>
      <c r="O12" s="125">
        <v>7353.4104347826087</v>
      </c>
      <c r="P12" s="125">
        <v>6153</v>
      </c>
      <c r="Q12" s="125">
        <v>8157</v>
      </c>
      <c r="R12" s="125">
        <v>10081</v>
      </c>
      <c r="S12" s="125">
        <v>10055</v>
      </c>
      <c r="T12" s="125">
        <v>9567</v>
      </c>
      <c r="U12" s="125">
        <v>8523</v>
      </c>
      <c r="V12" s="125">
        <v>8070</v>
      </c>
      <c r="W12" s="125">
        <v>7478</v>
      </c>
      <c r="X12" s="125">
        <v>8620</v>
      </c>
      <c r="Y12" s="125">
        <v>9446</v>
      </c>
      <c r="Z12" s="125">
        <v>9964.5769248727065</v>
      </c>
      <c r="AA12" s="125">
        <v>8746.51773071565</v>
      </c>
      <c r="AB12" s="125">
        <v>8019</v>
      </c>
      <c r="AC12" s="125">
        <v>8842.9858726118837</v>
      </c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</row>
    <row r="13" spans="1:43" s="119" customFormat="1" ht="15" customHeight="1"/>
    <row r="14" spans="1:43" ht="15" customHeight="1">
      <c r="A14" s="128" t="s">
        <v>266</v>
      </c>
    </row>
    <row r="15" spans="1:43" ht="15" customHeight="1">
      <c r="A15" s="123" t="s">
        <v>135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>
        <v>440401.51465844963</v>
      </c>
      <c r="AA15" s="124">
        <v>646746.37628864031</v>
      </c>
      <c r="AB15" s="124">
        <v>551520</v>
      </c>
      <c r="AC15" s="124">
        <v>472520.02045988321</v>
      </c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</row>
    <row r="16" spans="1:43" ht="15" customHeight="1">
      <c r="A16" s="123" t="s">
        <v>136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>
        <v>4786.9729854179304</v>
      </c>
      <c r="AA16" s="124">
        <v>7029.8519161808736</v>
      </c>
      <c r="AB16" s="124">
        <v>6128</v>
      </c>
      <c r="AC16" s="124">
        <v>5250.2224495542578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</row>
    <row r="18" spans="1:43" ht="15" customHeight="1">
      <c r="A18" s="128" t="s">
        <v>267</v>
      </c>
    </row>
    <row r="19" spans="1:43" ht="15" customHeight="1">
      <c r="A19" s="123" t="s">
        <v>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>
        <f t="shared" ref="AD19" si="5">+AD20*$R$8</f>
        <v>1228714.3460585135</v>
      </c>
      <c r="AE19" s="124">
        <f>+AE20*S$8</f>
        <v>1411900.5879418759</v>
      </c>
      <c r="AF19" s="124">
        <f>+AF20*T$8</f>
        <v>1613446.1278650879</v>
      </c>
      <c r="AG19" s="124">
        <f>+AG20*U$8</f>
        <v>1525342</v>
      </c>
      <c r="AH19" s="124">
        <f>+AH20*V$8</f>
        <v>1499784</v>
      </c>
      <c r="AI19" s="124">
        <f>+AI20*W$8</f>
        <v>1346328</v>
      </c>
      <c r="AJ19" s="124">
        <v>1122750</v>
      </c>
      <c r="AK19" s="124">
        <v>1603187.2379409701</v>
      </c>
      <c r="AL19" s="124">
        <v>1486213.2726835946</v>
      </c>
      <c r="AM19" s="124">
        <v>1522768.457915348</v>
      </c>
      <c r="AN19" s="124">
        <v>1443725.3455781485</v>
      </c>
      <c r="AO19" s="124">
        <v>1376786.3484097633</v>
      </c>
      <c r="AP19" s="124">
        <v>945354.82838382456</v>
      </c>
      <c r="AQ19" s="124">
        <v>1092807.02</v>
      </c>
    </row>
    <row r="20" spans="1:43" ht="15" customHeight="1">
      <c r="A20" s="123" t="s">
        <v>88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>
        <v>13355.590718027321</v>
      </c>
      <c r="AE20" s="124">
        <v>15346.745521107347</v>
      </c>
      <c r="AF20" s="124">
        <v>17537.457911577043</v>
      </c>
      <c r="AG20" s="124">
        <v>16762</v>
      </c>
      <c r="AH20" s="124">
        <v>16302</v>
      </c>
      <c r="AI20" s="124">
        <v>14634</v>
      </c>
      <c r="AJ20" s="124">
        <v>12475</v>
      </c>
      <c r="AK20" s="124">
        <v>17616.347155712632</v>
      </c>
      <c r="AL20" s="124">
        <v>16154.492094386898</v>
      </c>
      <c r="AM20" s="124">
        <v>16551.831064297261</v>
      </c>
      <c r="AN20" s="124">
        <v>15865.113687671961</v>
      </c>
      <c r="AO20" s="124">
        <v>15129.520312195202</v>
      </c>
      <c r="AP20" s="124">
        <v>10275.595960693745</v>
      </c>
      <c r="AQ20" s="124">
        <v>11878.337157079186</v>
      </c>
    </row>
    <row r="22" spans="1:43" ht="15" customHeight="1">
      <c r="A22" s="128" t="s">
        <v>269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</row>
    <row r="23" spans="1:43" ht="15" customHeight="1">
      <c r="A23" s="123" t="s">
        <v>107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>
        <v>236645.38597401232</v>
      </c>
      <c r="M23" s="124">
        <v>254799.73413530897</v>
      </c>
      <c r="N23" s="124">
        <v>304330.85919146112</v>
      </c>
      <c r="O23" s="124">
        <v>322866.9189998582</v>
      </c>
      <c r="P23" s="124">
        <v>242010</v>
      </c>
      <c r="Q23" s="124">
        <v>278460</v>
      </c>
      <c r="R23" s="124">
        <v>278760</v>
      </c>
      <c r="S23" s="124">
        <v>301024</v>
      </c>
      <c r="T23" s="124">
        <v>187036</v>
      </c>
      <c r="U23" s="124">
        <v>161616</v>
      </c>
      <c r="V23" s="124">
        <v>222006</v>
      </c>
      <c r="W23" s="124">
        <v>263039</v>
      </c>
      <c r="X23" s="124">
        <v>114114</v>
      </c>
      <c r="Y23" s="124">
        <v>64337</v>
      </c>
      <c r="Z23" s="124">
        <v>160094.40631650406</v>
      </c>
      <c r="AA23" s="124">
        <v>210224.03849121052</v>
      </c>
      <c r="AB23" s="124">
        <v>187560</v>
      </c>
      <c r="AC23" s="124">
        <v>197190.27256780787</v>
      </c>
      <c r="AD23" s="124">
        <v>171862.39007795372</v>
      </c>
      <c r="AE23" s="124">
        <v>176965.07475919399</v>
      </c>
      <c r="AF23" s="124">
        <v>176000.71415541405</v>
      </c>
      <c r="AG23" s="124">
        <v>162270.75577080413</v>
      </c>
      <c r="AH23" s="124">
        <v>134136.3989558559</v>
      </c>
      <c r="AI23" s="124">
        <v>67436</v>
      </c>
      <c r="AJ23" s="124"/>
      <c r="AK23" s="124"/>
      <c r="AL23" s="124"/>
      <c r="AM23" s="124"/>
      <c r="AN23" s="124"/>
      <c r="AO23" s="124"/>
      <c r="AP23" s="124"/>
      <c r="AQ23" s="124"/>
    </row>
    <row r="24" spans="1:43" ht="15" customHeight="1">
      <c r="A24" s="123" t="s">
        <v>106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>
        <v>2799.9970784099887</v>
      </c>
      <c r="N24" s="124">
        <v>3307.9441216463165</v>
      </c>
      <c r="O24" s="124">
        <v>3509.4230326071543</v>
      </c>
      <c r="P24" s="124">
        <v>2689</v>
      </c>
      <c r="Q24" s="124">
        <v>3060</v>
      </c>
      <c r="R24" s="124">
        <v>3030</v>
      </c>
      <c r="S24" s="124">
        <v>3272</v>
      </c>
      <c r="T24" s="124">
        <v>2033</v>
      </c>
      <c r="U24" s="124">
        <v>1776</v>
      </c>
      <c r="V24" s="124">
        <v>2413</v>
      </c>
      <c r="W24" s="124">
        <v>2859</v>
      </c>
      <c r="X24" s="124">
        <v>1254</v>
      </c>
      <c r="Y24" s="124">
        <v>707</v>
      </c>
      <c r="Z24" s="124">
        <v>1740.1565903967833</v>
      </c>
      <c r="AA24" s="124">
        <v>2285.0438966435927</v>
      </c>
      <c r="AB24" s="124">
        <v>2084</v>
      </c>
      <c r="AC24" s="124">
        <v>2191.0030285311987</v>
      </c>
      <c r="AD24" s="124">
        <v>1868.0694573690623</v>
      </c>
      <c r="AE24" s="124">
        <v>1923.5334212955868</v>
      </c>
      <c r="AF24" s="124">
        <v>1913.051240819718</v>
      </c>
      <c r="AG24" s="124">
        <v>1783.1951183604849</v>
      </c>
      <c r="AH24" s="124">
        <v>1458.0043364766946</v>
      </c>
      <c r="AI24" s="124">
        <v>733</v>
      </c>
      <c r="AJ24" s="124"/>
      <c r="AK24" s="124"/>
      <c r="AL24" s="124"/>
      <c r="AM24" s="124"/>
      <c r="AN24" s="124"/>
      <c r="AO24" s="124"/>
      <c r="AP24" s="124"/>
      <c r="AQ24" s="124"/>
    </row>
    <row r="26" spans="1:43" ht="15" customHeight="1">
      <c r="A26" s="128" t="s">
        <v>242</v>
      </c>
    </row>
    <row r="27" spans="1:43" ht="15" customHeight="1">
      <c r="A27" s="123" t="s">
        <v>111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>
        <v>308476</v>
      </c>
      <c r="U27" s="124">
        <v>893984</v>
      </c>
      <c r="V27" s="124">
        <v>907580</v>
      </c>
      <c r="W27" s="124">
        <v>1254788</v>
      </c>
      <c r="X27" s="124">
        <v>1247796</v>
      </c>
      <c r="Y27" s="124">
        <v>1217580</v>
      </c>
      <c r="Z27" s="124">
        <v>1181083.130362106</v>
      </c>
      <c r="AA27" s="124">
        <v>1097397.7797173178</v>
      </c>
      <c r="AB27" s="124">
        <v>1387912</v>
      </c>
      <c r="AC27" s="124">
        <v>1359647.934098589</v>
      </c>
      <c r="AD27" s="124">
        <v>1508579.4477305813</v>
      </c>
      <c r="AE27" s="124">
        <v>1382586.3362425312</v>
      </c>
      <c r="AF27" s="124">
        <v>1447973.1790557583</v>
      </c>
      <c r="AG27" s="124">
        <v>1343051.4862060763</v>
      </c>
      <c r="AH27" s="124">
        <v>2576555.7265432463</v>
      </c>
      <c r="AI27" s="124">
        <v>2967368</v>
      </c>
      <c r="AJ27" s="124">
        <v>3044970</v>
      </c>
      <c r="AK27" s="124">
        <v>4625091</v>
      </c>
      <c r="AL27" s="124">
        <v>5211113</v>
      </c>
      <c r="AM27" s="124">
        <v>5091703.5463238331</v>
      </c>
      <c r="AN27" s="124">
        <v>4226913.1179666827</v>
      </c>
      <c r="AO27" s="124">
        <v>4297174.0218722038</v>
      </c>
      <c r="AP27" s="124">
        <v>3617003.6211924725</v>
      </c>
      <c r="AQ27" s="124">
        <v>3740932.94</v>
      </c>
    </row>
    <row r="28" spans="1:43" ht="15" customHeight="1">
      <c r="A28" s="123" t="s">
        <v>112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>
        <v>3353</v>
      </c>
      <c r="U28" s="124">
        <v>9824</v>
      </c>
      <c r="V28" s="124">
        <v>9865</v>
      </c>
      <c r="W28" s="124">
        <v>13639</v>
      </c>
      <c r="X28" s="124">
        <v>13563</v>
      </c>
      <c r="Y28" s="124">
        <v>13380</v>
      </c>
      <c r="Z28" s="124">
        <v>12837.860112631586</v>
      </c>
      <c r="AA28" s="124">
        <v>11928.236736057801</v>
      </c>
      <c r="AB28" s="124">
        <v>15086</v>
      </c>
      <c r="AC28" s="124">
        <v>14941.186088995484</v>
      </c>
      <c r="AD28" s="124">
        <v>16397.602692723711</v>
      </c>
      <c r="AE28" s="124">
        <v>15028.112350462296</v>
      </c>
      <c r="AF28" s="124">
        <v>15738.83890277998</v>
      </c>
      <c r="AG28" s="124">
        <v>14758.807540726115</v>
      </c>
      <c r="AH28" s="124">
        <v>28006.04050590485</v>
      </c>
      <c r="AI28" s="124">
        <v>32254</v>
      </c>
      <c r="AJ28" s="124">
        <v>33833</v>
      </c>
      <c r="AK28" s="124">
        <v>50825</v>
      </c>
      <c r="AL28" s="124">
        <v>56643</v>
      </c>
      <c r="AM28" s="124">
        <v>55344.603764389489</v>
      </c>
      <c r="AN28" s="124">
        <v>46449.594702930575</v>
      </c>
      <c r="AO28" s="124">
        <v>47221.692548046194</v>
      </c>
      <c r="AP28" s="124">
        <v>39315.256752092093</v>
      </c>
      <c r="AQ28" s="124">
        <v>40662.314602076367</v>
      </c>
    </row>
    <row r="30" spans="1:43" ht="15" customHeight="1">
      <c r="A30" s="128" t="s">
        <v>270</v>
      </c>
    </row>
    <row r="31" spans="1:43" s="234" customFormat="1" ht="15" customHeight="1">
      <c r="A31" s="123" t="s">
        <v>111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>
        <v>1325790</v>
      </c>
      <c r="AK31" s="124">
        <v>2061232</v>
      </c>
      <c r="AL31" s="124">
        <v>2494397.5306647453</v>
      </c>
      <c r="AM31" s="124">
        <v>2613904.0598476143</v>
      </c>
      <c r="AN31" s="124">
        <v>2340414.6125611458</v>
      </c>
      <c r="AO31" s="124">
        <v>2505677.602321947</v>
      </c>
      <c r="AP31" s="124">
        <v>1902759.457058805</v>
      </c>
      <c r="AQ31" s="124">
        <v>2213711.9700000002</v>
      </c>
    </row>
    <row r="32" spans="1:43" s="234" customFormat="1" ht="15" customHeight="1">
      <c r="A32" s="123" t="s">
        <v>112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>
        <v>14731</v>
      </c>
      <c r="AK32" s="124">
        <v>22651</v>
      </c>
      <c r="AL32" s="124">
        <v>26821.4788243521</v>
      </c>
      <c r="AM32" s="124">
        <v>28412.000650517548</v>
      </c>
      <c r="AN32" s="124">
        <v>26011.484572622281</v>
      </c>
      <c r="AO32" s="124">
        <v>27534.918706834582</v>
      </c>
      <c r="AP32" s="124">
        <v>20682.168011508751</v>
      </c>
      <c r="AQ32" s="124">
        <v>24062.086637746546</v>
      </c>
    </row>
    <row r="33" spans="1:16381" s="234" customFormat="1" ht="15" customHeight="1">
      <c r="A33" s="12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121"/>
    </row>
    <row r="34" spans="1:16381" ht="15" customHeight="1">
      <c r="A34" s="128" t="s">
        <v>276</v>
      </c>
    </row>
    <row r="35" spans="1:16381" s="234" customFormat="1" ht="15" customHeight="1">
      <c r="A35" s="123" t="s">
        <v>111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>
        <v>1010017.6897999999</v>
      </c>
    </row>
    <row r="36" spans="1:16381" s="234" customFormat="1" ht="15" customHeight="1">
      <c r="A36" s="123" t="s">
        <v>112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>
        <v>10978.453149999999</v>
      </c>
    </row>
    <row r="37" spans="1:16381" s="234" customFormat="1" ht="15" customHeight="1"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  <c r="IW37" s="241"/>
      <c r="IX37" s="241"/>
      <c r="IY37" s="241"/>
      <c r="IZ37" s="241"/>
      <c r="JA37" s="241"/>
      <c r="JB37" s="241"/>
      <c r="JC37" s="241"/>
      <c r="JD37" s="241"/>
      <c r="JE37" s="241"/>
      <c r="JF37" s="241"/>
      <c r="JG37" s="241"/>
      <c r="JH37" s="241"/>
      <c r="JI37" s="241"/>
      <c r="JJ37" s="241"/>
      <c r="JK37" s="241"/>
      <c r="JL37" s="241"/>
      <c r="JM37" s="241"/>
      <c r="JN37" s="241"/>
      <c r="JO37" s="241"/>
      <c r="JP37" s="241"/>
      <c r="JQ37" s="241"/>
      <c r="JR37" s="241"/>
      <c r="JS37" s="241"/>
      <c r="JT37" s="241"/>
      <c r="JU37" s="241"/>
      <c r="JV37" s="241"/>
      <c r="JW37" s="241"/>
      <c r="JX37" s="241"/>
      <c r="JY37" s="241"/>
      <c r="JZ37" s="241"/>
      <c r="KA37" s="241"/>
      <c r="KB37" s="241"/>
      <c r="KC37" s="241"/>
      <c r="KD37" s="241"/>
      <c r="KE37" s="241"/>
      <c r="KF37" s="241"/>
      <c r="KG37" s="241"/>
      <c r="KH37" s="241"/>
      <c r="KI37" s="241"/>
      <c r="KJ37" s="241"/>
      <c r="KK37" s="241"/>
      <c r="KL37" s="241"/>
      <c r="KM37" s="241"/>
      <c r="KN37" s="241"/>
      <c r="KO37" s="241"/>
      <c r="KP37" s="241"/>
      <c r="KQ37" s="241"/>
      <c r="KR37" s="241"/>
      <c r="KS37" s="241"/>
      <c r="KT37" s="241"/>
      <c r="KU37" s="241"/>
      <c r="KV37" s="241"/>
      <c r="KW37" s="241"/>
      <c r="KX37" s="241"/>
      <c r="KY37" s="241"/>
      <c r="KZ37" s="241"/>
      <c r="LA37" s="241"/>
      <c r="LB37" s="241"/>
      <c r="LC37" s="241"/>
      <c r="LD37" s="241"/>
      <c r="LE37" s="241"/>
      <c r="LF37" s="241"/>
      <c r="LG37" s="241"/>
      <c r="LH37" s="241"/>
      <c r="LI37" s="241"/>
      <c r="LJ37" s="241"/>
      <c r="LK37" s="241"/>
      <c r="LL37" s="241"/>
      <c r="LM37" s="241"/>
      <c r="LN37" s="241"/>
      <c r="LO37" s="241"/>
      <c r="LP37" s="241"/>
      <c r="LQ37" s="241"/>
      <c r="LR37" s="241"/>
      <c r="LS37" s="241"/>
      <c r="LT37" s="241"/>
      <c r="LU37" s="241"/>
      <c r="LV37" s="241"/>
      <c r="LW37" s="241"/>
      <c r="LX37" s="241"/>
      <c r="LY37" s="241"/>
      <c r="LZ37" s="241"/>
      <c r="MA37" s="241"/>
      <c r="MB37" s="241"/>
      <c r="MC37" s="241"/>
      <c r="MD37" s="241"/>
      <c r="ME37" s="241"/>
      <c r="MF37" s="241"/>
      <c r="MG37" s="241"/>
      <c r="MH37" s="241"/>
      <c r="MI37" s="241"/>
      <c r="MJ37" s="241"/>
      <c r="MK37" s="241"/>
      <c r="ML37" s="241"/>
      <c r="MM37" s="241"/>
      <c r="MN37" s="241"/>
      <c r="MO37" s="241"/>
      <c r="MP37" s="241"/>
      <c r="MQ37" s="241"/>
      <c r="MR37" s="241"/>
      <c r="MS37" s="241"/>
      <c r="MT37" s="241"/>
      <c r="MU37" s="241"/>
      <c r="MV37" s="241"/>
      <c r="MW37" s="241"/>
      <c r="MX37" s="241"/>
      <c r="MY37" s="241"/>
      <c r="MZ37" s="241"/>
      <c r="NA37" s="241"/>
      <c r="NB37" s="241"/>
      <c r="NC37" s="241"/>
      <c r="ND37" s="241"/>
      <c r="NE37" s="241"/>
      <c r="NF37" s="241"/>
      <c r="NG37" s="241"/>
      <c r="NH37" s="241"/>
      <c r="NI37" s="241"/>
      <c r="NJ37" s="241"/>
      <c r="NK37" s="241"/>
      <c r="NL37" s="241"/>
      <c r="NM37" s="241"/>
      <c r="NN37" s="241"/>
      <c r="NO37" s="241"/>
      <c r="NP37" s="241"/>
      <c r="NQ37" s="241"/>
      <c r="NR37" s="241"/>
      <c r="NS37" s="241"/>
      <c r="NT37" s="241"/>
      <c r="NU37" s="241"/>
      <c r="NV37" s="241"/>
      <c r="NW37" s="241"/>
      <c r="NX37" s="241"/>
      <c r="NY37" s="241"/>
      <c r="NZ37" s="241"/>
      <c r="OA37" s="241"/>
      <c r="OB37" s="241"/>
      <c r="OC37" s="241"/>
      <c r="OD37" s="241"/>
      <c r="OE37" s="241"/>
      <c r="OF37" s="241"/>
      <c r="OG37" s="241"/>
      <c r="OH37" s="241"/>
      <c r="OI37" s="241"/>
      <c r="OJ37" s="241"/>
      <c r="OK37" s="241"/>
      <c r="OL37" s="241"/>
      <c r="OM37" s="241"/>
      <c r="ON37" s="241"/>
      <c r="OO37" s="241"/>
      <c r="OP37" s="241"/>
      <c r="OQ37" s="241"/>
      <c r="OR37" s="241"/>
      <c r="OS37" s="241"/>
      <c r="OT37" s="241"/>
      <c r="OU37" s="241"/>
      <c r="OV37" s="241"/>
      <c r="OW37" s="241"/>
      <c r="OX37" s="241"/>
      <c r="OY37" s="241"/>
      <c r="OZ37" s="241"/>
      <c r="PA37" s="241"/>
      <c r="PB37" s="241"/>
      <c r="PC37" s="241"/>
      <c r="PD37" s="241"/>
      <c r="PE37" s="241"/>
      <c r="PF37" s="241"/>
      <c r="PG37" s="241"/>
      <c r="PH37" s="241"/>
      <c r="PI37" s="241"/>
      <c r="PJ37" s="241"/>
      <c r="PK37" s="241"/>
      <c r="PL37" s="241"/>
      <c r="PM37" s="241"/>
      <c r="PN37" s="241"/>
      <c r="PO37" s="241"/>
      <c r="PP37" s="241"/>
      <c r="PQ37" s="241"/>
      <c r="PR37" s="241"/>
      <c r="PS37" s="241"/>
      <c r="PT37" s="241"/>
      <c r="PU37" s="241"/>
      <c r="PV37" s="241"/>
      <c r="PW37" s="241"/>
      <c r="PX37" s="241"/>
      <c r="PY37" s="241"/>
      <c r="PZ37" s="241"/>
      <c r="QA37" s="241"/>
      <c r="QB37" s="241"/>
      <c r="QC37" s="241"/>
      <c r="QD37" s="241"/>
      <c r="QE37" s="241"/>
      <c r="QF37" s="241"/>
      <c r="QG37" s="241"/>
      <c r="QH37" s="241"/>
      <c r="QI37" s="241"/>
      <c r="QJ37" s="241"/>
      <c r="QK37" s="241"/>
      <c r="QL37" s="241"/>
      <c r="QM37" s="241"/>
      <c r="QN37" s="241"/>
      <c r="QO37" s="241"/>
      <c r="QP37" s="241"/>
      <c r="QQ37" s="241"/>
      <c r="QR37" s="241"/>
      <c r="QS37" s="241"/>
      <c r="QT37" s="241"/>
      <c r="QU37" s="241"/>
      <c r="QV37" s="241"/>
      <c r="QW37" s="241"/>
      <c r="QX37" s="241"/>
      <c r="QY37" s="241"/>
      <c r="QZ37" s="241"/>
      <c r="RA37" s="241"/>
      <c r="RB37" s="241"/>
      <c r="RC37" s="241"/>
      <c r="RD37" s="241"/>
      <c r="RE37" s="241"/>
      <c r="RF37" s="241"/>
      <c r="RG37" s="241"/>
      <c r="RH37" s="241"/>
      <c r="RI37" s="241"/>
      <c r="RJ37" s="241"/>
      <c r="RK37" s="241"/>
      <c r="RL37" s="241"/>
      <c r="RM37" s="241"/>
      <c r="RN37" s="241"/>
      <c r="RO37" s="241"/>
      <c r="RP37" s="241"/>
      <c r="RQ37" s="241"/>
      <c r="RR37" s="241"/>
      <c r="RS37" s="241"/>
      <c r="RT37" s="241"/>
      <c r="RU37" s="241"/>
      <c r="RV37" s="241"/>
      <c r="RW37" s="241"/>
      <c r="RX37" s="241"/>
      <c r="RY37" s="241"/>
      <c r="RZ37" s="241"/>
      <c r="SA37" s="241"/>
      <c r="SB37" s="241"/>
      <c r="SC37" s="241"/>
      <c r="SD37" s="241"/>
      <c r="SE37" s="241"/>
      <c r="SF37" s="241"/>
      <c r="SG37" s="241"/>
      <c r="SH37" s="241"/>
      <c r="SI37" s="241"/>
      <c r="SJ37" s="241"/>
      <c r="SK37" s="241"/>
      <c r="SL37" s="241"/>
      <c r="SM37" s="241"/>
      <c r="SN37" s="241"/>
      <c r="SO37" s="241"/>
      <c r="SP37" s="241"/>
      <c r="SQ37" s="241"/>
      <c r="SR37" s="241"/>
      <c r="SS37" s="241"/>
      <c r="ST37" s="241"/>
      <c r="SU37" s="241"/>
      <c r="SV37" s="241"/>
      <c r="SW37" s="241"/>
      <c r="SX37" s="241"/>
      <c r="SY37" s="241"/>
      <c r="SZ37" s="241"/>
      <c r="TA37" s="241"/>
      <c r="TB37" s="241"/>
      <c r="TC37" s="241"/>
      <c r="TD37" s="241"/>
      <c r="TE37" s="241"/>
      <c r="TF37" s="241"/>
      <c r="TG37" s="241"/>
      <c r="TH37" s="241"/>
      <c r="TI37" s="241"/>
      <c r="TJ37" s="241"/>
      <c r="TK37" s="241"/>
      <c r="TL37" s="241"/>
      <c r="TM37" s="241"/>
      <c r="TN37" s="241"/>
      <c r="TO37" s="241"/>
      <c r="TP37" s="241"/>
      <c r="TQ37" s="241"/>
      <c r="TR37" s="241"/>
      <c r="TS37" s="241"/>
      <c r="TT37" s="241"/>
      <c r="TU37" s="241"/>
      <c r="TV37" s="241"/>
      <c r="TW37" s="241"/>
      <c r="TX37" s="241"/>
      <c r="TY37" s="241"/>
      <c r="TZ37" s="241"/>
      <c r="UA37" s="241"/>
      <c r="UB37" s="241"/>
      <c r="UC37" s="241"/>
      <c r="UD37" s="241"/>
      <c r="UE37" s="241"/>
      <c r="UF37" s="241"/>
      <c r="UG37" s="241"/>
      <c r="UH37" s="241"/>
      <c r="UI37" s="241"/>
      <c r="UJ37" s="241"/>
      <c r="UK37" s="241"/>
      <c r="UL37" s="241"/>
      <c r="UM37" s="241"/>
      <c r="UN37" s="241"/>
      <c r="UO37" s="241"/>
      <c r="UP37" s="241"/>
      <c r="UQ37" s="241"/>
      <c r="UR37" s="241"/>
      <c r="US37" s="241"/>
      <c r="UT37" s="241"/>
      <c r="UU37" s="241"/>
      <c r="UV37" s="241"/>
      <c r="UW37" s="241"/>
      <c r="UX37" s="241"/>
      <c r="UY37" s="241"/>
      <c r="UZ37" s="241"/>
      <c r="VA37" s="241"/>
      <c r="VB37" s="241"/>
      <c r="VC37" s="241"/>
      <c r="VD37" s="241"/>
      <c r="VE37" s="241"/>
      <c r="VF37" s="241"/>
      <c r="VG37" s="241"/>
      <c r="VH37" s="241"/>
      <c r="VI37" s="241"/>
      <c r="VJ37" s="241"/>
      <c r="VK37" s="241"/>
      <c r="VL37" s="241"/>
      <c r="VM37" s="241"/>
      <c r="VN37" s="241"/>
      <c r="VO37" s="241"/>
      <c r="VP37" s="241"/>
      <c r="VQ37" s="241"/>
      <c r="VR37" s="241"/>
      <c r="VS37" s="241"/>
      <c r="VT37" s="241"/>
      <c r="VU37" s="241"/>
      <c r="VV37" s="241"/>
      <c r="VW37" s="241"/>
      <c r="VX37" s="241"/>
      <c r="VY37" s="241"/>
      <c r="VZ37" s="241"/>
      <c r="WA37" s="241"/>
      <c r="WB37" s="241"/>
      <c r="WC37" s="241"/>
      <c r="WD37" s="241"/>
      <c r="WE37" s="241"/>
      <c r="WF37" s="241"/>
      <c r="WG37" s="241"/>
      <c r="WH37" s="241"/>
      <c r="WI37" s="241"/>
      <c r="WJ37" s="241"/>
      <c r="WK37" s="241"/>
      <c r="WL37" s="241"/>
      <c r="WM37" s="241"/>
      <c r="WN37" s="241"/>
      <c r="WO37" s="241"/>
      <c r="WP37" s="241"/>
      <c r="WQ37" s="241"/>
      <c r="WR37" s="241"/>
      <c r="WS37" s="241"/>
      <c r="WT37" s="241"/>
      <c r="WU37" s="241"/>
      <c r="WV37" s="241"/>
      <c r="WW37" s="241"/>
      <c r="WX37" s="241"/>
      <c r="WY37" s="241"/>
      <c r="WZ37" s="241"/>
      <c r="XA37" s="241"/>
      <c r="XB37" s="241"/>
      <c r="XC37" s="241"/>
      <c r="XD37" s="241"/>
      <c r="XE37" s="241"/>
      <c r="XF37" s="241"/>
      <c r="XG37" s="241"/>
      <c r="XH37" s="241"/>
      <c r="XI37" s="241"/>
      <c r="XJ37" s="241"/>
      <c r="XK37" s="241"/>
      <c r="XL37" s="241"/>
      <c r="XM37" s="241"/>
      <c r="XN37" s="241"/>
      <c r="XO37" s="241"/>
      <c r="XP37" s="241"/>
      <c r="XQ37" s="241"/>
      <c r="XR37" s="241"/>
      <c r="XS37" s="241"/>
      <c r="XT37" s="241"/>
      <c r="XU37" s="241"/>
      <c r="XV37" s="241"/>
      <c r="XW37" s="241"/>
      <c r="XX37" s="241"/>
      <c r="XY37" s="241"/>
      <c r="XZ37" s="241"/>
      <c r="YA37" s="241"/>
      <c r="YB37" s="241"/>
      <c r="YC37" s="241"/>
      <c r="YD37" s="241"/>
      <c r="YE37" s="241"/>
      <c r="YF37" s="241"/>
      <c r="YG37" s="241"/>
      <c r="YH37" s="241"/>
      <c r="YI37" s="241"/>
      <c r="YJ37" s="241"/>
      <c r="YK37" s="241"/>
      <c r="YL37" s="241"/>
      <c r="YM37" s="241"/>
      <c r="YN37" s="241"/>
      <c r="YO37" s="241"/>
      <c r="YP37" s="241"/>
      <c r="YQ37" s="241"/>
      <c r="YR37" s="241"/>
      <c r="YS37" s="241"/>
      <c r="YT37" s="241"/>
      <c r="YU37" s="241"/>
      <c r="YV37" s="241"/>
      <c r="YW37" s="241"/>
      <c r="YX37" s="241"/>
      <c r="YY37" s="241"/>
      <c r="YZ37" s="241"/>
      <c r="ZA37" s="241"/>
      <c r="ZB37" s="241"/>
      <c r="ZC37" s="241"/>
      <c r="ZD37" s="241"/>
      <c r="ZE37" s="241"/>
      <c r="ZF37" s="241"/>
      <c r="ZG37" s="241"/>
      <c r="ZH37" s="241"/>
      <c r="ZI37" s="241"/>
      <c r="ZJ37" s="241"/>
      <c r="ZK37" s="241"/>
      <c r="ZL37" s="241"/>
      <c r="ZM37" s="241"/>
      <c r="ZN37" s="241"/>
      <c r="ZO37" s="241"/>
      <c r="ZP37" s="241"/>
      <c r="ZQ37" s="241"/>
      <c r="ZR37" s="241"/>
      <c r="ZS37" s="241"/>
      <c r="ZT37" s="241"/>
      <c r="ZU37" s="241"/>
      <c r="ZV37" s="241"/>
      <c r="ZW37" s="241"/>
      <c r="ZX37" s="241"/>
      <c r="ZY37" s="241"/>
      <c r="ZZ37" s="241"/>
      <c r="AAA37" s="241"/>
      <c r="AAB37" s="241"/>
      <c r="AAC37" s="241"/>
      <c r="AAD37" s="241"/>
      <c r="AAE37" s="241"/>
      <c r="AAF37" s="241"/>
      <c r="AAG37" s="241"/>
      <c r="AAH37" s="241"/>
      <c r="AAI37" s="241"/>
      <c r="AAJ37" s="241"/>
      <c r="AAK37" s="241"/>
      <c r="AAL37" s="241"/>
      <c r="AAM37" s="241"/>
      <c r="AAN37" s="241"/>
      <c r="AAO37" s="241"/>
      <c r="AAP37" s="241"/>
      <c r="AAQ37" s="241"/>
      <c r="AAR37" s="241"/>
      <c r="AAS37" s="241"/>
      <c r="AAT37" s="241"/>
      <c r="AAU37" s="241"/>
      <c r="AAV37" s="241"/>
      <c r="AAW37" s="241"/>
      <c r="AAX37" s="241"/>
      <c r="AAY37" s="241"/>
      <c r="AAZ37" s="241"/>
      <c r="ABA37" s="241"/>
      <c r="ABB37" s="241"/>
      <c r="ABC37" s="241"/>
      <c r="ABD37" s="241"/>
      <c r="ABE37" s="241"/>
      <c r="ABF37" s="241"/>
      <c r="ABG37" s="241"/>
      <c r="ABH37" s="241"/>
      <c r="ABI37" s="241"/>
      <c r="ABJ37" s="241"/>
      <c r="ABK37" s="241"/>
      <c r="ABL37" s="241"/>
      <c r="ABM37" s="241"/>
      <c r="ABN37" s="241"/>
      <c r="ABO37" s="241"/>
      <c r="ABP37" s="241"/>
      <c r="ABQ37" s="241"/>
      <c r="ABR37" s="241"/>
      <c r="ABS37" s="241"/>
      <c r="ABT37" s="241"/>
      <c r="ABU37" s="241"/>
      <c r="ABV37" s="241"/>
      <c r="ABW37" s="241"/>
      <c r="ABX37" s="241"/>
      <c r="ABY37" s="241"/>
      <c r="ABZ37" s="241"/>
      <c r="ACA37" s="241"/>
      <c r="ACB37" s="241"/>
      <c r="ACC37" s="241"/>
      <c r="ACD37" s="241"/>
      <c r="ACE37" s="241"/>
      <c r="ACF37" s="241"/>
      <c r="ACG37" s="241"/>
      <c r="ACH37" s="241"/>
      <c r="ACI37" s="241"/>
      <c r="ACJ37" s="241"/>
      <c r="ACK37" s="241"/>
      <c r="ACL37" s="241"/>
      <c r="ACM37" s="241"/>
      <c r="ACN37" s="241"/>
      <c r="ACO37" s="241"/>
      <c r="ACP37" s="241"/>
      <c r="ACQ37" s="241"/>
      <c r="ACR37" s="241"/>
      <c r="ACS37" s="241"/>
      <c r="ACT37" s="241"/>
      <c r="ACU37" s="241"/>
      <c r="ACV37" s="241"/>
      <c r="ACW37" s="241"/>
      <c r="ACX37" s="241"/>
      <c r="ACY37" s="241"/>
      <c r="ACZ37" s="241"/>
      <c r="ADA37" s="241"/>
      <c r="ADB37" s="241"/>
      <c r="ADC37" s="241"/>
      <c r="ADD37" s="241"/>
      <c r="ADE37" s="241"/>
      <c r="ADF37" s="241"/>
      <c r="ADG37" s="241"/>
      <c r="ADH37" s="241"/>
      <c r="ADI37" s="241"/>
      <c r="ADJ37" s="241"/>
      <c r="ADK37" s="241"/>
      <c r="ADL37" s="241"/>
      <c r="ADM37" s="241"/>
      <c r="ADN37" s="241"/>
      <c r="ADO37" s="241"/>
      <c r="ADP37" s="241"/>
      <c r="ADQ37" s="241"/>
      <c r="ADR37" s="241"/>
      <c r="ADS37" s="241"/>
      <c r="ADT37" s="241"/>
      <c r="ADU37" s="241"/>
      <c r="ADV37" s="241"/>
      <c r="ADW37" s="241"/>
      <c r="ADX37" s="241"/>
      <c r="ADY37" s="241"/>
      <c r="ADZ37" s="241"/>
      <c r="AEA37" s="241"/>
      <c r="AEB37" s="241"/>
      <c r="AEC37" s="241"/>
      <c r="AED37" s="241"/>
      <c r="AEE37" s="241"/>
      <c r="AEF37" s="241"/>
      <c r="AEG37" s="241"/>
      <c r="AEH37" s="241"/>
      <c r="AEI37" s="241"/>
      <c r="AEJ37" s="241"/>
      <c r="AEK37" s="241"/>
      <c r="AEL37" s="241"/>
      <c r="AEM37" s="241"/>
      <c r="AEN37" s="241"/>
      <c r="AEO37" s="241"/>
      <c r="AEP37" s="241"/>
      <c r="AEQ37" s="241"/>
      <c r="AER37" s="241"/>
      <c r="AES37" s="241"/>
      <c r="AET37" s="241"/>
      <c r="AEU37" s="241"/>
      <c r="AEV37" s="241"/>
      <c r="AEW37" s="241"/>
      <c r="AEX37" s="241"/>
      <c r="AEY37" s="241"/>
      <c r="AEZ37" s="241"/>
      <c r="AFA37" s="241"/>
      <c r="AFB37" s="241"/>
      <c r="AFC37" s="241"/>
      <c r="AFD37" s="241"/>
      <c r="AFE37" s="241"/>
      <c r="AFF37" s="241"/>
      <c r="AFG37" s="241"/>
      <c r="AFH37" s="241"/>
      <c r="AFI37" s="241"/>
      <c r="AFJ37" s="241"/>
      <c r="AFK37" s="241"/>
      <c r="AFL37" s="241"/>
      <c r="AFM37" s="241"/>
      <c r="AFN37" s="241"/>
      <c r="AFO37" s="241"/>
      <c r="AFP37" s="241"/>
      <c r="AFQ37" s="241"/>
      <c r="AFR37" s="241"/>
      <c r="AFS37" s="241"/>
      <c r="AFT37" s="241"/>
      <c r="AFU37" s="241"/>
      <c r="AFV37" s="241"/>
      <c r="AFW37" s="241"/>
      <c r="AFX37" s="241"/>
      <c r="AFY37" s="241"/>
      <c r="AFZ37" s="241"/>
      <c r="AGA37" s="241"/>
      <c r="AGB37" s="241"/>
      <c r="AGC37" s="241"/>
      <c r="AGD37" s="241"/>
      <c r="AGE37" s="241"/>
      <c r="AGF37" s="241"/>
      <c r="AGG37" s="241"/>
      <c r="AGH37" s="241"/>
      <c r="AGI37" s="241"/>
      <c r="AGJ37" s="241"/>
      <c r="AGK37" s="241"/>
      <c r="AGL37" s="241"/>
      <c r="AGM37" s="241"/>
      <c r="AGN37" s="241"/>
      <c r="AGO37" s="241"/>
      <c r="AGP37" s="241"/>
      <c r="AGQ37" s="241"/>
      <c r="AGR37" s="241"/>
      <c r="AGS37" s="241"/>
      <c r="AGT37" s="241"/>
      <c r="AGU37" s="241"/>
      <c r="AGV37" s="241"/>
      <c r="AGW37" s="241"/>
      <c r="AGX37" s="241"/>
      <c r="AGY37" s="241"/>
      <c r="AGZ37" s="241"/>
      <c r="AHA37" s="241"/>
      <c r="AHB37" s="241"/>
      <c r="AHC37" s="241"/>
      <c r="AHD37" s="241"/>
      <c r="AHE37" s="241"/>
      <c r="AHF37" s="241"/>
      <c r="AHG37" s="241"/>
      <c r="AHH37" s="241"/>
      <c r="AHI37" s="241"/>
      <c r="AHJ37" s="241"/>
      <c r="AHK37" s="241"/>
      <c r="AHL37" s="241"/>
      <c r="AHM37" s="241"/>
      <c r="AHN37" s="241"/>
      <c r="AHO37" s="241"/>
      <c r="AHP37" s="241"/>
      <c r="AHQ37" s="241"/>
      <c r="AHR37" s="241"/>
      <c r="AHS37" s="241"/>
      <c r="AHT37" s="241"/>
      <c r="AHU37" s="241"/>
      <c r="AHV37" s="241"/>
      <c r="AHW37" s="241"/>
      <c r="AHX37" s="241"/>
      <c r="AHY37" s="241"/>
      <c r="AHZ37" s="241"/>
      <c r="AIA37" s="241"/>
      <c r="AIB37" s="241"/>
      <c r="AIC37" s="241"/>
      <c r="AID37" s="241"/>
      <c r="AIE37" s="241"/>
      <c r="AIF37" s="241"/>
      <c r="AIG37" s="241"/>
      <c r="AIH37" s="241"/>
      <c r="AII37" s="241"/>
      <c r="AIJ37" s="241"/>
      <c r="AIK37" s="241"/>
      <c r="AIL37" s="241"/>
      <c r="AIM37" s="241"/>
      <c r="AIN37" s="241"/>
      <c r="AIO37" s="241"/>
      <c r="AIP37" s="241"/>
      <c r="AIQ37" s="241"/>
      <c r="AIR37" s="241"/>
      <c r="AIS37" s="241"/>
      <c r="AIT37" s="241"/>
      <c r="AIU37" s="241"/>
      <c r="AIV37" s="241"/>
      <c r="AIW37" s="241"/>
      <c r="AIX37" s="241"/>
      <c r="AIY37" s="241"/>
      <c r="AIZ37" s="241"/>
      <c r="AJA37" s="241"/>
      <c r="AJB37" s="241"/>
      <c r="AJC37" s="241"/>
      <c r="AJD37" s="241"/>
      <c r="AJE37" s="241"/>
      <c r="AJF37" s="241"/>
      <c r="AJG37" s="241"/>
      <c r="AJH37" s="241"/>
      <c r="AJI37" s="241"/>
      <c r="AJJ37" s="241"/>
      <c r="AJK37" s="241"/>
      <c r="AJL37" s="241"/>
      <c r="AJM37" s="241"/>
      <c r="AJN37" s="241"/>
      <c r="AJO37" s="241"/>
      <c r="AJP37" s="241"/>
      <c r="AJQ37" s="241"/>
      <c r="AJR37" s="241"/>
      <c r="AJS37" s="241"/>
      <c r="AJT37" s="241"/>
      <c r="AJU37" s="241"/>
      <c r="AJV37" s="241"/>
      <c r="AJW37" s="241"/>
      <c r="AJX37" s="241"/>
      <c r="AJY37" s="241"/>
      <c r="AJZ37" s="241"/>
      <c r="AKA37" s="241"/>
      <c r="AKB37" s="241"/>
      <c r="AKC37" s="241"/>
      <c r="AKD37" s="241"/>
      <c r="AKE37" s="241"/>
      <c r="AKF37" s="241"/>
      <c r="AKG37" s="241"/>
      <c r="AKH37" s="241"/>
      <c r="AKI37" s="241"/>
      <c r="AKJ37" s="241"/>
      <c r="AKK37" s="241"/>
      <c r="AKL37" s="241"/>
      <c r="AKM37" s="241"/>
      <c r="AKN37" s="241"/>
      <c r="AKO37" s="241"/>
      <c r="AKP37" s="241"/>
      <c r="AKQ37" s="241"/>
      <c r="AKR37" s="241"/>
      <c r="AKS37" s="241"/>
      <c r="AKT37" s="241"/>
      <c r="AKU37" s="241"/>
      <c r="AKV37" s="241"/>
      <c r="AKW37" s="241"/>
      <c r="AKX37" s="241"/>
      <c r="AKY37" s="241"/>
      <c r="AKZ37" s="241"/>
      <c r="ALA37" s="241"/>
      <c r="ALB37" s="241"/>
      <c r="ALC37" s="241"/>
      <c r="ALD37" s="241"/>
      <c r="ALE37" s="241"/>
      <c r="ALF37" s="241"/>
      <c r="ALG37" s="241"/>
      <c r="ALH37" s="241"/>
      <c r="ALI37" s="241"/>
      <c r="ALJ37" s="241"/>
      <c r="ALK37" s="241"/>
      <c r="ALL37" s="241"/>
      <c r="ALM37" s="241"/>
      <c r="ALN37" s="241"/>
      <c r="ALO37" s="241"/>
      <c r="ALP37" s="241"/>
      <c r="ALQ37" s="241"/>
      <c r="ALR37" s="241"/>
      <c r="ALS37" s="241"/>
      <c r="ALT37" s="241"/>
      <c r="ALU37" s="241"/>
      <c r="ALV37" s="241"/>
      <c r="ALW37" s="241"/>
      <c r="ALX37" s="241"/>
      <c r="ALY37" s="241"/>
      <c r="ALZ37" s="241"/>
      <c r="AMA37" s="241"/>
      <c r="AMB37" s="241"/>
      <c r="AMC37" s="241"/>
      <c r="AMD37" s="241"/>
      <c r="AME37" s="241"/>
      <c r="AMF37" s="241"/>
      <c r="AMG37" s="241"/>
      <c r="AMH37" s="241"/>
      <c r="AMI37" s="241"/>
      <c r="AMJ37" s="241"/>
      <c r="AMK37" s="241"/>
      <c r="AML37" s="241"/>
      <c r="AMM37" s="241"/>
      <c r="AMN37" s="241"/>
      <c r="AMO37" s="241"/>
      <c r="AMP37" s="241"/>
      <c r="AMQ37" s="241"/>
      <c r="AMR37" s="241"/>
      <c r="AMS37" s="241"/>
      <c r="AMT37" s="241"/>
      <c r="AMU37" s="241"/>
      <c r="AMV37" s="241"/>
      <c r="AMW37" s="241"/>
      <c r="AMX37" s="241"/>
      <c r="AMY37" s="241"/>
      <c r="AMZ37" s="241"/>
      <c r="ANA37" s="241"/>
      <c r="ANB37" s="241"/>
      <c r="ANC37" s="241"/>
      <c r="AND37" s="241"/>
      <c r="ANE37" s="241"/>
      <c r="ANF37" s="241"/>
      <c r="ANG37" s="241"/>
      <c r="ANH37" s="241"/>
      <c r="ANI37" s="241"/>
      <c r="ANJ37" s="241"/>
      <c r="ANK37" s="241"/>
      <c r="ANL37" s="241"/>
      <c r="ANM37" s="241"/>
      <c r="ANN37" s="241"/>
      <c r="ANO37" s="241"/>
      <c r="ANP37" s="241"/>
      <c r="ANQ37" s="241"/>
      <c r="ANR37" s="241"/>
      <c r="ANS37" s="241"/>
      <c r="ANT37" s="241"/>
      <c r="ANU37" s="241"/>
      <c r="ANV37" s="241"/>
      <c r="ANW37" s="241"/>
      <c r="ANX37" s="241"/>
      <c r="ANY37" s="241"/>
      <c r="ANZ37" s="241"/>
      <c r="AOA37" s="241"/>
      <c r="AOB37" s="241"/>
      <c r="AOC37" s="241"/>
      <c r="AOD37" s="241"/>
      <c r="AOE37" s="241"/>
      <c r="AOF37" s="241"/>
      <c r="AOG37" s="241"/>
      <c r="AOH37" s="241"/>
      <c r="AOI37" s="241"/>
      <c r="AOJ37" s="241"/>
      <c r="AOK37" s="241"/>
      <c r="AOL37" s="241"/>
      <c r="AOM37" s="241"/>
      <c r="AON37" s="241"/>
      <c r="AOO37" s="241"/>
      <c r="AOP37" s="241"/>
      <c r="AOQ37" s="241"/>
      <c r="AOR37" s="241"/>
      <c r="AOS37" s="241"/>
      <c r="AOT37" s="241"/>
      <c r="AOU37" s="241"/>
      <c r="AOV37" s="241"/>
      <c r="AOW37" s="241"/>
      <c r="AOX37" s="241"/>
      <c r="AOY37" s="241"/>
      <c r="AOZ37" s="241"/>
      <c r="APA37" s="241"/>
      <c r="APB37" s="241"/>
      <c r="APC37" s="241"/>
      <c r="APD37" s="241"/>
      <c r="APE37" s="241"/>
      <c r="APF37" s="241"/>
      <c r="APG37" s="241"/>
      <c r="APH37" s="241"/>
      <c r="API37" s="241"/>
      <c r="APJ37" s="241"/>
      <c r="APK37" s="241"/>
      <c r="APL37" s="241"/>
      <c r="APM37" s="241"/>
      <c r="APN37" s="241"/>
      <c r="APO37" s="241"/>
      <c r="APP37" s="241"/>
      <c r="APQ37" s="241"/>
      <c r="APR37" s="241"/>
      <c r="APS37" s="241"/>
      <c r="APT37" s="241"/>
      <c r="APU37" s="241"/>
      <c r="APV37" s="241"/>
      <c r="APW37" s="241"/>
      <c r="APX37" s="241"/>
      <c r="APY37" s="241"/>
      <c r="APZ37" s="241"/>
      <c r="AQA37" s="241"/>
      <c r="AQB37" s="241"/>
      <c r="AQC37" s="241"/>
      <c r="AQD37" s="241"/>
      <c r="AQE37" s="241"/>
      <c r="AQF37" s="241"/>
      <c r="AQG37" s="241"/>
      <c r="AQH37" s="241"/>
      <c r="AQI37" s="241"/>
      <c r="AQJ37" s="241"/>
      <c r="AQK37" s="241"/>
      <c r="AQL37" s="241"/>
      <c r="AQM37" s="241"/>
      <c r="AQN37" s="241"/>
      <c r="AQO37" s="241"/>
      <c r="AQP37" s="241"/>
      <c r="AQQ37" s="241"/>
      <c r="AQR37" s="241"/>
      <c r="AQS37" s="241"/>
      <c r="AQT37" s="241"/>
      <c r="AQU37" s="241"/>
      <c r="AQV37" s="241"/>
      <c r="AQW37" s="241"/>
      <c r="AQX37" s="241"/>
      <c r="AQY37" s="241"/>
      <c r="AQZ37" s="241"/>
      <c r="ARA37" s="241"/>
      <c r="ARB37" s="241"/>
      <c r="ARC37" s="241"/>
      <c r="ARD37" s="241"/>
      <c r="ARE37" s="241"/>
      <c r="ARF37" s="241"/>
      <c r="ARG37" s="241"/>
      <c r="ARH37" s="241"/>
      <c r="ARI37" s="241"/>
      <c r="ARJ37" s="241"/>
      <c r="ARK37" s="241"/>
      <c r="ARL37" s="241"/>
      <c r="ARM37" s="241"/>
      <c r="ARN37" s="241"/>
      <c r="ARO37" s="241"/>
      <c r="ARP37" s="241"/>
      <c r="ARQ37" s="241"/>
      <c r="ARR37" s="241"/>
      <c r="ARS37" s="241"/>
      <c r="ART37" s="241"/>
      <c r="ARU37" s="241"/>
      <c r="ARV37" s="241"/>
      <c r="ARW37" s="241"/>
      <c r="ARX37" s="241"/>
      <c r="ARY37" s="241"/>
      <c r="ARZ37" s="241"/>
      <c r="ASA37" s="241"/>
      <c r="ASB37" s="241"/>
      <c r="ASC37" s="241"/>
      <c r="ASD37" s="241"/>
      <c r="ASE37" s="241"/>
      <c r="ASF37" s="241"/>
      <c r="ASG37" s="241"/>
      <c r="ASH37" s="241"/>
      <c r="ASI37" s="241"/>
      <c r="ASJ37" s="241"/>
      <c r="ASK37" s="241"/>
      <c r="ASL37" s="241"/>
      <c r="ASM37" s="241"/>
      <c r="ASN37" s="241"/>
      <c r="ASO37" s="241"/>
      <c r="ASP37" s="241"/>
      <c r="ASQ37" s="241"/>
      <c r="ASR37" s="241"/>
      <c r="ASS37" s="241"/>
      <c r="AST37" s="241"/>
      <c r="ASU37" s="241"/>
      <c r="ASV37" s="241"/>
      <c r="ASW37" s="241"/>
      <c r="ASX37" s="241"/>
      <c r="ASY37" s="241"/>
      <c r="ASZ37" s="241"/>
      <c r="ATA37" s="241"/>
      <c r="ATB37" s="241"/>
      <c r="ATC37" s="241"/>
      <c r="ATD37" s="241"/>
      <c r="ATE37" s="241"/>
      <c r="ATF37" s="241"/>
      <c r="ATG37" s="241"/>
      <c r="ATH37" s="241"/>
      <c r="ATI37" s="241"/>
      <c r="ATJ37" s="241"/>
      <c r="ATK37" s="241"/>
      <c r="ATL37" s="241"/>
      <c r="ATM37" s="241"/>
      <c r="ATN37" s="241"/>
      <c r="ATO37" s="241"/>
      <c r="ATP37" s="241"/>
      <c r="ATQ37" s="241"/>
      <c r="ATR37" s="241"/>
      <c r="ATS37" s="241"/>
      <c r="ATT37" s="241"/>
      <c r="ATU37" s="241"/>
      <c r="ATV37" s="241"/>
      <c r="ATW37" s="241"/>
      <c r="ATX37" s="241"/>
      <c r="ATY37" s="241"/>
      <c r="ATZ37" s="241"/>
      <c r="AUA37" s="241"/>
      <c r="AUB37" s="241"/>
      <c r="AUC37" s="241"/>
      <c r="AUD37" s="241"/>
      <c r="AUE37" s="241"/>
      <c r="AUF37" s="241"/>
      <c r="AUG37" s="241"/>
      <c r="AUH37" s="241"/>
      <c r="AUI37" s="241"/>
      <c r="AUJ37" s="241"/>
      <c r="AUK37" s="241"/>
      <c r="AUL37" s="241"/>
      <c r="AUM37" s="241"/>
      <c r="AUN37" s="241"/>
      <c r="AUO37" s="241"/>
      <c r="AUP37" s="241"/>
      <c r="AUQ37" s="241"/>
      <c r="AUR37" s="241"/>
      <c r="AUS37" s="241"/>
      <c r="AUT37" s="241"/>
      <c r="AUU37" s="241"/>
      <c r="AUV37" s="241"/>
      <c r="AUW37" s="241"/>
      <c r="AUX37" s="241"/>
      <c r="AUY37" s="241"/>
      <c r="AUZ37" s="241"/>
      <c r="AVA37" s="241"/>
      <c r="AVB37" s="241"/>
      <c r="AVC37" s="241"/>
      <c r="AVD37" s="241"/>
      <c r="AVE37" s="241"/>
      <c r="AVF37" s="241"/>
      <c r="AVG37" s="241"/>
      <c r="AVH37" s="241"/>
      <c r="AVI37" s="241"/>
      <c r="AVJ37" s="241"/>
      <c r="AVK37" s="241"/>
      <c r="AVL37" s="241"/>
      <c r="AVM37" s="241"/>
      <c r="AVN37" s="241"/>
      <c r="AVO37" s="241"/>
      <c r="AVP37" s="241"/>
      <c r="AVQ37" s="241"/>
      <c r="AVR37" s="241"/>
      <c r="AVS37" s="241"/>
      <c r="AVT37" s="241"/>
      <c r="AVU37" s="241"/>
      <c r="AVV37" s="241"/>
      <c r="AVW37" s="241"/>
      <c r="AVX37" s="241"/>
      <c r="AVY37" s="241"/>
      <c r="AVZ37" s="241"/>
      <c r="AWA37" s="241"/>
      <c r="AWB37" s="241"/>
      <c r="AWC37" s="241"/>
      <c r="AWD37" s="241"/>
      <c r="AWE37" s="241"/>
      <c r="AWF37" s="241"/>
      <c r="AWG37" s="241"/>
      <c r="AWH37" s="241"/>
      <c r="AWI37" s="241"/>
      <c r="AWJ37" s="241"/>
      <c r="AWK37" s="241"/>
      <c r="AWL37" s="241"/>
      <c r="AWM37" s="241"/>
      <c r="AWN37" s="241"/>
      <c r="AWO37" s="241"/>
      <c r="AWP37" s="241"/>
      <c r="AWQ37" s="241"/>
      <c r="AWR37" s="241"/>
      <c r="AWS37" s="241"/>
      <c r="AWT37" s="241"/>
      <c r="AWU37" s="241"/>
      <c r="AWV37" s="241"/>
      <c r="AWW37" s="241"/>
      <c r="AWX37" s="241"/>
      <c r="AWY37" s="241"/>
      <c r="AWZ37" s="241"/>
      <c r="AXA37" s="241"/>
      <c r="AXB37" s="241"/>
      <c r="AXC37" s="241"/>
      <c r="AXD37" s="241"/>
      <c r="AXE37" s="241"/>
      <c r="AXF37" s="241"/>
      <c r="AXG37" s="241"/>
      <c r="AXH37" s="241"/>
      <c r="AXI37" s="241"/>
      <c r="AXJ37" s="241"/>
      <c r="AXK37" s="241"/>
      <c r="AXL37" s="241"/>
      <c r="AXM37" s="241"/>
      <c r="AXN37" s="241"/>
      <c r="AXO37" s="241"/>
      <c r="AXP37" s="241"/>
      <c r="AXQ37" s="241"/>
      <c r="AXR37" s="241"/>
      <c r="AXS37" s="241"/>
      <c r="AXT37" s="241"/>
      <c r="AXU37" s="241"/>
      <c r="AXV37" s="241"/>
      <c r="AXW37" s="241"/>
      <c r="AXX37" s="241"/>
      <c r="AXY37" s="241"/>
      <c r="AXZ37" s="241"/>
      <c r="AYA37" s="241"/>
      <c r="AYB37" s="241"/>
      <c r="AYC37" s="241"/>
      <c r="AYD37" s="241"/>
      <c r="AYE37" s="241"/>
      <c r="AYF37" s="241"/>
      <c r="AYG37" s="241"/>
      <c r="AYH37" s="241"/>
      <c r="AYI37" s="241"/>
      <c r="AYJ37" s="241"/>
      <c r="AYK37" s="241"/>
      <c r="AYL37" s="241"/>
      <c r="AYM37" s="241"/>
      <c r="AYN37" s="241"/>
      <c r="AYO37" s="241"/>
      <c r="AYP37" s="241"/>
      <c r="AYQ37" s="241"/>
      <c r="AYR37" s="241"/>
      <c r="AYS37" s="241"/>
      <c r="AYT37" s="241"/>
      <c r="AYU37" s="241"/>
      <c r="AYV37" s="241"/>
      <c r="AYW37" s="241"/>
      <c r="AYX37" s="241"/>
      <c r="AYY37" s="241"/>
      <c r="AYZ37" s="241"/>
      <c r="AZA37" s="241"/>
      <c r="AZB37" s="241"/>
      <c r="AZC37" s="241"/>
      <c r="AZD37" s="241"/>
      <c r="AZE37" s="241"/>
      <c r="AZF37" s="241"/>
      <c r="AZG37" s="241"/>
      <c r="AZH37" s="241"/>
      <c r="AZI37" s="241"/>
      <c r="AZJ37" s="241"/>
      <c r="AZK37" s="241"/>
      <c r="AZL37" s="241"/>
      <c r="AZM37" s="241"/>
      <c r="AZN37" s="241"/>
      <c r="AZO37" s="241"/>
      <c r="AZP37" s="241"/>
      <c r="AZQ37" s="241"/>
      <c r="AZR37" s="241"/>
      <c r="AZS37" s="241"/>
      <c r="AZT37" s="241"/>
      <c r="AZU37" s="241"/>
      <c r="AZV37" s="241"/>
      <c r="AZW37" s="241"/>
      <c r="AZX37" s="241"/>
      <c r="AZY37" s="241"/>
      <c r="AZZ37" s="241"/>
      <c r="BAA37" s="241"/>
      <c r="BAB37" s="241"/>
      <c r="BAC37" s="241"/>
      <c r="BAD37" s="241"/>
      <c r="BAE37" s="241"/>
      <c r="BAF37" s="241"/>
      <c r="BAG37" s="241"/>
      <c r="BAH37" s="241"/>
      <c r="BAI37" s="241"/>
      <c r="BAJ37" s="241"/>
      <c r="BAK37" s="241"/>
      <c r="BAL37" s="241"/>
      <c r="BAM37" s="241"/>
      <c r="BAN37" s="241"/>
      <c r="BAO37" s="241"/>
      <c r="BAP37" s="241"/>
      <c r="BAQ37" s="241"/>
      <c r="BAR37" s="241"/>
      <c r="BAS37" s="241"/>
      <c r="BAT37" s="241"/>
      <c r="BAU37" s="241"/>
      <c r="BAV37" s="241"/>
      <c r="BAW37" s="241"/>
      <c r="BAX37" s="241"/>
      <c r="BAY37" s="241"/>
      <c r="BAZ37" s="241"/>
      <c r="BBA37" s="241"/>
      <c r="BBB37" s="241"/>
      <c r="BBC37" s="241"/>
      <c r="BBD37" s="241"/>
      <c r="BBE37" s="241"/>
      <c r="BBF37" s="241"/>
      <c r="BBG37" s="241"/>
      <c r="BBH37" s="241"/>
      <c r="BBI37" s="241"/>
      <c r="BBJ37" s="241"/>
      <c r="BBK37" s="241"/>
      <c r="BBL37" s="241"/>
      <c r="BBM37" s="241"/>
      <c r="BBN37" s="241"/>
      <c r="BBO37" s="241"/>
      <c r="BBP37" s="241"/>
      <c r="BBQ37" s="241"/>
      <c r="BBR37" s="241"/>
      <c r="BBS37" s="241"/>
      <c r="BBT37" s="241"/>
      <c r="BBU37" s="241"/>
      <c r="BBV37" s="241"/>
      <c r="BBW37" s="241"/>
      <c r="BBX37" s="241"/>
      <c r="BBY37" s="241"/>
      <c r="BBZ37" s="241"/>
      <c r="BCA37" s="241"/>
      <c r="BCB37" s="241"/>
      <c r="BCC37" s="241"/>
      <c r="BCD37" s="241"/>
      <c r="BCE37" s="241"/>
      <c r="BCF37" s="241"/>
      <c r="BCG37" s="241"/>
      <c r="BCH37" s="241"/>
      <c r="BCI37" s="241"/>
      <c r="BCJ37" s="241"/>
      <c r="BCK37" s="241"/>
      <c r="BCL37" s="241"/>
      <c r="BCM37" s="241"/>
      <c r="BCN37" s="241"/>
      <c r="BCO37" s="241"/>
      <c r="BCP37" s="241"/>
      <c r="BCQ37" s="241"/>
      <c r="BCR37" s="241"/>
      <c r="BCS37" s="241"/>
      <c r="BCT37" s="241"/>
      <c r="BCU37" s="241"/>
      <c r="BCV37" s="241"/>
      <c r="BCW37" s="241"/>
      <c r="BCX37" s="241"/>
      <c r="BCY37" s="241"/>
      <c r="BCZ37" s="241"/>
      <c r="BDA37" s="241"/>
      <c r="BDB37" s="241"/>
      <c r="BDC37" s="241"/>
      <c r="BDD37" s="241"/>
      <c r="BDE37" s="241"/>
      <c r="BDF37" s="241"/>
      <c r="BDG37" s="241"/>
      <c r="BDH37" s="241"/>
      <c r="BDI37" s="241"/>
      <c r="BDJ37" s="241"/>
      <c r="BDK37" s="241"/>
      <c r="BDL37" s="241"/>
      <c r="BDM37" s="241"/>
      <c r="BDN37" s="241"/>
      <c r="BDO37" s="241"/>
      <c r="BDP37" s="241"/>
      <c r="BDQ37" s="241"/>
      <c r="BDR37" s="241"/>
      <c r="BDS37" s="241"/>
      <c r="BDT37" s="241"/>
      <c r="BDU37" s="241"/>
      <c r="BDV37" s="241"/>
      <c r="BDW37" s="241"/>
      <c r="BDX37" s="241"/>
      <c r="BDY37" s="241"/>
      <c r="BDZ37" s="241"/>
      <c r="BEA37" s="241"/>
      <c r="BEB37" s="241"/>
      <c r="BEC37" s="241"/>
      <c r="BED37" s="241"/>
      <c r="BEE37" s="241"/>
      <c r="BEF37" s="241"/>
      <c r="BEG37" s="241"/>
      <c r="BEH37" s="241"/>
      <c r="BEI37" s="241"/>
      <c r="BEJ37" s="241"/>
      <c r="BEK37" s="241"/>
      <c r="BEL37" s="241"/>
      <c r="BEM37" s="241"/>
      <c r="BEN37" s="241"/>
      <c r="BEO37" s="241"/>
      <c r="BEP37" s="241"/>
      <c r="BEQ37" s="241"/>
      <c r="BER37" s="241"/>
      <c r="BES37" s="241"/>
      <c r="BET37" s="241"/>
      <c r="BEU37" s="241"/>
      <c r="BEV37" s="241"/>
      <c r="BEW37" s="241"/>
      <c r="BEX37" s="241"/>
      <c r="BEY37" s="241"/>
      <c r="BEZ37" s="241"/>
      <c r="BFA37" s="241"/>
      <c r="BFB37" s="241"/>
      <c r="BFC37" s="241"/>
      <c r="BFD37" s="241"/>
      <c r="BFE37" s="241"/>
      <c r="BFF37" s="241"/>
      <c r="BFG37" s="241"/>
      <c r="BFH37" s="241"/>
      <c r="BFI37" s="241"/>
      <c r="BFJ37" s="241"/>
      <c r="BFK37" s="241"/>
      <c r="BFL37" s="241"/>
      <c r="BFM37" s="241"/>
      <c r="BFN37" s="241"/>
      <c r="BFO37" s="241"/>
      <c r="BFP37" s="241"/>
      <c r="BFQ37" s="241"/>
      <c r="BFR37" s="241"/>
      <c r="BFS37" s="241"/>
      <c r="BFT37" s="241"/>
      <c r="BFU37" s="241"/>
      <c r="BFV37" s="241"/>
      <c r="BFW37" s="241"/>
      <c r="BFX37" s="241"/>
      <c r="BFY37" s="241"/>
      <c r="BFZ37" s="241"/>
      <c r="BGA37" s="241"/>
      <c r="BGB37" s="241"/>
      <c r="BGC37" s="241"/>
      <c r="BGD37" s="241"/>
      <c r="BGE37" s="241"/>
      <c r="BGF37" s="241"/>
      <c r="BGG37" s="241"/>
      <c r="BGH37" s="241"/>
      <c r="BGI37" s="241"/>
      <c r="BGJ37" s="241"/>
      <c r="BGK37" s="241"/>
      <c r="BGL37" s="241"/>
      <c r="BGM37" s="241"/>
      <c r="BGN37" s="241"/>
      <c r="BGO37" s="241"/>
      <c r="BGP37" s="241"/>
      <c r="BGQ37" s="241"/>
      <c r="BGR37" s="241"/>
      <c r="BGS37" s="241"/>
      <c r="BGT37" s="241"/>
      <c r="BGU37" s="241"/>
      <c r="BGV37" s="241"/>
      <c r="BGW37" s="241"/>
      <c r="BGX37" s="241"/>
      <c r="BGY37" s="241"/>
      <c r="BGZ37" s="241"/>
      <c r="BHA37" s="241"/>
      <c r="BHB37" s="241"/>
      <c r="BHC37" s="241"/>
      <c r="BHD37" s="241"/>
      <c r="BHE37" s="241"/>
      <c r="BHF37" s="241"/>
      <c r="BHG37" s="241"/>
      <c r="BHH37" s="241"/>
      <c r="BHI37" s="241"/>
      <c r="BHJ37" s="241"/>
      <c r="BHK37" s="241"/>
      <c r="BHL37" s="241"/>
      <c r="BHM37" s="241"/>
      <c r="BHN37" s="241"/>
      <c r="BHO37" s="241"/>
      <c r="BHP37" s="241"/>
      <c r="BHQ37" s="241"/>
      <c r="BHR37" s="241"/>
      <c r="BHS37" s="241"/>
      <c r="BHT37" s="241"/>
      <c r="BHU37" s="241"/>
      <c r="BHV37" s="241"/>
      <c r="BHW37" s="241"/>
      <c r="BHX37" s="241"/>
      <c r="BHY37" s="241"/>
      <c r="BHZ37" s="241"/>
      <c r="BIA37" s="241"/>
      <c r="BIB37" s="241"/>
      <c r="BIC37" s="241"/>
      <c r="BID37" s="241"/>
      <c r="BIE37" s="241"/>
      <c r="BIF37" s="241"/>
      <c r="BIG37" s="241"/>
      <c r="BIH37" s="241"/>
      <c r="BII37" s="241"/>
      <c r="BIJ37" s="241"/>
      <c r="BIK37" s="241"/>
      <c r="BIL37" s="241"/>
      <c r="BIM37" s="241"/>
      <c r="BIN37" s="241"/>
      <c r="BIO37" s="241"/>
      <c r="BIP37" s="241"/>
      <c r="BIQ37" s="241"/>
      <c r="BIR37" s="241"/>
      <c r="BIS37" s="241"/>
      <c r="BIT37" s="241"/>
      <c r="BIU37" s="241"/>
      <c r="BIV37" s="241"/>
      <c r="BIW37" s="241"/>
      <c r="BIX37" s="241"/>
      <c r="BIY37" s="241"/>
      <c r="BIZ37" s="241"/>
      <c r="BJA37" s="241"/>
      <c r="BJB37" s="241"/>
      <c r="BJC37" s="241"/>
      <c r="BJD37" s="241"/>
      <c r="BJE37" s="241"/>
      <c r="BJF37" s="241"/>
      <c r="BJG37" s="241"/>
      <c r="BJH37" s="241"/>
      <c r="BJI37" s="241"/>
      <c r="BJJ37" s="241"/>
      <c r="BJK37" s="241"/>
      <c r="BJL37" s="241"/>
      <c r="BJM37" s="241"/>
      <c r="BJN37" s="241"/>
      <c r="BJO37" s="241"/>
      <c r="BJP37" s="241"/>
      <c r="BJQ37" s="241"/>
      <c r="BJR37" s="241"/>
      <c r="BJS37" s="241"/>
      <c r="BJT37" s="241"/>
      <c r="BJU37" s="241"/>
      <c r="BJV37" s="241"/>
      <c r="BJW37" s="241"/>
      <c r="BJX37" s="241"/>
      <c r="BJY37" s="241"/>
      <c r="BJZ37" s="241"/>
      <c r="BKA37" s="241"/>
      <c r="BKB37" s="241"/>
      <c r="BKC37" s="241"/>
      <c r="BKD37" s="241"/>
      <c r="BKE37" s="241"/>
      <c r="BKF37" s="241"/>
      <c r="BKG37" s="241"/>
      <c r="BKH37" s="241"/>
      <c r="BKI37" s="241"/>
      <c r="BKJ37" s="241"/>
      <c r="BKK37" s="241"/>
      <c r="BKL37" s="241"/>
      <c r="BKM37" s="241"/>
      <c r="BKN37" s="241"/>
      <c r="BKO37" s="241"/>
      <c r="BKP37" s="241"/>
      <c r="BKQ37" s="241"/>
      <c r="BKR37" s="241"/>
      <c r="BKS37" s="241"/>
      <c r="BKT37" s="241"/>
      <c r="BKU37" s="241"/>
      <c r="BKV37" s="241"/>
      <c r="BKW37" s="241"/>
      <c r="BKX37" s="241"/>
      <c r="BKY37" s="241"/>
      <c r="BKZ37" s="241"/>
      <c r="BLA37" s="241"/>
      <c r="BLB37" s="241"/>
      <c r="BLC37" s="241"/>
      <c r="BLD37" s="241"/>
      <c r="BLE37" s="241"/>
      <c r="BLF37" s="241"/>
      <c r="BLG37" s="241"/>
      <c r="BLH37" s="241"/>
      <c r="BLI37" s="241"/>
      <c r="BLJ37" s="241"/>
      <c r="BLK37" s="241"/>
      <c r="BLL37" s="241"/>
      <c r="BLM37" s="241"/>
      <c r="BLN37" s="241"/>
      <c r="BLO37" s="241"/>
      <c r="BLP37" s="241"/>
      <c r="BLQ37" s="241"/>
      <c r="BLR37" s="241"/>
      <c r="BLS37" s="241"/>
      <c r="BLT37" s="241"/>
      <c r="BLU37" s="241"/>
      <c r="BLV37" s="241"/>
      <c r="BLW37" s="241"/>
      <c r="BLX37" s="241"/>
      <c r="BLY37" s="241"/>
      <c r="BLZ37" s="241"/>
      <c r="BMA37" s="241"/>
      <c r="BMB37" s="241"/>
      <c r="BMC37" s="241"/>
      <c r="BMD37" s="241"/>
      <c r="BME37" s="241"/>
      <c r="BMF37" s="241"/>
      <c r="BMG37" s="241"/>
      <c r="BMH37" s="241"/>
      <c r="BMI37" s="241"/>
      <c r="BMJ37" s="241"/>
      <c r="BMK37" s="241"/>
      <c r="BML37" s="241"/>
      <c r="BMM37" s="241"/>
      <c r="BMN37" s="241"/>
      <c r="BMO37" s="241"/>
      <c r="BMP37" s="241"/>
      <c r="BMQ37" s="241"/>
      <c r="BMR37" s="241"/>
      <c r="BMS37" s="241"/>
      <c r="BMT37" s="241"/>
      <c r="BMU37" s="241"/>
      <c r="BMV37" s="241"/>
      <c r="BMW37" s="241"/>
      <c r="BMX37" s="241"/>
      <c r="BMY37" s="241"/>
      <c r="BMZ37" s="241"/>
      <c r="BNA37" s="241"/>
      <c r="BNB37" s="241"/>
      <c r="BNC37" s="241"/>
      <c r="BND37" s="241"/>
      <c r="BNE37" s="241"/>
      <c r="BNF37" s="241"/>
      <c r="BNG37" s="241"/>
      <c r="BNH37" s="241"/>
      <c r="BNI37" s="241"/>
      <c r="BNJ37" s="241"/>
      <c r="BNK37" s="241"/>
      <c r="BNL37" s="241"/>
      <c r="BNM37" s="241"/>
      <c r="BNN37" s="241"/>
      <c r="BNO37" s="241"/>
      <c r="BNP37" s="241"/>
      <c r="BNQ37" s="241"/>
      <c r="BNR37" s="241"/>
      <c r="BNS37" s="241"/>
      <c r="BNT37" s="241"/>
      <c r="BNU37" s="241"/>
      <c r="BNV37" s="241"/>
      <c r="BNW37" s="241"/>
      <c r="BNX37" s="241"/>
      <c r="BNY37" s="241"/>
      <c r="BNZ37" s="241"/>
      <c r="BOA37" s="241"/>
      <c r="BOB37" s="241"/>
      <c r="BOC37" s="241"/>
      <c r="BOD37" s="241"/>
      <c r="BOE37" s="241"/>
      <c r="BOF37" s="241"/>
      <c r="BOG37" s="241"/>
      <c r="BOH37" s="241"/>
      <c r="BOI37" s="241"/>
      <c r="BOJ37" s="241"/>
      <c r="BOK37" s="241"/>
      <c r="BOL37" s="241"/>
      <c r="BOM37" s="241"/>
      <c r="BON37" s="241"/>
      <c r="BOO37" s="241"/>
      <c r="BOP37" s="241"/>
      <c r="BOQ37" s="241"/>
      <c r="BOR37" s="241"/>
      <c r="BOS37" s="241"/>
      <c r="BOT37" s="241"/>
      <c r="BOU37" s="241"/>
      <c r="BOV37" s="241"/>
      <c r="BOW37" s="241"/>
      <c r="BOX37" s="241"/>
      <c r="BOY37" s="241"/>
      <c r="BOZ37" s="241"/>
      <c r="BPA37" s="241"/>
      <c r="BPB37" s="241"/>
      <c r="BPC37" s="241"/>
      <c r="BPD37" s="241"/>
      <c r="BPE37" s="241"/>
      <c r="BPF37" s="241"/>
      <c r="BPG37" s="241"/>
      <c r="BPH37" s="241"/>
      <c r="BPI37" s="241"/>
      <c r="BPJ37" s="241"/>
      <c r="BPK37" s="241"/>
      <c r="BPL37" s="241"/>
      <c r="BPM37" s="241"/>
      <c r="BPN37" s="241"/>
      <c r="BPO37" s="241"/>
      <c r="BPP37" s="241"/>
      <c r="BPQ37" s="241"/>
      <c r="BPR37" s="241"/>
      <c r="BPS37" s="241"/>
      <c r="BPT37" s="241"/>
      <c r="BPU37" s="241"/>
      <c r="BPV37" s="241"/>
      <c r="BPW37" s="241"/>
      <c r="BPX37" s="241"/>
      <c r="BPY37" s="241"/>
      <c r="BPZ37" s="241"/>
      <c r="BQA37" s="241"/>
      <c r="BQB37" s="241"/>
      <c r="BQC37" s="241"/>
      <c r="BQD37" s="241"/>
      <c r="BQE37" s="241"/>
      <c r="BQF37" s="241"/>
      <c r="BQG37" s="241"/>
      <c r="BQH37" s="241"/>
      <c r="BQI37" s="241"/>
      <c r="BQJ37" s="241"/>
      <c r="BQK37" s="241"/>
      <c r="BQL37" s="241"/>
      <c r="BQM37" s="241"/>
      <c r="BQN37" s="241"/>
      <c r="BQO37" s="241"/>
      <c r="BQP37" s="241"/>
      <c r="BQQ37" s="241"/>
      <c r="BQR37" s="241"/>
      <c r="BQS37" s="241"/>
      <c r="BQT37" s="241"/>
      <c r="BQU37" s="241"/>
      <c r="BQV37" s="241"/>
      <c r="BQW37" s="241"/>
      <c r="BQX37" s="241"/>
      <c r="BQY37" s="241"/>
      <c r="BQZ37" s="241"/>
      <c r="BRA37" s="241"/>
      <c r="BRB37" s="241"/>
      <c r="BRC37" s="241"/>
      <c r="BRD37" s="241"/>
      <c r="BRE37" s="241"/>
      <c r="BRF37" s="241"/>
      <c r="BRG37" s="241"/>
      <c r="BRH37" s="241"/>
      <c r="BRI37" s="241"/>
      <c r="BRJ37" s="241"/>
      <c r="BRK37" s="241"/>
      <c r="BRL37" s="241"/>
      <c r="BRM37" s="241"/>
      <c r="BRN37" s="241"/>
      <c r="BRO37" s="241"/>
      <c r="BRP37" s="241"/>
      <c r="BRQ37" s="241"/>
      <c r="BRR37" s="241"/>
      <c r="BRS37" s="241"/>
      <c r="BRT37" s="241"/>
      <c r="BRU37" s="241"/>
      <c r="BRV37" s="241"/>
      <c r="BRW37" s="241"/>
      <c r="BRX37" s="241"/>
      <c r="BRY37" s="241"/>
      <c r="BRZ37" s="241"/>
      <c r="BSA37" s="241"/>
      <c r="BSB37" s="241"/>
      <c r="BSC37" s="241"/>
      <c r="BSD37" s="241"/>
      <c r="BSE37" s="241"/>
      <c r="BSF37" s="241"/>
      <c r="BSG37" s="241"/>
      <c r="BSH37" s="241"/>
      <c r="BSI37" s="241"/>
      <c r="BSJ37" s="241"/>
      <c r="BSK37" s="241"/>
      <c r="BSL37" s="241"/>
      <c r="BSM37" s="241"/>
      <c r="BSN37" s="241"/>
      <c r="BSO37" s="241"/>
      <c r="BSP37" s="241"/>
      <c r="BSQ37" s="241"/>
      <c r="BSR37" s="241"/>
      <c r="BSS37" s="241"/>
      <c r="BST37" s="241"/>
      <c r="BSU37" s="241"/>
      <c r="BSV37" s="241"/>
      <c r="BSW37" s="241"/>
      <c r="BSX37" s="241"/>
      <c r="BSY37" s="241"/>
      <c r="BSZ37" s="241"/>
      <c r="BTA37" s="241"/>
      <c r="BTB37" s="241"/>
      <c r="BTC37" s="241"/>
      <c r="BTD37" s="241"/>
      <c r="BTE37" s="241"/>
      <c r="BTF37" s="241"/>
      <c r="BTG37" s="241"/>
      <c r="BTH37" s="241"/>
      <c r="BTI37" s="241"/>
      <c r="BTJ37" s="241"/>
      <c r="BTK37" s="241"/>
      <c r="BTL37" s="241"/>
      <c r="BTM37" s="241"/>
      <c r="BTN37" s="241"/>
      <c r="BTO37" s="241"/>
      <c r="BTP37" s="241"/>
      <c r="BTQ37" s="241"/>
      <c r="BTR37" s="241"/>
      <c r="BTS37" s="241"/>
      <c r="BTT37" s="241"/>
      <c r="BTU37" s="241"/>
      <c r="BTV37" s="241"/>
      <c r="BTW37" s="241"/>
      <c r="BTX37" s="241"/>
      <c r="BTY37" s="241"/>
      <c r="BTZ37" s="241"/>
      <c r="BUA37" s="241"/>
      <c r="BUB37" s="241"/>
      <c r="BUC37" s="241"/>
      <c r="BUD37" s="241"/>
      <c r="BUE37" s="241"/>
      <c r="BUF37" s="241"/>
      <c r="BUG37" s="241"/>
      <c r="BUH37" s="241"/>
      <c r="BUI37" s="241"/>
      <c r="BUJ37" s="241"/>
      <c r="BUK37" s="241"/>
      <c r="BUL37" s="241"/>
      <c r="BUM37" s="241"/>
      <c r="BUN37" s="241"/>
      <c r="BUO37" s="241"/>
      <c r="BUP37" s="241"/>
      <c r="BUQ37" s="241"/>
      <c r="BUR37" s="241"/>
      <c r="BUS37" s="241"/>
      <c r="BUT37" s="241"/>
      <c r="BUU37" s="241"/>
      <c r="BUV37" s="241"/>
      <c r="BUW37" s="241"/>
      <c r="BUX37" s="241"/>
      <c r="BUY37" s="241"/>
      <c r="BUZ37" s="241"/>
      <c r="BVA37" s="241"/>
      <c r="BVB37" s="241"/>
      <c r="BVC37" s="241"/>
      <c r="BVD37" s="241"/>
      <c r="BVE37" s="241"/>
      <c r="BVF37" s="241"/>
      <c r="BVG37" s="241"/>
      <c r="BVH37" s="241"/>
      <c r="BVI37" s="241"/>
      <c r="BVJ37" s="241"/>
      <c r="BVK37" s="241"/>
      <c r="BVL37" s="241"/>
      <c r="BVM37" s="241"/>
      <c r="BVN37" s="241"/>
      <c r="BVO37" s="241"/>
      <c r="BVP37" s="241"/>
      <c r="BVQ37" s="241"/>
      <c r="BVR37" s="241"/>
      <c r="BVS37" s="241"/>
      <c r="BVT37" s="241"/>
      <c r="BVU37" s="241"/>
      <c r="BVV37" s="241"/>
      <c r="BVW37" s="241"/>
      <c r="BVX37" s="241"/>
      <c r="BVY37" s="241"/>
      <c r="BVZ37" s="241"/>
      <c r="BWA37" s="241"/>
      <c r="BWB37" s="241"/>
      <c r="BWC37" s="241"/>
      <c r="BWD37" s="241"/>
      <c r="BWE37" s="241"/>
      <c r="BWF37" s="241"/>
      <c r="BWG37" s="241"/>
      <c r="BWH37" s="241"/>
      <c r="BWI37" s="241"/>
      <c r="BWJ37" s="241"/>
      <c r="BWK37" s="241"/>
      <c r="BWL37" s="241"/>
      <c r="BWM37" s="241"/>
      <c r="BWN37" s="241"/>
      <c r="BWO37" s="241"/>
      <c r="BWP37" s="241"/>
      <c r="BWQ37" s="241"/>
      <c r="BWR37" s="241"/>
      <c r="BWS37" s="241"/>
      <c r="BWT37" s="241"/>
      <c r="BWU37" s="241"/>
      <c r="BWV37" s="241"/>
      <c r="BWW37" s="241"/>
      <c r="BWX37" s="241"/>
      <c r="BWY37" s="241"/>
      <c r="BWZ37" s="241"/>
      <c r="BXA37" s="241"/>
      <c r="BXB37" s="241"/>
      <c r="BXC37" s="241"/>
      <c r="BXD37" s="241"/>
      <c r="BXE37" s="241"/>
      <c r="BXF37" s="241"/>
      <c r="BXG37" s="241"/>
      <c r="BXH37" s="241"/>
      <c r="BXI37" s="241"/>
      <c r="BXJ37" s="241"/>
      <c r="BXK37" s="241"/>
      <c r="BXL37" s="241"/>
      <c r="BXM37" s="241"/>
      <c r="BXN37" s="241"/>
      <c r="BXO37" s="241"/>
      <c r="BXP37" s="241"/>
      <c r="BXQ37" s="241"/>
      <c r="BXR37" s="241"/>
      <c r="BXS37" s="241"/>
      <c r="BXT37" s="241"/>
      <c r="BXU37" s="241"/>
      <c r="BXV37" s="241"/>
      <c r="BXW37" s="241"/>
      <c r="BXX37" s="241"/>
      <c r="BXY37" s="241"/>
      <c r="BXZ37" s="241"/>
      <c r="BYA37" s="241"/>
      <c r="BYB37" s="241"/>
      <c r="BYC37" s="241"/>
      <c r="BYD37" s="241"/>
      <c r="BYE37" s="241"/>
      <c r="BYF37" s="241"/>
      <c r="BYG37" s="241"/>
      <c r="BYH37" s="241"/>
      <c r="BYI37" s="241"/>
      <c r="BYJ37" s="241"/>
      <c r="BYK37" s="241"/>
      <c r="BYL37" s="241"/>
      <c r="BYM37" s="241"/>
      <c r="BYN37" s="241"/>
      <c r="BYO37" s="241"/>
      <c r="BYP37" s="241"/>
      <c r="BYQ37" s="241"/>
      <c r="BYR37" s="241"/>
      <c r="BYS37" s="241"/>
      <c r="BYT37" s="241"/>
      <c r="BYU37" s="241"/>
      <c r="BYV37" s="241"/>
      <c r="BYW37" s="241"/>
      <c r="BYX37" s="241"/>
      <c r="BYY37" s="241"/>
      <c r="BYZ37" s="241"/>
      <c r="BZA37" s="241"/>
      <c r="BZB37" s="241"/>
      <c r="BZC37" s="241"/>
      <c r="BZD37" s="241"/>
      <c r="BZE37" s="241"/>
      <c r="BZF37" s="241"/>
      <c r="BZG37" s="241"/>
      <c r="BZH37" s="241"/>
      <c r="BZI37" s="241"/>
      <c r="BZJ37" s="241"/>
      <c r="BZK37" s="241"/>
      <c r="BZL37" s="241"/>
      <c r="BZM37" s="241"/>
      <c r="BZN37" s="241"/>
      <c r="BZO37" s="241"/>
      <c r="BZP37" s="241"/>
      <c r="BZQ37" s="241"/>
      <c r="BZR37" s="241"/>
      <c r="BZS37" s="241"/>
      <c r="BZT37" s="241"/>
      <c r="BZU37" s="241"/>
      <c r="BZV37" s="241"/>
      <c r="BZW37" s="241"/>
      <c r="BZX37" s="241"/>
      <c r="BZY37" s="241"/>
      <c r="BZZ37" s="241"/>
      <c r="CAA37" s="241"/>
      <c r="CAB37" s="241"/>
      <c r="CAC37" s="241"/>
      <c r="CAD37" s="241"/>
      <c r="CAE37" s="241"/>
      <c r="CAF37" s="241"/>
      <c r="CAG37" s="241"/>
      <c r="CAH37" s="241"/>
      <c r="CAI37" s="241"/>
      <c r="CAJ37" s="241"/>
      <c r="CAK37" s="241"/>
      <c r="CAL37" s="241"/>
      <c r="CAM37" s="241"/>
      <c r="CAN37" s="241"/>
      <c r="CAO37" s="241"/>
      <c r="CAP37" s="241"/>
      <c r="CAQ37" s="241"/>
      <c r="CAR37" s="241"/>
      <c r="CAS37" s="241"/>
      <c r="CAT37" s="241"/>
      <c r="CAU37" s="241"/>
      <c r="CAV37" s="241"/>
      <c r="CAW37" s="241"/>
      <c r="CAX37" s="241"/>
      <c r="CAY37" s="241"/>
      <c r="CAZ37" s="241"/>
      <c r="CBA37" s="241"/>
      <c r="CBB37" s="241"/>
      <c r="CBC37" s="241"/>
      <c r="CBD37" s="241"/>
      <c r="CBE37" s="241"/>
      <c r="CBF37" s="241"/>
      <c r="CBG37" s="241"/>
      <c r="CBH37" s="241"/>
      <c r="CBI37" s="241"/>
      <c r="CBJ37" s="241"/>
      <c r="CBK37" s="241"/>
      <c r="CBL37" s="241"/>
      <c r="CBM37" s="241"/>
      <c r="CBN37" s="241"/>
      <c r="CBO37" s="241"/>
      <c r="CBP37" s="241"/>
      <c r="CBQ37" s="241"/>
      <c r="CBR37" s="241"/>
      <c r="CBS37" s="241"/>
      <c r="CBT37" s="241"/>
      <c r="CBU37" s="241"/>
      <c r="CBV37" s="241"/>
      <c r="CBW37" s="241"/>
      <c r="CBX37" s="241"/>
      <c r="CBY37" s="241"/>
      <c r="CBZ37" s="241"/>
      <c r="CCA37" s="241"/>
      <c r="CCB37" s="241"/>
      <c r="CCC37" s="241"/>
      <c r="CCD37" s="241"/>
      <c r="CCE37" s="241"/>
      <c r="CCF37" s="241"/>
      <c r="CCG37" s="241"/>
      <c r="CCH37" s="241"/>
      <c r="CCI37" s="241"/>
      <c r="CCJ37" s="241"/>
      <c r="CCK37" s="241"/>
      <c r="CCL37" s="241"/>
      <c r="CCM37" s="241"/>
      <c r="CCN37" s="241"/>
      <c r="CCO37" s="241"/>
      <c r="CCP37" s="241"/>
      <c r="CCQ37" s="241"/>
      <c r="CCR37" s="241"/>
      <c r="CCS37" s="241"/>
      <c r="CCT37" s="241"/>
      <c r="CCU37" s="241"/>
      <c r="CCV37" s="241"/>
      <c r="CCW37" s="241"/>
      <c r="CCX37" s="241"/>
      <c r="CCY37" s="241"/>
      <c r="CCZ37" s="241"/>
      <c r="CDA37" s="241"/>
      <c r="CDB37" s="241"/>
      <c r="CDC37" s="241"/>
      <c r="CDD37" s="241"/>
      <c r="CDE37" s="241"/>
      <c r="CDF37" s="241"/>
      <c r="CDG37" s="241"/>
      <c r="CDH37" s="241"/>
      <c r="CDI37" s="241"/>
      <c r="CDJ37" s="241"/>
      <c r="CDK37" s="241"/>
      <c r="CDL37" s="241"/>
      <c r="CDM37" s="241"/>
      <c r="CDN37" s="241"/>
      <c r="CDO37" s="241"/>
      <c r="CDP37" s="241"/>
      <c r="CDQ37" s="241"/>
      <c r="CDR37" s="241"/>
      <c r="CDS37" s="241"/>
      <c r="CDT37" s="241"/>
      <c r="CDU37" s="241"/>
      <c r="CDV37" s="241"/>
      <c r="CDW37" s="241"/>
      <c r="CDX37" s="241"/>
      <c r="CDY37" s="241"/>
      <c r="CDZ37" s="241"/>
      <c r="CEA37" s="241"/>
      <c r="CEB37" s="241"/>
      <c r="CEC37" s="241"/>
      <c r="CED37" s="241"/>
      <c r="CEE37" s="241"/>
      <c r="CEF37" s="241"/>
      <c r="CEG37" s="241"/>
      <c r="CEH37" s="241"/>
      <c r="CEI37" s="241"/>
      <c r="CEJ37" s="241"/>
      <c r="CEK37" s="241"/>
      <c r="CEL37" s="241"/>
      <c r="CEM37" s="241"/>
      <c r="CEN37" s="241"/>
      <c r="CEO37" s="241"/>
      <c r="CEP37" s="241"/>
      <c r="CEQ37" s="241"/>
      <c r="CER37" s="241"/>
      <c r="CES37" s="241"/>
      <c r="CET37" s="241"/>
      <c r="CEU37" s="241"/>
      <c r="CEV37" s="241"/>
      <c r="CEW37" s="241"/>
      <c r="CEX37" s="241"/>
      <c r="CEY37" s="241"/>
      <c r="CEZ37" s="241"/>
      <c r="CFA37" s="241"/>
      <c r="CFB37" s="241"/>
      <c r="CFC37" s="241"/>
      <c r="CFD37" s="241"/>
      <c r="CFE37" s="241"/>
      <c r="CFF37" s="241"/>
      <c r="CFG37" s="241"/>
      <c r="CFH37" s="241"/>
      <c r="CFI37" s="241"/>
      <c r="CFJ37" s="241"/>
      <c r="CFK37" s="241"/>
      <c r="CFL37" s="241"/>
      <c r="CFM37" s="241"/>
      <c r="CFN37" s="241"/>
      <c r="CFO37" s="241"/>
      <c r="CFP37" s="241"/>
      <c r="CFQ37" s="241"/>
      <c r="CFR37" s="241"/>
      <c r="CFS37" s="241"/>
      <c r="CFT37" s="241"/>
      <c r="CFU37" s="241"/>
      <c r="CFV37" s="241"/>
      <c r="CFW37" s="241"/>
      <c r="CFX37" s="241"/>
      <c r="CFY37" s="241"/>
      <c r="CFZ37" s="241"/>
      <c r="CGA37" s="241"/>
      <c r="CGB37" s="241"/>
      <c r="CGC37" s="241"/>
      <c r="CGD37" s="241"/>
      <c r="CGE37" s="241"/>
      <c r="CGF37" s="241"/>
      <c r="CGG37" s="241"/>
      <c r="CGH37" s="241"/>
      <c r="CGI37" s="241"/>
      <c r="CGJ37" s="241"/>
      <c r="CGK37" s="241"/>
      <c r="CGL37" s="241"/>
      <c r="CGM37" s="241"/>
      <c r="CGN37" s="241"/>
      <c r="CGO37" s="241"/>
      <c r="CGP37" s="241"/>
      <c r="CGQ37" s="241"/>
      <c r="CGR37" s="241"/>
      <c r="CGS37" s="241"/>
      <c r="CGT37" s="241"/>
      <c r="CGU37" s="241"/>
      <c r="CGV37" s="241"/>
      <c r="CGW37" s="241"/>
      <c r="CGX37" s="241"/>
      <c r="CGY37" s="241"/>
      <c r="CGZ37" s="241"/>
      <c r="CHA37" s="241"/>
      <c r="CHB37" s="241"/>
      <c r="CHC37" s="241"/>
      <c r="CHD37" s="241"/>
      <c r="CHE37" s="241"/>
      <c r="CHF37" s="241"/>
      <c r="CHG37" s="241"/>
      <c r="CHH37" s="241"/>
      <c r="CHI37" s="241"/>
      <c r="CHJ37" s="241"/>
      <c r="CHK37" s="241"/>
      <c r="CHL37" s="241"/>
      <c r="CHM37" s="241"/>
      <c r="CHN37" s="241"/>
      <c r="CHO37" s="241"/>
      <c r="CHP37" s="241"/>
      <c r="CHQ37" s="241"/>
      <c r="CHR37" s="241"/>
      <c r="CHS37" s="241"/>
      <c r="CHT37" s="241"/>
      <c r="CHU37" s="241"/>
      <c r="CHV37" s="241"/>
      <c r="CHW37" s="241"/>
      <c r="CHX37" s="241"/>
      <c r="CHY37" s="241"/>
      <c r="CHZ37" s="241"/>
      <c r="CIA37" s="241"/>
      <c r="CIB37" s="241"/>
      <c r="CIC37" s="241"/>
      <c r="CID37" s="241"/>
      <c r="CIE37" s="241"/>
      <c r="CIF37" s="241"/>
      <c r="CIG37" s="241"/>
      <c r="CIH37" s="241"/>
      <c r="CII37" s="241"/>
      <c r="CIJ37" s="241"/>
      <c r="CIK37" s="241"/>
      <c r="CIL37" s="241"/>
      <c r="CIM37" s="241"/>
      <c r="CIN37" s="241"/>
      <c r="CIO37" s="241"/>
      <c r="CIP37" s="241"/>
      <c r="CIQ37" s="241"/>
      <c r="CIR37" s="241"/>
      <c r="CIS37" s="241"/>
      <c r="CIT37" s="241"/>
      <c r="CIU37" s="241"/>
      <c r="CIV37" s="241"/>
      <c r="CIW37" s="241"/>
      <c r="CIX37" s="241"/>
      <c r="CIY37" s="241"/>
      <c r="CIZ37" s="241"/>
      <c r="CJA37" s="241"/>
      <c r="CJB37" s="241"/>
      <c r="CJC37" s="241"/>
      <c r="CJD37" s="241"/>
      <c r="CJE37" s="241"/>
      <c r="CJF37" s="241"/>
      <c r="CJG37" s="241"/>
      <c r="CJH37" s="241"/>
      <c r="CJI37" s="241"/>
      <c r="CJJ37" s="241"/>
      <c r="CJK37" s="241"/>
      <c r="CJL37" s="241"/>
      <c r="CJM37" s="241"/>
      <c r="CJN37" s="241"/>
      <c r="CJO37" s="241"/>
      <c r="CJP37" s="241"/>
      <c r="CJQ37" s="241"/>
      <c r="CJR37" s="241"/>
      <c r="CJS37" s="241"/>
      <c r="CJT37" s="241"/>
      <c r="CJU37" s="241"/>
      <c r="CJV37" s="241"/>
      <c r="CJW37" s="241"/>
      <c r="CJX37" s="241"/>
      <c r="CJY37" s="241"/>
      <c r="CJZ37" s="241"/>
      <c r="CKA37" s="241"/>
      <c r="CKB37" s="241"/>
      <c r="CKC37" s="241"/>
      <c r="CKD37" s="241"/>
      <c r="CKE37" s="241"/>
      <c r="CKF37" s="241"/>
      <c r="CKG37" s="241"/>
      <c r="CKH37" s="241"/>
      <c r="CKI37" s="241"/>
      <c r="CKJ37" s="241"/>
      <c r="CKK37" s="241"/>
      <c r="CKL37" s="241"/>
      <c r="CKM37" s="241"/>
      <c r="CKN37" s="241"/>
      <c r="CKO37" s="241"/>
      <c r="CKP37" s="241"/>
      <c r="CKQ37" s="241"/>
      <c r="CKR37" s="241"/>
      <c r="CKS37" s="241"/>
      <c r="CKT37" s="241"/>
      <c r="CKU37" s="241"/>
      <c r="CKV37" s="241"/>
      <c r="CKW37" s="241"/>
      <c r="CKX37" s="241"/>
      <c r="CKY37" s="241"/>
      <c r="CKZ37" s="241"/>
      <c r="CLA37" s="241"/>
      <c r="CLB37" s="241"/>
      <c r="CLC37" s="241"/>
      <c r="CLD37" s="241"/>
      <c r="CLE37" s="241"/>
      <c r="CLF37" s="241"/>
      <c r="CLG37" s="241"/>
      <c r="CLH37" s="241"/>
      <c r="CLI37" s="241"/>
      <c r="CLJ37" s="241"/>
      <c r="CLK37" s="241"/>
      <c r="CLL37" s="241"/>
      <c r="CLM37" s="241"/>
      <c r="CLN37" s="241"/>
      <c r="CLO37" s="241"/>
      <c r="CLP37" s="241"/>
      <c r="CLQ37" s="241"/>
      <c r="CLR37" s="241"/>
      <c r="CLS37" s="241"/>
      <c r="CLT37" s="241"/>
      <c r="CLU37" s="241"/>
      <c r="CLV37" s="241"/>
      <c r="CLW37" s="241"/>
      <c r="CLX37" s="241"/>
      <c r="CLY37" s="241"/>
      <c r="CLZ37" s="241"/>
      <c r="CMA37" s="241"/>
      <c r="CMB37" s="241"/>
      <c r="CMC37" s="241"/>
      <c r="CMD37" s="241"/>
      <c r="CME37" s="241"/>
      <c r="CMF37" s="241"/>
      <c r="CMG37" s="241"/>
      <c r="CMH37" s="241"/>
      <c r="CMI37" s="241"/>
      <c r="CMJ37" s="241"/>
      <c r="CMK37" s="241"/>
      <c r="CML37" s="241"/>
      <c r="CMM37" s="241"/>
      <c r="CMN37" s="241"/>
      <c r="CMO37" s="241"/>
      <c r="CMP37" s="241"/>
      <c r="CMQ37" s="241"/>
      <c r="CMR37" s="241"/>
      <c r="CMS37" s="241"/>
      <c r="CMT37" s="241"/>
      <c r="CMU37" s="241"/>
      <c r="CMV37" s="241"/>
      <c r="CMW37" s="241"/>
      <c r="CMX37" s="241"/>
      <c r="CMY37" s="241"/>
      <c r="CMZ37" s="241"/>
      <c r="CNA37" s="241"/>
      <c r="CNB37" s="241"/>
      <c r="CNC37" s="241"/>
      <c r="CND37" s="241"/>
      <c r="CNE37" s="241"/>
      <c r="CNF37" s="241"/>
      <c r="CNG37" s="241"/>
      <c r="CNH37" s="241"/>
      <c r="CNI37" s="241"/>
      <c r="CNJ37" s="241"/>
      <c r="CNK37" s="241"/>
      <c r="CNL37" s="241"/>
      <c r="CNM37" s="241"/>
      <c r="CNN37" s="241"/>
      <c r="CNO37" s="241"/>
      <c r="CNP37" s="241"/>
      <c r="CNQ37" s="241"/>
      <c r="CNR37" s="241"/>
      <c r="CNS37" s="241"/>
      <c r="CNT37" s="241"/>
      <c r="CNU37" s="241"/>
      <c r="CNV37" s="241"/>
      <c r="CNW37" s="241"/>
      <c r="CNX37" s="241"/>
      <c r="CNY37" s="241"/>
      <c r="CNZ37" s="241"/>
      <c r="COA37" s="241"/>
      <c r="COB37" s="241"/>
      <c r="COC37" s="241"/>
      <c r="COD37" s="241"/>
      <c r="COE37" s="241"/>
      <c r="COF37" s="241"/>
      <c r="COG37" s="241"/>
      <c r="COH37" s="241"/>
      <c r="COI37" s="241"/>
      <c r="COJ37" s="241"/>
      <c r="COK37" s="241"/>
      <c r="COL37" s="241"/>
      <c r="COM37" s="241"/>
      <c r="CON37" s="241"/>
      <c r="COO37" s="241"/>
      <c r="COP37" s="241"/>
      <c r="COQ37" s="241"/>
      <c r="COR37" s="241"/>
      <c r="COS37" s="241"/>
      <c r="COT37" s="241"/>
      <c r="COU37" s="241"/>
      <c r="COV37" s="241"/>
      <c r="COW37" s="241"/>
      <c r="COX37" s="241"/>
      <c r="COY37" s="241"/>
      <c r="COZ37" s="241"/>
      <c r="CPA37" s="241"/>
      <c r="CPB37" s="241"/>
      <c r="CPC37" s="241"/>
      <c r="CPD37" s="241"/>
      <c r="CPE37" s="241"/>
      <c r="CPF37" s="241"/>
      <c r="CPG37" s="241"/>
      <c r="CPH37" s="241"/>
      <c r="CPI37" s="241"/>
      <c r="CPJ37" s="241"/>
      <c r="CPK37" s="241"/>
      <c r="CPL37" s="241"/>
      <c r="CPM37" s="241"/>
      <c r="CPN37" s="241"/>
      <c r="CPO37" s="241"/>
      <c r="CPP37" s="241"/>
      <c r="CPQ37" s="241"/>
      <c r="CPR37" s="241"/>
      <c r="CPS37" s="241"/>
      <c r="CPT37" s="241"/>
      <c r="CPU37" s="241"/>
      <c r="CPV37" s="241"/>
      <c r="CPW37" s="241"/>
      <c r="CPX37" s="241"/>
      <c r="CPY37" s="241"/>
      <c r="CPZ37" s="241"/>
      <c r="CQA37" s="241"/>
      <c r="CQB37" s="241"/>
      <c r="CQC37" s="241"/>
      <c r="CQD37" s="241"/>
      <c r="CQE37" s="241"/>
      <c r="CQF37" s="241"/>
      <c r="CQG37" s="241"/>
      <c r="CQH37" s="241"/>
      <c r="CQI37" s="241"/>
      <c r="CQJ37" s="241"/>
      <c r="CQK37" s="241"/>
      <c r="CQL37" s="241"/>
      <c r="CQM37" s="241"/>
      <c r="CQN37" s="241"/>
      <c r="CQO37" s="241"/>
      <c r="CQP37" s="241"/>
      <c r="CQQ37" s="241"/>
      <c r="CQR37" s="241"/>
      <c r="CQS37" s="241"/>
      <c r="CQT37" s="241"/>
      <c r="CQU37" s="241"/>
      <c r="CQV37" s="241"/>
      <c r="CQW37" s="241"/>
      <c r="CQX37" s="241"/>
      <c r="CQY37" s="241"/>
      <c r="CQZ37" s="241"/>
      <c r="CRA37" s="241"/>
      <c r="CRB37" s="241"/>
      <c r="CRC37" s="241"/>
      <c r="CRD37" s="241"/>
      <c r="CRE37" s="241"/>
      <c r="CRF37" s="241"/>
      <c r="CRG37" s="241"/>
      <c r="CRH37" s="241"/>
      <c r="CRI37" s="241"/>
      <c r="CRJ37" s="241"/>
      <c r="CRK37" s="241"/>
      <c r="CRL37" s="241"/>
      <c r="CRM37" s="241"/>
      <c r="CRN37" s="241"/>
      <c r="CRO37" s="241"/>
      <c r="CRP37" s="241"/>
      <c r="CRQ37" s="241"/>
      <c r="CRR37" s="241"/>
      <c r="CRS37" s="241"/>
      <c r="CRT37" s="241"/>
      <c r="CRU37" s="241"/>
      <c r="CRV37" s="241"/>
      <c r="CRW37" s="241"/>
      <c r="CRX37" s="241"/>
      <c r="CRY37" s="241"/>
      <c r="CRZ37" s="241"/>
      <c r="CSA37" s="241"/>
      <c r="CSB37" s="241"/>
      <c r="CSC37" s="241"/>
      <c r="CSD37" s="241"/>
      <c r="CSE37" s="241"/>
      <c r="CSF37" s="241"/>
      <c r="CSG37" s="241"/>
      <c r="CSH37" s="241"/>
      <c r="CSI37" s="241"/>
      <c r="CSJ37" s="241"/>
      <c r="CSK37" s="241"/>
      <c r="CSL37" s="241"/>
      <c r="CSM37" s="241"/>
      <c r="CSN37" s="241"/>
      <c r="CSO37" s="241"/>
      <c r="CSP37" s="241"/>
      <c r="CSQ37" s="241"/>
      <c r="CSR37" s="241"/>
      <c r="CSS37" s="241"/>
      <c r="CST37" s="241"/>
      <c r="CSU37" s="241"/>
      <c r="CSV37" s="241"/>
      <c r="CSW37" s="241"/>
      <c r="CSX37" s="241"/>
      <c r="CSY37" s="241"/>
      <c r="CSZ37" s="241"/>
      <c r="CTA37" s="241"/>
      <c r="CTB37" s="241"/>
      <c r="CTC37" s="241"/>
      <c r="CTD37" s="241"/>
      <c r="CTE37" s="241"/>
      <c r="CTF37" s="241"/>
      <c r="CTG37" s="241"/>
      <c r="CTH37" s="241"/>
      <c r="CTI37" s="241"/>
      <c r="CTJ37" s="241"/>
      <c r="CTK37" s="241"/>
      <c r="CTL37" s="241"/>
      <c r="CTM37" s="241"/>
      <c r="CTN37" s="241"/>
      <c r="CTO37" s="241"/>
      <c r="CTP37" s="241"/>
      <c r="CTQ37" s="241"/>
      <c r="CTR37" s="241"/>
      <c r="CTS37" s="241"/>
      <c r="CTT37" s="241"/>
      <c r="CTU37" s="241"/>
      <c r="CTV37" s="241"/>
      <c r="CTW37" s="241"/>
      <c r="CTX37" s="241"/>
      <c r="CTY37" s="241"/>
      <c r="CTZ37" s="241"/>
      <c r="CUA37" s="241"/>
      <c r="CUB37" s="241"/>
      <c r="CUC37" s="241"/>
      <c r="CUD37" s="241"/>
      <c r="CUE37" s="241"/>
      <c r="CUF37" s="241"/>
      <c r="CUG37" s="241"/>
      <c r="CUH37" s="241"/>
      <c r="CUI37" s="241"/>
      <c r="CUJ37" s="241"/>
      <c r="CUK37" s="241"/>
      <c r="CUL37" s="241"/>
      <c r="CUM37" s="241"/>
      <c r="CUN37" s="241"/>
      <c r="CUO37" s="241"/>
      <c r="CUP37" s="241"/>
      <c r="CUQ37" s="241"/>
      <c r="CUR37" s="241"/>
      <c r="CUS37" s="241"/>
      <c r="CUT37" s="241"/>
      <c r="CUU37" s="241"/>
      <c r="CUV37" s="241"/>
      <c r="CUW37" s="241"/>
      <c r="CUX37" s="241"/>
      <c r="CUY37" s="241"/>
      <c r="CUZ37" s="241"/>
      <c r="CVA37" s="241"/>
      <c r="CVB37" s="241"/>
      <c r="CVC37" s="241"/>
      <c r="CVD37" s="241"/>
      <c r="CVE37" s="241"/>
      <c r="CVF37" s="241"/>
      <c r="CVG37" s="241"/>
      <c r="CVH37" s="241"/>
      <c r="CVI37" s="241"/>
      <c r="CVJ37" s="241"/>
      <c r="CVK37" s="241"/>
      <c r="CVL37" s="241"/>
      <c r="CVM37" s="241"/>
      <c r="CVN37" s="241"/>
      <c r="CVO37" s="241"/>
      <c r="CVP37" s="241"/>
      <c r="CVQ37" s="241"/>
      <c r="CVR37" s="241"/>
      <c r="CVS37" s="241"/>
      <c r="CVT37" s="241"/>
      <c r="CVU37" s="241"/>
      <c r="CVV37" s="241"/>
      <c r="CVW37" s="241"/>
      <c r="CVX37" s="241"/>
      <c r="CVY37" s="241"/>
      <c r="CVZ37" s="241"/>
      <c r="CWA37" s="241"/>
      <c r="CWB37" s="241"/>
      <c r="CWC37" s="241"/>
      <c r="CWD37" s="241"/>
      <c r="CWE37" s="241"/>
      <c r="CWF37" s="241"/>
      <c r="CWG37" s="241"/>
      <c r="CWH37" s="241"/>
      <c r="CWI37" s="241"/>
      <c r="CWJ37" s="241"/>
      <c r="CWK37" s="241"/>
      <c r="CWL37" s="241"/>
      <c r="CWM37" s="241"/>
      <c r="CWN37" s="241"/>
      <c r="CWO37" s="241"/>
      <c r="CWP37" s="241"/>
      <c r="CWQ37" s="241"/>
      <c r="CWR37" s="241"/>
      <c r="CWS37" s="241"/>
      <c r="CWT37" s="241"/>
      <c r="CWU37" s="241"/>
      <c r="CWV37" s="241"/>
      <c r="CWW37" s="241"/>
      <c r="CWX37" s="241"/>
      <c r="CWY37" s="241"/>
      <c r="CWZ37" s="241"/>
      <c r="CXA37" s="241"/>
      <c r="CXB37" s="241"/>
      <c r="CXC37" s="241"/>
      <c r="CXD37" s="241"/>
      <c r="CXE37" s="241"/>
      <c r="CXF37" s="241"/>
      <c r="CXG37" s="241"/>
      <c r="CXH37" s="241"/>
      <c r="CXI37" s="241"/>
      <c r="CXJ37" s="241"/>
      <c r="CXK37" s="241"/>
      <c r="CXL37" s="241"/>
      <c r="CXM37" s="241"/>
      <c r="CXN37" s="241"/>
      <c r="CXO37" s="241"/>
      <c r="CXP37" s="241"/>
      <c r="CXQ37" s="241"/>
      <c r="CXR37" s="241"/>
      <c r="CXS37" s="241"/>
      <c r="CXT37" s="241"/>
      <c r="CXU37" s="241"/>
      <c r="CXV37" s="241"/>
      <c r="CXW37" s="241"/>
      <c r="CXX37" s="241"/>
      <c r="CXY37" s="241"/>
      <c r="CXZ37" s="241"/>
      <c r="CYA37" s="241"/>
      <c r="CYB37" s="241"/>
      <c r="CYC37" s="241"/>
      <c r="CYD37" s="241"/>
      <c r="CYE37" s="241"/>
      <c r="CYF37" s="241"/>
      <c r="CYG37" s="241"/>
      <c r="CYH37" s="241"/>
      <c r="CYI37" s="241"/>
      <c r="CYJ37" s="241"/>
      <c r="CYK37" s="241"/>
      <c r="CYL37" s="241"/>
      <c r="CYM37" s="241"/>
      <c r="CYN37" s="241"/>
      <c r="CYO37" s="241"/>
      <c r="CYP37" s="241"/>
      <c r="CYQ37" s="241"/>
      <c r="CYR37" s="241"/>
      <c r="CYS37" s="241"/>
      <c r="CYT37" s="241"/>
      <c r="CYU37" s="241"/>
      <c r="CYV37" s="241"/>
      <c r="CYW37" s="241"/>
      <c r="CYX37" s="241"/>
      <c r="CYY37" s="241"/>
      <c r="CYZ37" s="241"/>
      <c r="CZA37" s="241"/>
      <c r="CZB37" s="241"/>
      <c r="CZC37" s="241"/>
      <c r="CZD37" s="241"/>
      <c r="CZE37" s="241"/>
      <c r="CZF37" s="241"/>
      <c r="CZG37" s="241"/>
      <c r="CZH37" s="241"/>
      <c r="CZI37" s="241"/>
      <c r="CZJ37" s="241"/>
      <c r="CZK37" s="241"/>
      <c r="CZL37" s="241"/>
      <c r="CZM37" s="241"/>
      <c r="CZN37" s="241"/>
      <c r="CZO37" s="241"/>
      <c r="CZP37" s="241"/>
      <c r="CZQ37" s="241"/>
      <c r="CZR37" s="241"/>
      <c r="CZS37" s="241"/>
      <c r="CZT37" s="241"/>
      <c r="CZU37" s="241"/>
      <c r="CZV37" s="241"/>
      <c r="CZW37" s="241"/>
      <c r="CZX37" s="241"/>
      <c r="CZY37" s="241"/>
      <c r="CZZ37" s="241"/>
      <c r="DAA37" s="241"/>
      <c r="DAB37" s="241"/>
      <c r="DAC37" s="241"/>
      <c r="DAD37" s="241"/>
      <c r="DAE37" s="241"/>
      <c r="DAF37" s="241"/>
      <c r="DAG37" s="241"/>
      <c r="DAH37" s="241"/>
      <c r="DAI37" s="241"/>
      <c r="DAJ37" s="241"/>
      <c r="DAK37" s="241"/>
      <c r="DAL37" s="241"/>
      <c r="DAM37" s="241"/>
      <c r="DAN37" s="241"/>
      <c r="DAO37" s="241"/>
      <c r="DAP37" s="241"/>
      <c r="DAQ37" s="241"/>
      <c r="DAR37" s="241"/>
      <c r="DAS37" s="241"/>
      <c r="DAT37" s="241"/>
      <c r="DAU37" s="241"/>
      <c r="DAV37" s="241"/>
      <c r="DAW37" s="241"/>
      <c r="DAX37" s="241"/>
      <c r="DAY37" s="241"/>
      <c r="DAZ37" s="241"/>
      <c r="DBA37" s="241"/>
      <c r="DBB37" s="241"/>
      <c r="DBC37" s="241"/>
      <c r="DBD37" s="241"/>
      <c r="DBE37" s="241"/>
      <c r="DBF37" s="241"/>
      <c r="DBG37" s="241"/>
      <c r="DBH37" s="241"/>
      <c r="DBI37" s="241"/>
      <c r="DBJ37" s="241"/>
      <c r="DBK37" s="241"/>
      <c r="DBL37" s="241"/>
      <c r="DBM37" s="241"/>
      <c r="DBN37" s="241"/>
      <c r="DBO37" s="241"/>
      <c r="DBP37" s="241"/>
      <c r="DBQ37" s="241"/>
      <c r="DBR37" s="241"/>
      <c r="DBS37" s="241"/>
      <c r="DBT37" s="241"/>
      <c r="DBU37" s="241"/>
      <c r="DBV37" s="241"/>
      <c r="DBW37" s="241"/>
      <c r="DBX37" s="241"/>
      <c r="DBY37" s="241"/>
      <c r="DBZ37" s="241"/>
      <c r="DCA37" s="241"/>
      <c r="DCB37" s="241"/>
      <c r="DCC37" s="241"/>
      <c r="DCD37" s="241"/>
      <c r="DCE37" s="241"/>
      <c r="DCF37" s="241"/>
      <c r="DCG37" s="241"/>
      <c r="DCH37" s="241"/>
      <c r="DCI37" s="241"/>
      <c r="DCJ37" s="241"/>
      <c r="DCK37" s="241"/>
      <c r="DCL37" s="241"/>
      <c r="DCM37" s="241"/>
      <c r="DCN37" s="241"/>
      <c r="DCO37" s="241"/>
      <c r="DCP37" s="241"/>
      <c r="DCQ37" s="241"/>
      <c r="DCR37" s="241"/>
      <c r="DCS37" s="241"/>
      <c r="DCT37" s="241"/>
      <c r="DCU37" s="241"/>
      <c r="DCV37" s="241"/>
      <c r="DCW37" s="241"/>
      <c r="DCX37" s="241"/>
      <c r="DCY37" s="241"/>
      <c r="DCZ37" s="241"/>
      <c r="DDA37" s="241"/>
      <c r="DDB37" s="241"/>
      <c r="DDC37" s="241"/>
      <c r="DDD37" s="241"/>
      <c r="DDE37" s="241"/>
      <c r="DDF37" s="241"/>
      <c r="DDG37" s="241"/>
      <c r="DDH37" s="241"/>
      <c r="DDI37" s="241"/>
      <c r="DDJ37" s="241"/>
      <c r="DDK37" s="241"/>
      <c r="DDL37" s="241"/>
      <c r="DDM37" s="241"/>
      <c r="DDN37" s="241"/>
      <c r="DDO37" s="241"/>
      <c r="DDP37" s="241"/>
      <c r="DDQ37" s="241"/>
      <c r="DDR37" s="241"/>
      <c r="DDS37" s="241"/>
      <c r="DDT37" s="241"/>
      <c r="DDU37" s="241"/>
      <c r="DDV37" s="241"/>
      <c r="DDW37" s="241"/>
      <c r="DDX37" s="241"/>
      <c r="DDY37" s="241"/>
      <c r="DDZ37" s="241"/>
      <c r="DEA37" s="241"/>
      <c r="DEB37" s="241"/>
      <c r="DEC37" s="241"/>
      <c r="DED37" s="241"/>
      <c r="DEE37" s="241"/>
      <c r="DEF37" s="241"/>
      <c r="DEG37" s="241"/>
      <c r="DEH37" s="241"/>
      <c r="DEI37" s="241"/>
      <c r="DEJ37" s="241"/>
      <c r="DEK37" s="241"/>
      <c r="DEL37" s="241"/>
      <c r="DEM37" s="241"/>
      <c r="DEN37" s="241"/>
      <c r="DEO37" s="241"/>
      <c r="DEP37" s="241"/>
      <c r="DEQ37" s="241"/>
      <c r="DER37" s="241"/>
      <c r="DES37" s="241"/>
      <c r="DET37" s="241"/>
      <c r="DEU37" s="241"/>
      <c r="DEV37" s="241"/>
      <c r="DEW37" s="241"/>
      <c r="DEX37" s="241"/>
      <c r="DEY37" s="241"/>
      <c r="DEZ37" s="241"/>
      <c r="DFA37" s="241"/>
      <c r="DFB37" s="241"/>
      <c r="DFC37" s="241"/>
      <c r="DFD37" s="241"/>
      <c r="DFE37" s="241"/>
      <c r="DFF37" s="241"/>
      <c r="DFG37" s="241"/>
      <c r="DFH37" s="241"/>
      <c r="DFI37" s="241"/>
      <c r="DFJ37" s="241"/>
      <c r="DFK37" s="241"/>
      <c r="DFL37" s="241"/>
      <c r="DFM37" s="241"/>
      <c r="DFN37" s="241"/>
      <c r="DFO37" s="241"/>
      <c r="DFP37" s="241"/>
      <c r="DFQ37" s="241"/>
      <c r="DFR37" s="241"/>
      <c r="DFS37" s="241"/>
      <c r="DFT37" s="241"/>
      <c r="DFU37" s="241"/>
      <c r="DFV37" s="241"/>
      <c r="DFW37" s="241"/>
      <c r="DFX37" s="241"/>
      <c r="DFY37" s="241"/>
      <c r="DFZ37" s="241"/>
      <c r="DGA37" s="241"/>
      <c r="DGB37" s="241"/>
      <c r="DGC37" s="241"/>
      <c r="DGD37" s="241"/>
      <c r="DGE37" s="241"/>
      <c r="DGF37" s="241"/>
      <c r="DGG37" s="241"/>
      <c r="DGH37" s="241"/>
      <c r="DGI37" s="241"/>
      <c r="DGJ37" s="241"/>
      <c r="DGK37" s="241"/>
      <c r="DGL37" s="241"/>
      <c r="DGM37" s="241"/>
      <c r="DGN37" s="241"/>
      <c r="DGO37" s="241"/>
      <c r="DGP37" s="241"/>
      <c r="DGQ37" s="241"/>
      <c r="DGR37" s="241"/>
      <c r="DGS37" s="241"/>
      <c r="DGT37" s="241"/>
      <c r="DGU37" s="241"/>
      <c r="DGV37" s="241"/>
      <c r="DGW37" s="241"/>
      <c r="DGX37" s="241"/>
      <c r="DGY37" s="241"/>
      <c r="DGZ37" s="241"/>
      <c r="DHA37" s="241"/>
      <c r="DHB37" s="241"/>
      <c r="DHC37" s="241"/>
      <c r="DHD37" s="241"/>
      <c r="DHE37" s="241"/>
      <c r="DHF37" s="241"/>
      <c r="DHG37" s="241"/>
      <c r="DHH37" s="241"/>
      <c r="DHI37" s="241"/>
      <c r="DHJ37" s="241"/>
      <c r="DHK37" s="241"/>
      <c r="DHL37" s="241"/>
      <c r="DHM37" s="241"/>
      <c r="DHN37" s="241"/>
      <c r="DHO37" s="241"/>
      <c r="DHP37" s="241"/>
      <c r="DHQ37" s="241"/>
      <c r="DHR37" s="241"/>
      <c r="DHS37" s="241"/>
      <c r="DHT37" s="241"/>
      <c r="DHU37" s="241"/>
      <c r="DHV37" s="241"/>
      <c r="DHW37" s="241"/>
      <c r="DHX37" s="241"/>
      <c r="DHY37" s="241"/>
      <c r="DHZ37" s="241"/>
      <c r="DIA37" s="241"/>
      <c r="DIB37" s="241"/>
      <c r="DIC37" s="241"/>
      <c r="DID37" s="241"/>
      <c r="DIE37" s="241"/>
      <c r="DIF37" s="241"/>
      <c r="DIG37" s="241"/>
      <c r="DIH37" s="241"/>
      <c r="DII37" s="241"/>
      <c r="DIJ37" s="241"/>
      <c r="DIK37" s="241"/>
      <c r="DIL37" s="241"/>
      <c r="DIM37" s="241"/>
      <c r="DIN37" s="241"/>
      <c r="DIO37" s="241"/>
      <c r="DIP37" s="241"/>
      <c r="DIQ37" s="241"/>
      <c r="DIR37" s="241"/>
      <c r="DIS37" s="241"/>
      <c r="DIT37" s="241"/>
      <c r="DIU37" s="241"/>
      <c r="DIV37" s="241"/>
      <c r="DIW37" s="241"/>
      <c r="DIX37" s="241"/>
      <c r="DIY37" s="241"/>
      <c r="DIZ37" s="241"/>
      <c r="DJA37" s="241"/>
      <c r="DJB37" s="241"/>
      <c r="DJC37" s="241"/>
      <c r="DJD37" s="241"/>
      <c r="DJE37" s="241"/>
      <c r="DJF37" s="241"/>
      <c r="DJG37" s="241"/>
      <c r="DJH37" s="241"/>
      <c r="DJI37" s="241"/>
      <c r="DJJ37" s="241"/>
      <c r="DJK37" s="241"/>
      <c r="DJL37" s="241"/>
      <c r="DJM37" s="241"/>
      <c r="DJN37" s="241"/>
      <c r="DJO37" s="241"/>
      <c r="DJP37" s="241"/>
      <c r="DJQ37" s="241"/>
      <c r="DJR37" s="241"/>
      <c r="DJS37" s="241"/>
      <c r="DJT37" s="241"/>
      <c r="DJU37" s="241"/>
      <c r="DJV37" s="241"/>
      <c r="DJW37" s="241"/>
      <c r="DJX37" s="241"/>
      <c r="DJY37" s="241"/>
      <c r="DJZ37" s="241"/>
      <c r="DKA37" s="241"/>
      <c r="DKB37" s="241"/>
      <c r="DKC37" s="241"/>
      <c r="DKD37" s="241"/>
      <c r="DKE37" s="241"/>
      <c r="DKF37" s="241"/>
      <c r="DKG37" s="241"/>
      <c r="DKH37" s="241"/>
      <c r="DKI37" s="241"/>
      <c r="DKJ37" s="241"/>
      <c r="DKK37" s="241"/>
      <c r="DKL37" s="241"/>
      <c r="DKM37" s="241"/>
      <c r="DKN37" s="241"/>
      <c r="DKO37" s="241"/>
      <c r="DKP37" s="241"/>
      <c r="DKQ37" s="241"/>
      <c r="DKR37" s="241"/>
      <c r="DKS37" s="241"/>
      <c r="DKT37" s="241"/>
      <c r="DKU37" s="241"/>
      <c r="DKV37" s="241"/>
      <c r="DKW37" s="241"/>
      <c r="DKX37" s="241"/>
      <c r="DKY37" s="241"/>
      <c r="DKZ37" s="241"/>
      <c r="DLA37" s="241"/>
      <c r="DLB37" s="241"/>
      <c r="DLC37" s="241"/>
      <c r="DLD37" s="241"/>
      <c r="DLE37" s="241"/>
      <c r="DLF37" s="241"/>
      <c r="DLG37" s="241"/>
      <c r="DLH37" s="241"/>
      <c r="DLI37" s="241"/>
      <c r="DLJ37" s="241"/>
      <c r="DLK37" s="241"/>
      <c r="DLL37" s="241"/>
      <c r="DLM37" s="241"/>
      <c r="DLN37" s="241"/>
      <c r="DLO37" s="241"/>
      <c r="DLP37" s="241"/>
      <c r="DLQ37" s="241"/>
      <c r="DLR37" s="241"/>
      <c r="DLS37" s="241"/>
      <c r="DLT37" s="241"/>
      <c r="DLU37" s="241"/>
      <c r="DLV37" s="241"/>
      <c r="DLW37" s="241"/>
      <c r="DLX37" s="241"/>
      <c r="DLY37" s="241"/>
      <c r="DLZ37" s="241"/>
      <c r="DMA37" s="241"/>
      <c r="DMB37" s="241"/>
      <c r="DMC37" s="241"/>
      <c r="DMD37" s="241"/>
      <c r="DME37" s="241"/>
      <c r="DMF37" s="241"/>
      <c r="DMG37" s="241"/>
      <c r="DMH37" s="241"/>
      <c r="DMI37" s="241"/>
      <c r="DMJ37" s="241"/>
      <c r="DMK37" s="241"/>
      <c r="DML37" s="241"/>
      <c r="DMM37" s="241"/>
      <c r="DMN37" s="241"/>
      <c r="DMO37" s="241"/>
      <c r="DMP37" s="241"/>
      <c r="DMQ37" s="241"/>
      <c r="DMR37" s="241"/>
      <c r="DMS37" s="241"/>
      <c r="DMT37" s="241"/>
      <c r="DMU37" s="241"/>
      <c r="DMV37" s="241"/>
      <c r="DMW37" s="241"/>
      <c r="DMX37" s="241"/>
      <c r="DMY37" s="241"/>
      <c r="DMZ37" s="241"/>
      <c r="DNA37" s="241"/>
      <c r="DNB37" s="241"/>
      <c r="DNC37" s="241"/>
      <c r="DND37" s="241"/>
      <c r="DNE37" s="241"/>
      <c r="DNF37" s="241"/>
      <c r="DNG37" s="241"/>
      <c r="DNH37" s="241"/>
      <c r="DNI37" s="241"/>
      <c r="DNJ37" s="241"/>
      <c r="DNK37" s="241"/>
      <c r="DNL37" s="241"/>
      <c r="DNM37" s="241"/>
      <c r="DNN37" s="241"/>
      <c r="DNO37" s="241"/>
      <c r="DNP37" s="241"/>
      <c r="DNQ37" s="241"/>
      <c r="DNR37" s="241"/>
      <c r="DNS37" s="241"/>
      <c r="DNT37" s="241"/>
      <c r="DNU37" s="241"/>
      <c r="DNV37" s="241"/>
      <c r="DNW37" s="241"/>
      <c r="DNX37" s="241"/>
      <c r="DNY37" s="241"/>
      <c r="DNZ37" s="241"/>
      <c r="DOA37" s="241"/>
      <c r="DOB37" s="241"/>
      <c r="DOC37" s="241"/>
      <c r="DOD37" s="241"/>
      <c r="DOE37" s="241"/>
      <c r="DOF37" s="241"/>
      <c r="DOG37" s="241"/>
      <c r="DOH37" s="241"/>
      <c r="DOI37" s="241"/>
      <c r="DOJ37" s="241"/>
      <c r="DOK37" s="241"/>
      <c r="DOL37" s="241"/>
      <c r="DOM37" s="241"/>
      <c r="DON37" s="241"/>
      <c r="DOO37" s="241"/>
      <c r="DOP37" s="241"/>
      <c r="DOQ37" s="241"/>
      <c r="DOR37" s="241"/>
      <c r="DOS37" s="241"/>
      <c r="DOT37" s="241"/>
      <c r="DOU37" s="241"/>
      <c r="DOV37" s="241"/>
      <c r="DOW37" s="241"/>
      <c r="DOX37" s="241"/>
      <c r="DOY37" s="241"/>
      <c r="DOZ37" s="241"/>
      <c r="DPA37" s="241"/>
      <c r="DPB37" s="241"/>
      <c r="DPC37" s="241"/>
      <c r="DPD37" s="241"/>
      <c r="DPE37" s="241"/>
      <c r="DPF37" s="241"/>
      <c r="DPG37" s="241"/>
      <c r="DPH37" s="241"/>
      <c r="DPI37" s="241"/>
      <c r="DPJ37" s="241"/>
      <c r="DPK37" s="241"/>
      <c r="DPL37" s="241"/>
      <c r="DPM37" s="241"/>
      <c r="DPN37" s="241"/>
      <c r="DPO37" s="241"/>
      <c r="DPP37" s="241"/>
      <c r="DPQ37" s="241"/>
      <c r="DPR37" s="241"/>
      <c r="DPS37" s="241"/>
      <c r="DPT37" s="241"/>
      <c r="DPU37" s="241"/>
      <c r="DPV37" s="241"/>
      <c r="DPW37" s="241"/>
      <c r="DPX37" s="241"/>
      <c r="DPY37" s="241"/>
      <c r="DPZ37" s="241"/>
      <c r="DQA37" s="241"/>
      <c r="DQB37" s="241"/>
      <c r="DQC37" s="241"/>
      <c r="DQD37" s="241"/>
      <c r="DQE37" s="241"/>
      <c r="DQF37" s="241"/>
      <c r="DQG37" s="241"/>
      <c r="DQH37" s="241"/>
      <c r="DQI37" s="241"/>
      <c r="DQJ37" s="241"/>
      <c r="DQK37" s="241"/>
      <c r="DQL37" s="241"/>
      <c r="DQM37" s="241"/>
      <c r="DQN37" s="241"/>
      <c r="DQO37" s="241"/>
      <c r="DQP37" s="241"/>
      <c r="DQQ37" s="241"/>
      <c r="DQR37" s="241"/>
      <c r="DQS37" s="241"/>
      <c r="DQT37" s="241"/>
      <c r="DQU37" s="241"/>
      <c r="DQV37" s="241"/>
      <c r="DQW37" s="241"/>
      <c r="DQX37" s="241"/>
      <c r="DQY37" s="241"/>
      <c r="DQZ37" s="241"/>
      <c r="DRA37" s="241"/>
      <c r="DRB37" s="241"/>
      <c r="DRC37" s="241"/>
      <c r="DRD37" s="241"/>
      <c r="DRE37" s="241"/>
      <c r="DRF37" s="241"/>
      <c r="DRG37" s="241"/>
      <c r="DRH37" s="241"/>
      <c r="DRI37" s="241"/>
      <c r="DRJ37" s="241"/>
      <c r="DRK37" s="241"/>
      <c r="DRL37" s="241"/>
      <c r="DRM37" s="241"/>
      <c r="DRN37" s="241"/>
      <c r="DRO37" s="241"/>
      <c r="DRP37" s="241"/>
      <c r="DRQ37" s="241"/>
      <c r="DRR37" s="241"/>
      <c r="DRS37" s="241"/>
      <c r="DRT37" s="241"/>
      <c r="DRU37" s="241"/>
      <c r="DRV37" s="241"/>
      <c r="DRW37" s="241"/>
      <c r="DRX37" s="241"/>
      <c r="DRY37" s="241"/>
      <c r="DRZ37" s="241"/>
      <c r="DSA37" s="241"/>
      <c r="DSB37" s="241"/>
      <c r="DSC37" s="241"/>
      <c r="DSD37" s="241"/>
      <c r="DSE37" s="241"/>
      <c r="DSF37" s="241"/>
      <c r="DSG37" s="241"/>
      <c r="DSH37" s="241"/>
      <c r="DSI37" s="241"/>
      <c r="DSJ37" s="241"/>
      <c r="DSK37" s="241"/>
      <c r="DSL37" s="241"/>
      <c r="DSM37" s="241"/>
      <c r="DSN37" s="241"/>
      <c r="DSO37" s="241"/>
      <c r="DSP37" s="241"/>
      <c r="DSQ37" s="241"/>
      <c r="DSR37" s="241"/>
      <c r="DSS37" s="241"/>
      <c r="DST37" s="241"/>
      <c r="DSU37" s="241"/>
      <c r="DSV37" s="241"/>
      <c r="DSW37" s="241"/>
      <c r="DSX37" s="241"/>
      <c r="DSY37" s="241"/>
      <c r="DSZ37" s="241"/>
      <c r="DTA37" s="241"/>
      <c r="DTB37" s="241"/>
      <c r="DTC37" s="241"/>
      <c r="DTD37" s="241"/>
      <c r="DTE37" s="241"/>
      <c r="DTF37" s="241"/>
      <c r="DTG37" s="241"/>
      <c r="DTH37" s="241"/>
      <c r="DTI37" s="241"/>
      <c r="DTJ37" s="241"/>
      <c r="DTK37" s="241"/>
      <c r="DTL37" s="241"/>
      <c r="DTM37" s="241"/>
      <c r="DTN37" s="241"/>
      <c r="DTO37" s="241"/>
      <c r="DTP37" s="241"/>
      <c r="DTQ37" s="241"/>
      <c r="DTR37" s="241"/>
      <c r="DTS37" s="241"/>
      <c r="DTT37" s="241"/>
      <c r="DTU37" s="241"/>
      <c r="DTV37" s="241"/>
      <c r="DTW37" s="241"/>
      <c r="DTX37" s="241"/>
      <c r="DTY37" s="241"/>
      <c r="DTZ37" s="241"/>
      <c r="DUA37" s="241"/>
      <c r="DUB37" s="241"/>
      <c r="DUC37" s="241"/>
      <c r="DUD37" s="241"/>
      <c r="DUE37" s="241"/>
      <c r="DUF37" s="241"/>
      <c r="DUG37" s="241"/>
      <c r="DUH37" s="241"/>
      <c r="DUI37" s="241"/>
      <c r="DUJ37" s="241"/>
      <c r="DUK37" s="241"/>
      <c r="DUL37" s="241"/>
      <c r="DUM37" s="241"/>
      <c r="DUN37" s="241"/>
      <c r="DUO37" s="241"/>
      <c r="DUP37" s="241"/>
      <c r="DUQ37" s="241"/>
      <c r="DUR37" s="241"/>
      <c r="DUS37" s="241"/>
      <c r="DUT37" s="241"/>
      <c r="DUU37" s="241"/>
      <c r="DUV37" s="241"/>
      <c r="DUW37" s="241"/>
      <c r="DUX37" s="241"/>
      <c r="DUY37" s="241"/>
      <c r="DUZ37" s="241"/>
      <c r="DVA37" s="241"/>
      <c r="DVB37" s="241"/>
      <c r="DVC37" s="241"/>
      <c r="DVD37" s="241"/>
      <c r="DVE37" s="241"/>
      <c r="DVF37" s="241"/>
      <c r="DVG37" s="241"/>
      <c r="DVH37" s="241"/>
      <c r="DVI37" s="241"/>
      <c r="DVJ37" s="241"/>
      <c r="DVK37" s="241"/>
      <c r="DVL37" s="241"/>
      <c r="DVM37" s="241"/>
      <c r="DVN37" s="241"/>
      <c r="DVO37" s="241"/>
      <c r="DVP37" s="241"/>
      <c r="DVQ37" s="241"/>
      <c r="DVR37" s="241"/>
      <c r="DVS37" s="241"/>
      <c r="DVT37" s="241"/>
      <c r="DVU37" s="241"/>
      <c r="DVV37" s="241"/>
      <c r="DVW37" s="241"/>
      <c r="DVX37" s="241"/>
      <c r="DVY37" s="241"/>
      <c r="DVZ37" s="241"/>
      <c r="DWA37" s="241"/>
      <c r="DWB37" s="241"/>
      <c r="DWC37" s="241"/>
      <c r="DWD37" s="241"/>
      <c r="DWE37" s="241"/>
      <c r="DWF37" s="241"/>
      <c r="DWG37" s="241"/>
      <c r="DWH37" s="241"/>
      <c r="DWI37" s="241"/>
      <c r="DWJ37" s="241"/>
      <c r="DWK37" s="241"/>
      <c r="DWL37" s="241"/>
      <c r="DWM37" s="241"/>
      <c r="DWN37" s="241"/>
      <c r="DWO37" s="241"/>
      <c r="DWP37" s="241"/>
      <c r="DWQ37" s="241"/>
      <c r="DWR37" s="241"/>
      <c r="DWS37" s="241"/>
      <c r="DWT37" s="241"/>
      <c r="DWU37" s="241"/>
      <c r="DWV37" s="241"/>
      <c r="DWW37" s="241"/>
      <c r="DWX37" s="241"/>
      <c r="DWY37" s="241"/>
      <c r="DWZ37" s="241"/>
      <c r="DXA37" s="241"/>
      <c r="DXB37" s="241"/>
      <c r="DXC37" s="241"/>
      <c r="DXD37" s="241"/>
      <c r="DXE37" s="241"/>
      <c r="DXF37" s="241"/>
      <c r="DXG37" s="241"/>
      <c r="DXH37" s="241"/>
      <c r="DXI37" s="241"/>
      <c r="DXJ37" s="241"/>
      <c r="DXK37" s="241"/>
      <c r="DXL37" s="241"/>
      <c r="DXM37" s="241"/>
      <c r="DXN37" s="241"/>
      <c r="DXO37" s="241"/>
      <c r="DXP37" s="241"/>
      <c r="DXQ37" s="241"/>
      <c r="DXR37" s="241"/>
      <c r="DXS37" s="241"/>
      <c r="DXT37" s="241"/>
      <c r="DXU37" s="241"/>
      <c r="DXV37" s="241"/>
      <c r="DXW37" s="241"/>
      <c r="DXX37" s="241"/>
      <c r="DXY37" s="241"/>
      <c r="DXZ37" s="241"/>
      <c r="DYA37" s="241"/>
      <c r="DYB37" s="241"/>
      <c r="DYC37" s="241"/>
      <c r="DYD37" s="241"/>
      <c r="DYE37" s="241"/>
      <c r="DYF37" s="241"/>
      <c r="DYG37" s="241"/>
      <c r="DYH37" s="241"/>
      <c r="DYI37" s="241"/>
      <c r="DYJ37" s="241"/>
      <c r="DYK37" s="241"/>
      <c r="DYL37" s="241"/>
      <c r="DYM37" s="241"/>
      <c r="DYN37" s="241"/>
      <c r="DYO37" s="241"/>
      <c r="DYP37" s="241"/>
      <c r="DYQ37" s="241"/>
      <c r="DYR37" s="241"/>
      <c r="DYS37" s="241"/>
      <c r="DYT37" s="241"/>
      <c r="DYU37" s="241"/>
      <c r="DYV37" s="241"/>
      <c r="DYW37" s="241"/>
      <c r="DYX37" s="241"/>
      <c r="DYY37" s="241"/>
      <c r="DYZ37" s="241"/>
      <c r="DZA37" s="241"/>
      <c r="DZB37" s="241"/>
      <c r="DZC37" s="241"/>
      <c r="DZD37" s="241"/>
      <c r="DZE37" s="241"/>
      <c r="DZF37" s="241"/>
      <c r="DZG37" s="241"/>
      <c r="DZH37" s="241"/>
      <c r="DZI37" s="241"/>
      <c r="DZJ37" s="241"/>
      <c r="DZK37" s="241"/>
      <c r="DZL37" s="241"/>
      <c r="DZM37" s="241"/>
      <c r="DZN37" s="241"/>
      <c r="DZO37" s="241"/>
      <c r="DZP37" s="241"/>
      <c r="DZQ37" s="241"/>
      <c r="DZR37" s="241"/>
      <c r="DZS37" s="241"/>
      <c r="DZT37" s="241"/>
      <c r="DZU37" s="241"/>
      <c r="DZV37" s="241"/>
      <c r="DZW37" s="241"/>
      <c r="DZX37" s="241"/>
      <c r="DZY37" s="241"/>
      <c r="DZZ37" s="241"/>
      <c r="EAA37" s="241"/>
      <c r="EAB37" s="241"/>
      <c r="EAC37" s="241"/>
      <c r="EAD37" s="241"/>
      <c r="EAE37" s="241"/>
      <c r="EAF37" s="241"/>
      <c r="EAG37" s="241"/>
      <c r="EAH37" s="241"/>
      <c r="EAI37" s="241"/>
      <c r="EAJ37" s="241"/>
      <c r="EAK37" s="241"/>
      <c r="EAL37" s="241"/>
      <c r="EAM37" s="241"/>
      <c r="EAN37" s="241"/>
      <c r="EAO37" s="241"/>
      <c r="EAP37" s="241"/>
      <c r="EAQ37" s="241"/>
      <c r="EAR37" s="241"/>
      <c r="EAS37" s="241"/>
      <c r="EAT37" s="241"/>
      <c r="EAU37" s="241"/>
      <c r="EAV37" s="241"/>
      <c r="EAW37" s="241"/>
      <c r="EAX37" s="241"/>
      <c r="EAY37" s="241"/>
      <c r="EAZ37" s="241"/>
      <c r="EBA37" s="241"/>
      <c r="EBB37" s="241"/>
      <c r="EBC37" s="241"/>
      <c r="EBD37" s="241"/>
      <c r="EBE37" s="241"/>
      <c r="EBF37" s="241"/>
      <c r="EBG37" s="241"/>
      <c r="EBH37" s="241"/>
      <c r="EBI37" s="241"/>
      <c r="EBJ37" s="241"/>
      <c r="EBK37" s="241"/>
      <c r="EBL37" s="241"/>
      <c r="EBM37" s="241"/>
      <c r="EBN37" s="241"/>
      <c r="EBO37" s="241"/>
      <c r="EBP37" s="241"/>
      <c r="EBQ37" s="241"/>
      <c r="EBR37" s="241"/>
      <c r="EBS37" s="241"/>
      <c r="EBT37" s="241"/>
      <c r="EBU37" s="241"/>
      <c r="EBV37" s="241"/>
      <c r="EBW37" s="241"/>
      <c r="EBX37" s="241"/>
      <c r="EBY37" s="241"/>
      <c r="EBZ37" s="241"/>
      <c r="ECA37" s="241"/>
      <c r="ECB37" s="241"/>
      <c r="ECC37" s="241"/>
      <c r="ECD37" s="241"/>
      <c r="ECE37" s="241"/>
      <c r="ECF37" s="241"/>
      <c r="ECG37" s="241"/>
      <c r="ECH37" s="241"/>
      <c r="ECI37" s="241"/>
      <c r="ECJ37" s="241"/>
      <c r="ECK37" s="241"/>
      <c r="ECL37" s="241"/>
      <c r="ECM37" s="241"/>
      <c r="ECN37" s="241"/>
      <c r="ECO37" s="241"/>
      <c r="ECP37" s="241"/>
      <c r="ECQ37" s="241"/>
      <c r="ECR37" s="241"/>
      <c r="ECS37" s="241"/>
      <c r="ECT37" s="241"/>
      <c r="ECU37" s="241"/>
      <c r="ECV37" s="241"/>
      <c r="ECW37" s="241"/>
      <c r="ECX37" s="241"/>
      <c r="ECY37" s="241"/>
      <c r="ECZ37" s="241"/>
      <c r="EDA37" s="241"/>
      <c r="EDB37" s="241"/>
      <c r="EDC37" s="241"/>
      <c r="EDD37" s="241"/>
      <c r="EDE37" s="241"/>
      <c r="EDF37" s="241"/>
      <c r="EDG37" s="241"/>
      <c r="EDH37" s="241"/>
      <c r="EDI37" s="241"/>
      <c r="EDJ37" s="241"/>
      <c r="EDK37" s="241"/>
      <c r="EDL37" s="241"/>
      <c r="EDM37" s="241"/>
      <c r="EDN37" s="241"/>
      <c r="EDO37" s="241"/>
      <c r="EDP37" s="241"/>
      <c r="EDQ37" s="241"/>
      <c r="EDR37" s="241"/>
      <c r="EDS37" s="241"/>
      <c r="EDT37" s="241"/>
      <c r="EDU37" s="241"/>
      <c r="EDV37" s="241"/>
      <c r="EDW37" s="241"/>
      <c r="EDX37" s="241"/>
      <c r="EDY37" s="241"/>
      <c r="EDZ37" s="241"/>
      <c r="EEA37" s="241"/>
      <c r="EEB37" s="241"/>
      <c r="EEC37" s="241"/>
      <c r="EED37" s="241"/>
      <c r="EEE37" s="241"/>
      <c r="EEF37" s="241"/>
      <c r="EEG37" s="241"/>
      <c r="EEH37" s="241"/>
      <c r="EEI37" s="241"/>
      <c r="EEJ37" s="241"/>
      <c r="EEK37" s="241"/>
      <c r="EEL37" s="241"/>
      <c r="EEM37" s="241"/>
      <c r="EEN37" s="241"/>
      <c r="EEO37" s="241"/>
      <c r="EEP37" s="241"/>
      <c r="EEQ37" s="241"/>
      <c r="EER37" s="241"/>
      <c r="EES37" s="241"/>
      <c r="EET37" s="241"/>
      <c r="EEU37" s="241"/>
      <c r="EEV37" s="241"/>
      <c r="EEW37" s="241"/>
      <c r="EEX37" s="241"/>
      <c r="EEY37" s="241"/>
      <c r="EEZ37" s="241"/>
      <c r="EFA37" s="241"/>
      <c r="EFB37" s="241"/>
      <c r="EFC37" s="241"/>
      <c r="EFD37" s="241"/>
      <c r="EFE37" s="241"/>
      <c r="EFF37" s="241"/>
      <c r="EFG37" s="241"/>
      <c r="EFH37" s="241"/>
      <c r="EFI37" s="241"/>
      <c r="EFJ37" s="241"/>
      <c r="EFK37" s="241"/>
      <c r="EFL37" s="241"/>
      <c r="EFM37" s="241"/>
      <c r="EFN37" s="241"/>
      <c r="EFO37" s="241"/>
      <c r="EFP37" s="241"/>
      <c r="EFQ37" s="241"/>
      <c r="EFR37" s="241"/>
      <c r="EFS37" s="241"/>
      <c r="EFT37" s="241"/>
      <c r="EFU37" s="241"/>
      <c r="EFV37" s="241"/>
      <c r="EFW37" s="241"/>
      <c r="EFX37" s="241"/>
      <c r="EFY37" s="241"/>
      <c r="EFZ37" s="241"/>
      <c r="EGA37" s="241"/>
      <c r="EGB37" s="241"/>
      <c r="EGC37" s="241"/>
      <c r="EGD37" s="241"/>
      <c r="EGE37" s="241"/>
      <c r="EGF37" s="241"/>
      <c r="EGG37" s="241"/>
      <c r="EGH37" s="241"/>
      <c r="EGI37" s="241"/>
      <c r="EGJ37" s="241"/>
      <c r="EGK37" s="241"/>
      <c r="EGL37" s="241"/>
      <c r="EGM37" s="241"/>
      <c r="EGN37" s="241"/>
      <c r="EGO37" s="241"/>
      <c r="EGP37" s="241"/>
      <c r="EGQ37" s="241"/>
      <c r="EGR37" s="241"/>
      <c r="EGS37" s="241"/>
      <c r="EGT37" s="241"/>
      <c r="EGU37" s="241"/>
      <c r="EGV37" s="241"/>
      <c r="EGW37" s="241"/>
      <c r="EGX37" s="241"/>
      <c r="EGY37" s="241"/>
      <c r="EGZ37" s="241"/>
      <c r="EHA37" s="241"/>
      <c r="EHB37" s="241"/>
      <c r="EHC37" s="241"/>
      <c r="EHD37" s="241"/>
      <c r="EHE37" s="241"/>
      <c r="EHF37" s="241"/>
      <c r="EHG37" s="241"/>
      <c r="EHH37" s="241"/>
      <c r="EHI37" s="241"/>
      <c r="EHJ37" s="241"/>
      <c r="EHK37" s="241"/>
      <c r="EHL37" s="241"/>
      <c r="EHM37" s="241"/>
      <c r="EHN37" s="241"/>
      <c r="EHO37" s="241"/>
      <c r="EHP37" s="241"/>
      <c r="EHQ37" s="241"/>
      <c r="EHR37" s="241"/>
      <c r="EHS37" s="241"/>
      <c r="EHT37" s="241"/>
      <c r="EHU37" s="241"/>
      <c r="EHV37" s="241"/>
      <c r="EHW37" s="241"/>
      <c r="EHX37" s="241"/>
      <c r="EHY37" s="241"/>
      <c r="EHZ37" s="241"/>
      <c r="EIA37" s="241"/>
      <c r="EIB37" s="241"/>
      <c r="EIC37" s="241"/>
      <c r="EID37" s="241"/>
      <c r="EIE37" s="241"/>
      <c r="EIF37" s="241"/>
      <c r="EIG37" s="241"/>
      <c r="EIH37" s="241"/>
      <c r="EII37" s="241"/>
      <c r="EIJ37" s="241"/>
      <c r="EIK37" s="241"/>
      <c r="EIL37" s="241"/>
      <c r="EIM37" s="241"/>
      <c r="EIN37" s="241"/>
      <c r="EIO37" s="241"/>
      <c r="EIP37" s="241"/>
      <c r="EIQ37" s="241"/>
      <c r="EIR37" s="241"/>
      <c r="EIS37" s="241"/>
      <c r="EIT37" s="241"/>
      <c r="EIU37" s="241"/>
      <c r="EIV37" s="241"/>
      <c r="EIW37" s="241"/>
      <c r="EIX37" s="241"/>
      <c r="EIY37" s="241"/>
      <c r="EIZ37" s="241"/>
      <c r="EJA37" s="241"/>
      <c r="EJB37" s="241"/>
      <c r="EJC37" s="241"/>
      <c r="EJD37" s="241"/>
      <c r="EJE37" s="241"/>
      <c r="EJF37" s="241"/>
      <c r="EJG37" s="241"/>
      <c r="EJH37" s="241"/>
      <c r="EJI37" s="241"/>
      <c r="EJJ37" s="241"/>
      <c r="EJK37" s="241"/>
      <c r="EJL37" s="241"/>
      <c r="EJM37" s="241"/>
      <c r="EJN37" s="241"/>
      <c r="EJO37" s="241"/>
      <c r="EJP37" s="241"/>
      <c r="EJQ37" s="241"/>
      <c r="EJR37" s="241"/>
      <c r="EJS37" s="241"/>
      <c r="EJT37" s="241"/>
      <c r="EJU37" s="241"/>
      <c r="EJV37" s="241"/>
      <c r="EJW37" s="241"/>
      <c r="EJX37" s="241"/>
      <c r="EJY37" s="241"/>
      <c r="EJZ37" s="241"/>
      <c r="EKA37" s="241"/>
      <c r="EKB37" s="241"/>
      <c r="EKC37" s="241"/>
      <c r="EKD37" s="241"/>
      <c r="EKE37" s="241"/>
      <c r="EKF37" s="241"/>
      <c r="EKG37" s="241"/>
      <c r="EKH37" s="241"/>
      <c r="EKI37" s="241"/>
      <c r="EKJ37" s="241"/>
      <c r="EKK37" s="241"/>
      <c r="EKL37" s="241"/>
      <c r="EKM37" s="241"/>
      <c r="EKN37" s="241"/>
      <c r="EKO37" s="241"/>
      <c r="EKP37" s="241"/>
      <c r="EKQ37" s="241"/>
      <c r="EKR37" s="241"/>
      <c r="EKS37" s="241"/>
      <c r="EKT37" s="241"/>
      <c r="EKU37" s="241"/>
      <c r="EKV37" s="241"/>
      <c r="EKW37" s="241"/>
      <c r="EKX37" s="241"/>
      <c r="EKY37" s="241"/>
      <c r="EKZ37" s="241"/>
      <c r="ELA37" s="241"/>
      <c r="ELB37" s="241"/>
      <c r="ELC37" s="241"/>
      <c r="ELD37" s="241"/>
      <c r="ELE37" s="241"/>
      <c r="ELF37" s="241"/>
      <c r="ELG37" s="241"/>
      <c r="ELH37" s="241"/>
      <c r="ELI37" s="241"/>
      <c r="ELJ37" s="241"/>
      <c r="ELK37" s="241"/>
      <c r="ELL37" s="241"/>
      <c r="ELM37" s="241"/>
      <c r="ELN37" s="241"/>
      <c r="ELO37" s="241"/>
      <c r="ELP37" s="241"/>
      <c r="ELQ37" s="241"/>
      <c r="ELR37" s="241"/>
      <c r="ELS37" s="241"/>
      <c r="ELT37" s="241"/>
      <c r="ELU37" s="241"/>
      <c r="ELV37" s="241"/>
      <c r="ELW37" s="241"/>
      <c r="ELX37" s="241"/>
      <c r="ELY37" s="241"/>
      <c r="ELZ37" s="241"/>
      <c r="EMA37" s="241"/>
      <c r="EMB37" s="241"/>
      <c r="EMC37" s="241"/>
      <c r="EMD37" s="241"/>
      <c r="EME37" s="241"/>
      <c r="EMF37" s="241"/>
      <c r="EMG37" s="241"/>
      <c r="EMH37" s="241"/>
      <c r="EMI37" s="241"/>
      <c r="EMJ37" s="241"/>
      <c r="EMK37" s="241"/>
      <c r="EML37" s="241"/>
      <c r="EMM37" s="241"/>
      <c r="EMN37" s="241"/>
      <c r="EMO37" s="241"/>
      <c r="EMP37" s="241"/>
      <c r="EMQ37" s="241"/>
      <c r="EMR37" s="241"/>
      <c r="EMS37" s="241"/>
      <c r="EMT37" s="241"/>
      <c r="EMU37" s="241"/>
      <c r="EMV37" s="241"/>
      <c r="EMW37" s="241"/>
      <c r="EMX37" s="241"/>
      <c r="EMY37" s="241"/>
      <c r="EMZ37" s="241"/>
      <c r="ENA37" s="241"/>
      <c r="ENB37" s="241"/>
      <c r="ENC37" s="241"/>
      <c r="END37" s="241"/>
      <c r="ENE37" s="241"/>
      <c r="ENF37" s="241"/>
      <c r="ENG37" s="241"/>
      <c r="ENH37" s="241"/>
      <c r="ENI37" s="241"/>
      <c r="ENJ37" s="241"/>
      <c r="ENK37" s="241"/>
      <c r="ENL37" s="241"/>
      <c r="ENM37" s="241"/>
      <c r="ENN37" s="241"/>
      <c r="ENO37" s="241"/>
      <c r="ENP37" s="241"/>
      <c r="ENQ37" s="241"/>
      <c r="ENR37" s="241"/>
      <c r="ENS37" s="241"/>
      <c r="ENT37" s="241"/>
      <c r="ENU37" s="241"/>
      <c r="ENV37" s="241"/>
      <c r="ENW37" s="241"/>
      <c r="ENX37" s="241"/>
      <c r="ENY37" s="241"/>
      <c r="ENZ37" s="241"/>
      <c r="EOA37" s="241"/>
      <c r="EOB37" s="241"/>
      <c r="EOC37" s="241"/>
      <c r="EOD37" s="241"/>
      <c r="EOE37" s="241"/>
      <c r="EOF37" s="241"/>
      <c r="EOG37" s="241"/>
      <c r="EOH37" s="241"/>
      <c r="EOI37" s="241"/>
      <c r="EOJ37" s="241"/>
      <c r="EOK37" s="241"/>
      <c r="EOL37" s="241"/>
      <c r="EOM37" s="241"/>
      <c r="EON37" s="241"/>
      <c r="EOO37" s="241"/>
      <c r="EOP37" s="241"/>
      <c r="EOQ37" s="241"/>
      <c r="EOR37" s="241"/>
      <c r="EOS37" s="241"/>
      <c r="EOT37" s="241"/>
      <c r="EOU37" s="241"/>
      <c r="EOV37" s="241"/>
      <c r="EOW37" s="241"/>
      <c r="EOX37" s="241"/>
      <c r="EOY37" s="241"/>
      <c r="EOZ37" s="241"/>
      <c r="EPA37" s="241"/>
      <c r="EPB37" s="241"/>
      <c r="EPC37" s="241"/>
      <c r="EPD37" s="241"/>
      <c r="EPE37" s="241"/>
      <c r="EPF37" s="241"/>
      <c r="EPG37" s="241"/>
      <c r="EPH37" s="241"/>
      <c r="EPI37" s="241"/>
      <c r="EPJ37" s="241"/>
      <c r="EPK37" s="241"/>
      <c r="EPL37" s="241"/>
      <c r="EPM37" s="241"/>
      <c r="EPN37" s="241"/>
      <c r="EPO37" s="241"/>
      <c r="EPP37" s="241"/>
      <c r="EPQ37" s="241"/>
      <c r="EPR37" s="241"/>
      <c r="EPS37" s="241"/>
      <c r="EPT37" s="241"/>
      <c r="EPU37" s="241"/>
      <c r="EPV37" s="241"/>
      <c r="EPW37" s="241"/>
      <c r="EPX37" s="241"/>
      <c r="EPY37" s="241"/>
      <c r="EPZ37" s="241"/>
      <c r="EQA37" s="241"/>
      <c r="EQB37" s="241"/>
      <c r="EQC37" s="241"/>
      <c r="EQD37" s="241"/>
      <c r="EQE37" s="241"/>
      <c r="EQF37" s="241"/>
      <c r="EQG37" s="241"/>
      <c r="EQH37" s="241"/>
      <c r="EQI37" s="241"/>
      <c r="EQJ37" s="241"/>
      <c r="EQK37" s="241"/>
      <c r="EQL37" s="241"/>
      <c r="EQM37" s="241"/>
      <c r="EQN37" s="241"/>
      <c r="EQO37" s="241"/>
      <c r="EQP37" s="241"/>
      <c r="EQQ37" s="241"/>
      <c r="EQR37" s="241"/>
      <c r="EQS37" s="241"/>
      <c r="EQT37" s="241"/>
      <c r="EQU37" s="241"/>
      <c r="EQV37" s="241"/>
      <c r="EQW37" s="241"/>
      <c r="EQX37" s="241"/>
      <c r="EQY37" s="241"/>
      <c r="EQZ37" s="241"/>
      <c r="ERA37" s="241"/>
      <c r="ERB37" s="241"/>
      <c r="ERC37" s="241"/>
      <c r="ERD37" s="241"/>
      <c r="ERE37" s="241"/>
      <c r="ERF37" s="241"/>
      <c r="ERG37" s="241"/>
      <c r="ERH37" s="241"/>
      <c r="ERI37" s="241"/>
      <c r="ERJ37" s="241"/>
      <c r="ERK37" s="241"/>
      <c r="ERL37" s="241"/>
      <c r="ERM37" s="241"/>
      <c r="ERN37" s="241"/>
      <c r="ERO37" s="241"/>
      <c r="ERP37" s="241"/>
      <c r="ERQ37" s="241"/>
      <c r="ERR37" s="241"/>
      <c r="ERS37" s="241"/>
      <c r="ERT37" s="241"/>
      <c r="ERU37" s="241"/>
      <c r="ERV37" s="241"/>
      <c r="ERW37" s="241"/>
      <c r="ERX37" s="241"/>
      <c r="ERY37" s="241"/>
      <c r="ERZ37" s="241"/>
      <c r="ESA37" s="241"/>
      <c r="ESB37" s="241"/>
      <c r="ESC37" s="241"/>
      <c r="ESD37" s="241"/>
      <c r="ESE37" s="241"/>
      <c r="ESF37" s="241"/>
      <c r="ESG37" s="241"/>
      <c r="ESH37" s="241"/>
      <c r="ESI37" s="241"/>
      <c r="ESJ37" s="241"/>
      <c r="ESK37" s="241"/>
      <c r="ESL37" s="241"/>
      <c r="ESM37" s="241"/>
      <c r="ESN37" s="241"/>
      <c r="ESO37" s="241"/>
      <c r="ESP37" s="241"/>
      <c r="ESQ37" s="241"/>
      <c r="ESR37" s="241"/>
      <c r="ESS37" s="241"/>
      <c r="EST37" s="241"/>
      <c r="ESU37" s="241"/>
      <c r="ESV37" s="241"/>
      <c r="ESW37" s="241"/>
      <c r="ESX37" s="241"/>
      <c r="ESY37" s="241"/>
      <c r="ESZ37" s="241"/>
      <c r="ETA37" s="241"/>
      <c r="ETB37" s="241"/>
      <c r="ETC37" s="241"/>
      <c r="ETD37" s="241"/>
      <c r="ETE37" s="241"/>
      <c r="ETF37" s="241"/>
      <c r="ETG37" s="241"/>
      <c r="ETH37" s="241"/>
      <c r="ETI37" s="241"/>
      <c r="ETJ37" s="241"/>
      <c r="ETK37" s="241"/>
      <c r="ETL37" s="241"/>
      <c r="ETM37" s="241"/>
      <c r="ETN37" s="241"/>
      <c r="ETO37" s="241"/>
      <c r="ETP37" s="241"/>
      <c r="ETQ37" s="241"/>
      <c r="ETR37" s="241"/>
      <c r="ETS37" s="241"/>
      <c r="ETT37" s="241"/>
      <c r="ETU37" s="241"/>
      <c r="ETV37" s="241"/>
      <c r="ETW37" s="241"/>
      <c r="ETX37" s="241"/>
      <c r="ETY37" s="241"/>
      <c r="ETZ37" s="241"/>
      <c r="EUA37" s="241"/>
      <c r="EUB37" s="241"/>
      <c r="EUC37" s="241"/>
      <c r="EUD37" s="241"/>
      <c r="EUE37" s="241"/>
      <c r="EUF37" s="241"/>
      <c r="EUG37" s="241"/>
      <c r="EUH37" s="241"/>
      <c r="EUI37" s="241"/>
      <c r="EUJ37" s="241"/>
      <c r="EUK37" s="241"/>
      <c r="EUL37" s="241"/>
      <c r="EUM37" s="241"/>
      <c r="EUN37" s="241"/>
      <c r="EUO37" s="241"/>
      <c r="EUP37" s="241"/>
      <c r="EUQ37" s="241"/>
      <c r="EUR37" s="241"/>
      <c r="EUS37" s="241"/>
      <c r="EUT37" s="241"/>
      <c r="EUU37" s="241"/>
      <c r="EUV37" s="241"/>
      <c r="EUW37" s="241"/>
      <c r="EUX37" s="241"/>
      <c r="EUY37" s="241"/>
      <c r="EUZ37" s="241"/>
      <c r="EVA37" s="241"/>
      <c r="EVB37" s="241"/>
      <c r="EVC37" s="241"/>
      <c r="EVD37" s="241"/>
      <c r="EVE37" s="241"/>
      <c r="EVF37" s="241"/>
      <c r="EVG37" s="241"/>
      <c r="EVH37" s="241"/>
      <c r="EVI37" s="241"/>
      <c r="EVJ37" s="241"/>
      <c r="EVK37" s="241"/>
      <c r="EVL37" s="241"/>
      <c r="EVM37" s="241"/>
      <c r="EVN37" s="241"/>
      <c r="EVO37" s="241"/>
      <c r="EVP37" s="241"/>
      <c r="EVQ37" s="241"/>
      <c r="EVR37" s="241"/>
      <c r="EVS37" s="241"/>
      <c r="EVT37" s="241"/>
      <c r="EVU37" s="241"/>
      <c r="EVV37" s="241"/>
      <c r="EVW37" s="241"/>
      <c r="EVX37" s="241"/>
      <c r="EVY37" s="241"/>
      <c r="EVZ37" s="241"/>
      <c r="EWA37" s="241"/>
      <c r="EWB37" s="241"/>
      <c r="EWC37" s="241"/>
      <c r="EWD37" s="241"/>
      <c r="EWE37" s="241"/>
      <c r="EWF37" s="241"/>
      <c r="EWG37" s="241"/>
      <c r="EWH37" s="241"/>
      <c r="EWI37" s="241"/>
      <c r="EWJ37" s="241"/>
      <c r="EWK37" s="241"/>
      <c r="EWL37" s="241"/>
      <c r="EWM37" s="241"/>
      <c r="EWN37" s="241"/>
      <c r="EWO37" s="241"/>
      <c r="EWP37" s="241"/>
      <c r="EWQ37" s="241"/>
      <c r="EWR37" s="241"/>
      <c r="EWS37" s="241"/>
      <c r="EWT37" s="241"/>
      <c r="EWU37" s="241"/>
      <c r="EWV37" s="241"/>
      <c r="EWW37" s="241"/>
      <c r="EWX37" s="241"/>
      <c r="EWY37" s="241"/>
      <c r="EWZ37" s="241"/>
      <c r="EXA37" s="241"/>
      <c r="EXB37" s="241"/>
      <c r="EXC37" s="241"/>
      <c r="EXD37" s="241"/>
      <c r="EXE37" s="241"/>
      <c r="EXF37" s="241"/>
      <c r="EXG37" s="241"/>
      <c r="EXH37" s="241"/>
      <c r="EXI37" s="241"/>
      <c r="EXJ37" s="241"/>
      <c r="EXK37" s="241"/>
      <c r="EXL37" s="241"/>
      <c r="EXM37" s="241"/>
      <c r="EXN37" s="241"/>
      <c r="EXO37" s="241"/>
      <c r="EXP37" s="241"/>
      <c r="EXQ37" s="241"/>
      <c r="EXR37" s="241"/>
      <c r="EXS37" s="241"/>
      <c r="EXT37" s="241"/>
      <c r="EXU37" s="241"/>
      <c r="EXV37" s="241"/>
      <c r="EXW37" s="241"/>
      <c r="EXX37" s="241"/>
      <c r="EXY37" s="241"/>
      <c r="EXZ37" s="241"/>
      <c r="EYA37" s="241"/>
      <c r="EYB37" s="241"/>
      <c r="EYC37" s="241"/>
      <c r="EYD37" s="241"/>
      <c r="EYE37" s="241"/>
      <c r="EYF37" s="241"/>
      <c r="EYG37" s="241"/>
      <c r="EYH37" s="241"/>
      <c r="EYI37" s="241"/>
      <c r="EYJ37" s="241"/>
      <c r="EYK37" s="241"/>
      <c r="EYL37" s="241"/>
      <c r="EYM37" s="241"/>
      <c r="EYN37" s="241"/>
      <c r="EYO37" s="241"/>
      <c r="EYP37" s="241"/>
      <c r="EYQ37" s="241"/>
      <c r="EYR37" s="241"/>
      <c r="EYS37" s="241"/>
      <c r="EYT37" s="241"/>
      <c r="EYU37" s="241"/>
      <c r="EYV37" s="241"/>
      <c r="EYW37" s="241"/>
      <c r="EYX37" s="241"/>
      <c r="EYY37" s="241"/>
      <c r="EYZ37" s="241"/>
      <c r="EZA37" s="241"/>
      <c r="EZB37" s="241"/>
      <c r="EZC37" s="241"/>
      <c r="EZD37" s="241"/>
      <c r="EZE37" s="241"/>
      <c r="EZF37" s="241"/>
      <c r="EZG37" s="241"/>
      <c r="EZH37" s="241"/>
      <c r="EZI37" s="241"/>
      <c r="EZJ37" s="241"/>
      <c r="EZK37" s="241"/>
      <c r="EZL37" s="241"/>
      <c r="EZM37" s="241"/>
      <c r="EZN37" s="241"/>
      <c r="EZO37" s="241"/>
      <c r="EZP37" s="241"/>
      <c r="EZQ37" s="241"/>
      <c r="EZR37" s="241"/>
      <c r="EZS37" s="241"/>
      <c r="EZT37" s="241"/>
      <c r="EZU37" s="241"/>
      <c r="EZV37" s="241"/>
      <c r="EZW37" s="241"/>
      <c r="EZX37" s="241"/>
      <c r="EZY37" s="241"/>
      <c r="EZZ37" s="241"/>
      <c r="FAA37" s="241"/>
      <c r="FAB37" s="241"/>
      <c r="FAC37" s="241"/>
      <c r="FAD37" s="241"/>
      <c r="FAE37" s="241"/>
      <c r="FAF37" s="241"/>
      <c r="FAG37" s="241"/>
      <c r="FAH37" s="241"/>
      <c r="FAI37" s="241"/>
      <c r="FAJ37" s="241"/>
      <c r="FAK37" s="241"/>
      <c r="FAL37" s="241"/>
      <c r="FAM37" s="241"/>
      <c r="FAN37" s="241"/>
      <c r="FAO37" s="241"/>
      <c r="FAP37" s="241"/>
      <c r="FAQ37" s="241"/>
      <c r="FAR37" s="241"/>
      <c r="FAS37" s="241"/>
      <c r="FAT37" s="241"/>
      <c r="FAU37" s="241"/>
      <c r="FAV37" s="241"/>
      <c r="FAW37" s="241"/>
      <c r="FAX37" s="241"/>
      <c r="FAY37" s="241"/>
      <c r="FAZ37" s="241"/>
      <c r="FBA37" s="241"/>
      <c r="FBB37" s="241"/>
      <c r="FBC37" s="241"/>
      <c r="FBD37" s="241"/>
      <c r="FBE37" s="241"/>
      <c r="FBF37" s="241"/>
      <c r="FBG37" s="241"/>
      <c r="FBH37" s="241"/>
      <c r="FBI37" s="241"/>
      <c r="FBJ37" s="241"/>
      <c r="FBK37" s="241"/>
      <c r="FBL37" s="241"/>
      <c r="FBM37" s="241"/>
      <c r="FBN37" s="241"/>
      <c r="FBO37" s="241"/>
      <c r="FBP37" s="241"/>
      <c r="FBQ37" s="241"/>
      <c r="FBR37" s="241"/>
      <c r="FBS37" s="241"/>
      <c r="FBT37" s="241"/>
      <c r="FBU37" s="241"/>
      <c r="FBV37" s="241"/>
      <c r="FBW37" s="241"/>
      <c r="FBX37" s="241"/>
      <c r="FBY37" s="241"/>
      <c r="FBZ37" s="241"/>
      <c r="FCA37" s="241"/>
      <c r="FCB37" s="241"/>
      <c r="FCC37" s="241"/>
      <c r="FCD37" s="241"/>
      <c r="FCE37" s="241"/>
      <c r="FCF37" s="241"/>
      <c r="FCG37" s="241"/>
      <c r="FCH37" s="241"/>
      <c r="FCI37" s="241"/>
      <c r="FCJ37" s="241"/>
      <c r="FCK37" s="241"/>
      <c r="FCL37" s="241"/>
      <c r="FCM37" s="241"/>
      <c r="FCN37" s="241"/>
      <c r="FCO37" s="241"/>
      <c r="FCP37" s="241"/>
      <c r="FCQ37" s="241"/>
      <c r="FCR37" s="241"/>
      <c r="FCS37" s="241"/>
      <c r="FCT37" s="241"/>
      <c r="FCU37" s="241"/>
      <c r="FCV37" s="241"/>
      <c r="FCW37" s="241"/>
      <c r="FCX37" s="241"/>
      <c r="FCY37" s="241"/>
      <c r="FCZ37" s="241"/>
      <c r="FDA37" s="241"/>
      <c r="FDB37" s="241"/>
      <c r="FDC37" s="241"/>
      <c r="FDD37" s="241"/>
      <c r="FDE37" s="241"/>
      <c r="FDF37" s="241"/>
      <c r="FDG37" s="241"/>
      <c r="FDH37" s="241"/>
      <c r="FDI37" s="241"/>
      <c r="FDJ37" s="241"/>
      <c r="FDK37" s="241"/>
      <c r="FDL37" s="241"/>
      <c r="FDM37" s="241"/>
      <c r="FDN37" s="241"/>
      <c r="FDO37" s="241"/>
      <c r="FDP37" s="241"/>
      <c r="FDQ37" s="241"/>
      <c r="FDR37" s="241"/>
      <c r="FDS37" s="241"/>
      <c r="FDT37" s="241"/>
      <c r="FDU37" s="241"/>
      <c r="FDV37" s="241"/>
      <c r="FDW37" s="241"/>
      <c r="FDX37" s="241"/>
      <c r="FDY37" s="241"/>
      <c r="FDZ37" s="241"/>
      <c r="FEA37" s="241"/>
      <c r="FEB37" s="241"/>
      <c r="FEC37" s="241"/>
      <c r="FED37" s="241"/>
      <c r="FEE37" s="241"/>
      <c r="FEF37" s="241"/>
      <c r="FEG37" s="241"/>
      <c r="FEH37" s="241"/>
      <c r="FEI37" s="241"/>
      <c r="FEJ37" s="241"/>
      <c r="FEK37" s="241"/>
      <c r="FEL37" s="241"/>
      <c r="FEM37" s="241"/>
      <c r="FEN37" s="241"/>
      <c r="FEO37" s="241"/>
      <c r="FEP37" s="241"/>
      <c r="FEQ37" s="241"/>
      <c r="FER37" s="241"/>
      <c r="FES37" s="241"/>
      <c r="FET37" s="241"/>
      <c r="FEU37" s="241"/>
      <c r="FEV37" s="241"/>
      <c r="FEW37" s="241"/>
      <c r="FEX37" s="241"/>
      <c r="FEY37" s="241"/>
      <c r="FEZ37" s="241"/>
      <c r="FFA37" s="241"/>
      <c r="FFB37" s="241"/>
      <c r="FFC37" s="241"/>
      <c r="FFD37" s="241"/>
      <c r="FFE37" s="241"/>
      <c r="FFF37" s="241"/>
      <c r="FFG37" s="241"/>
      <c r="FFH37" s="241"/>
      <c r="FFI37" s="241"/>
      <c r="FFJ37" s="241"/>
      <c r="FFK37" s="241"/>
      <c r="FFL37" s="241"/>
      <c r="FFM37" s="241"/>
      <c r="FFN37" s="241"/>
      <c r="FFO37" s="241"/>
      <c r="FFP37" s="241"/>
      <c r="FFQ37" s="241"/>
      <c r="FFR37" s="241"/>
      <c r="FFS37" s="241"/>
      <c r="FFT37" s="241"/>
      <c r="FFU37" s="241"/>
      <c r="FFV37" s="241"/>
      <c r="FFW37" s="241"/>
      <c r="FFX37" s="241"/>
      <c r="FFY37" s="241"/>
      <c r="FFZ37" s="241"/>
      <c r="FGA37" s="241"/>
      <c r="FGB37" s="241"/>
      <c r="FGC37" s="241"/>
      <c r="FGD37" s="241"/>
      <c r="FGE37" s="241"/>
      <c r="FGF37" s="241"/>
      <c r="FGG37" s="241"/>
      <c r="FGH37" s="241"/>
      <c r="FGI37" s="241"/>
      <c r="FGJ37" s="241"/>
      <c r="FGK37" s="241"/>
      <c r="FGL37" s="241"/>
      <c r="FGM37" s="241"/>
      <c r="FGN37" s="241"/>
      <c r="FGO37" s="241"/>
      <c r="FGP37" s="241"/>
      <c r="FGQ37" s="241"/>
      <c r="FGR37" s="241"/>
      <c r="FGS37" s="241"/>
      <c r="FGT37" s="241"/>
      <c r="FGU37" s="241"/>
      <c r="FGV37" s="241"/>
      <c r="FGW37" s="241"/>
      <c r="FGX37" s="241"/>
      <c r="FGY37" s="241"/>
      <c r="FGZ37" s="241"/>
      <c r="FHA37" s="241"/>
      <c r="FHB37" s="241"/>
      <c r="FHC37" s="241"/>
      <c r="FHD37" s="241"/>
      <c r="FHE37" s="241"/>
      <c r="FHF37" s="241"/>
      <c r="FHG37" s="241"/>
      <c r="FHH37" s="241"/>
      <c r="FHI37" s="241"/>
      <c r="FHJ37" s="241"/>
      <c r="FHK37" s="241"/>
      <c r="FHL37" s="241"/>
      <c r="FHM37" s="241"/>
      <c r="FHN37" s="241"/>
      <c r="FHO37" s="241"/>
      <c r="FHP37" s="241"/>
      <c r="FHQ37" s="241"/>
      <c r="FHR37" s="241"/>
      <c r="FHS37" s="241"/>
      <c r="FHT37" s="241"/>
      <c r="FHU37" s="241"/>
      <c r="FHV37" s="241"/>
      <c r="FHW37" s="241"/>
      <c r="FHX37" s="241"/>
      <c r="FHY37" s="241"/>
      <c r="FHZ37" s="241"/>
      <c r="FIA37" s="241"/>
      <c r="FIB37" s="241"/>
      <c r="FIC37" s="241"/>
      <c r="FID37" s="241"/>
      <c r="FIE37" s="241"/>
      <c r="FIF37" s="241"/>
      <c r="FIG37" s="241"/>
      <c r="FIH37" s="241"/>
      <c r="FII37" s="241"/>
      <c r="FIJ37" s="241"/>
      <c r="FIK37" s="241"/>
      <c r="FIL37" s="241"/>
      <c r="FIM37" s="241"/>
      <c r="FIN37" s="241"/>
      <c r="FIO37" s="241"/>
      <c r="FIP37" s="241"/>
      <c r="FIQ37" s="241"/>
      <c r="FIR37" s="241"/>
      <c r="FIS37" s="241"/>
      <c r="FIT37" s="241"/>
      <c r="FIU37" s="241"/>
      <c r="FIV37" s="241"/>
      <c r="FIW37" s="241"/>
      <c r="FIX37" s="241"/>
      <c r="FIY37" s="241"/>
      <c r="FIZ37" s="241"/>
      <c r="FJA37" s="241"/>
      <c r="FJB37" s="241"/>
      <c r="FJC37" s="241"/>
      <c r="FJD37" s="241"/>
      <c r="FJE37" s="241"/>
      <c r="FJF37" s="241"/>
      <c r="FJG37" s="241"/>
      <c r="FJH37" s="241"/>
      <c r="FJI37" s="241"/>
      <c r="FJJ37" s="241"/>
      <c r="FJK37" s="241"/>
      <c r="FJL37" s="241"/>
      <c r="FJM37" s="241"/>
      <c r="FJN37" s="241"/>
      <c r="FJO37" s="241"/>
      <c r="FJP37" s="241"/>
      <c r="FJQ37" s="241"/>
      <c r="FJR37" s="241"/>
      <c r="FJS37" s="241"/>
      <c r="FJT37" s="241"/>
      <c r="FJU37" s="241"/>
      <c r="FJV37" s="241"/>
      <c r="FJW37" s="241"/>
      <c r="FJX37" s="241"/>
      <c r="FJY37" s="241"/>
      <c r="FJZ37" s="241"/>
      <c r="FKA37" s="241"/>
      <c r="FKB37" s="241"/>
      <c r="FKC37" s="241"/>
      <c r="FKD37" s="241"/>
      <c r="FKE37" s="241"/>
      <c r="FKF37" s="241"/>
      <c r="FKG37" s="241"/>
      <c r="FKH37" s="241"/>
      <c r="FKI37" s="241"/>
      <c r="FKJ37" s="241"/>
      <c r="FKK37" s="241"/>
      <c r="FKL37" s="241"/>
      <c r="FKM37" s="241"/>
      <c r="FKN37" s="241"/>
      <c r="FKO37" s="241"/>
      <c r="FKP37" s="241"/>
      <c r="FKQ37" s="241"/>
      <c r="FKR37" s="241"/>
      <c r="FKS37" s="241"/>
      <c r="FKT37" s="241"/>
      <c r="FKU37" s="241"/>
      <c r="FKV37" s="241"/>
      <c r="FKW37" s="241"/>
      <c r="FKX37" s="241"/>
      <c r="FKY37" s="241"/>
      <c r="FKZ37" s="241"/>
      <c r="FLA37" s="241"/>
      <c r="FLB37" s="241"/>
      <c r="FLC37" s="241"/>
      <c r="FLD37" s="241"/>
      <c r="FLE37" s="241"/>
      <c r="FLF37" s="241"/>
      <c r="FLG37" s="241"/>
      <c r="FLH37" s="241"/>
      <c r="FLI37" s="241"/>
      <c r="FLJ37" s="241"/>
      <c r="FLK37" s="241"/>
      <c r="FLL37" s="241"/>
      <c r="FLM37" s="241"/>
      <c r="FLN37" s="241"/>
      <c r="FLO37" s="241"/>
      <c r="FLP37" s="241"/>
      <c r="FLQ37" s="241"/>
      <c r="FLR37" s="241"/>
      <c r="FLS37" s="241"/>
      <c r="FLT37" s="241"/>
      <c r="FLU37" s="241"/>
      <c r="FLV37" s="241"/>
      <c r="FLW37" s="241"/>
      <c r="FLX37" s="241"/>
      <c r="FLY37" s="241"/>
      <c r="FLZ37" s="241"/>
      <c r="FMA37" s="241"/>
      <c r="FMB37" s="241"/>
      <c r="FMC37" s="241"/>
      <c r="FMD37" s="241"/>
      <c r="FME37" s="241"/>
      <c r="FMF37" s="241"/>
      <c r="FMG37" s="241"/>
      <c r="FMH37" s="241"/>
      <c r="FMI37" s="241"/>
      <c r="FMJ37" s="241"/>
      <c r="FMK37" s="241"/>
      <c r="FML37" s="241"/>
      <c r="FMM37" s="241"/>
      <c r="FMN37" s="241"/>
      <c r="FMO37" s="241"/>
      <c r="FMP37" s="241"/>
      <c r="FMQ37" s="241"/>
      <c r="FMR37" s="241"/>
      <c r="FMS37" s="241"/>
      <c r="FMT37" s="241"/>
      <c r="FMU37" s="241"/>
      <c r="FMV37" s="241"/>
      <c r="FMW37" s="241"/>
      <c r="FMX37" s="241"/>
      <c r="FMY37" s="241"/>
      <c r="FMZ37" s="241"/>
      <c r="FNA37" s="241"/>
      <c r="FNB37" s="241"/>
      <c r="FNC37" s="241"/>
      <c r="FND37" s="241"/>
      <c r="FNE37" s="241"/>
      <c r="FNF37" s="241"/>
      <c r="FNG37" s="241"/>
      <c r="FNH37" s="241"/>
      <c r="FNI37" s="241"/>
      <c r="FNJ37" s="241"/>
      <c r="FNK37" s="241"/>
      <c r="FNL37" s="241"/>
      <c r="FNM37" s="241"/>
      <c r="FNN37" s="241"/>
      <c r="FNO37" s="241"/>
      <c r="FNP37" s="241"/>
      <c r="FNQ37" s="241"/>
      <c r="FNR37" s="241"/>
      <c r="FNS37" s="241"/>
      <c r="FNT37" s="241"/>
      <c r="FNU37" s="241"/>
      <c r="FNV37" s="241"/>
      <c r="FNW37" s="241"/>
      <c r="FNX37" s="241"/>
      <c r="FNY37" s="241"/>
      <c r="FNZ37" s="241"/>
      <c r="FOA37" s="241"/>
      <c r="FOB37" s="241"/>
      <c r="FOC37" s="241"/>
      <c r="FOD37" s="241"/>
      <c r="FOE37" s="241"/>
      <c r="FOF37" s="241"/>
      <c r="FOG37" s="241"/>
      <c r="FOH37" s="241"/>
      <c r="FOI37" s="241"/>
      <c r="FOJ37" s="241"/>
      <c r="FOK37" s="241"/>
      <c r="FOL37" s="241"/>
      <c r="FOM37" s="241"/>
      <c r="FON37" s="241"/>
      <c r="FOO37" s="241"/>
      <c r="FOP37" s="241"/>
      <c r="FOQ37" s="241"/>
      <c r="FOR37" s="241"/>
      <c r="FOS37" s="241"/>
      <c r="FOT37" s="241"/>
      <c r="FOU37" s="241"/>
      <c r="FOV37" s="241"/>
      <c r="FOW37" s="241"/>
      <c r="FOX37" s="241"/>
      <c r="FOY37" s="241"/>
      <c r="FOZ37" s="241"/>
      <c r="FPA37" s="241"/>
      <c r="FPB37" s="241"/>
      <c r="FPC37" s="241"/>
      <c r="FPD37" s="241"/>
      <c r="FPE37" s="241"/>
      <c r="FPF37" s="241"/>
      <c r="FPG37" s="241"/>
      <c r="FPH37" s="241"/>
      <c r="FPI37" s="241"/>
      <c r="FPJ37" s="241"/>
      <c r="FPK37" s="241"/>
      <c r="FPL37" s="241"/>
      <c r="FPM37" s="241"/>
      <c r="FPN37" s="241"/>
      <c r="FPO37" s="241"/>
      <c r="FPP37" s="241"/>
      <c r="FPQ37" s="241"/>
      <c r="FPR37" s="241"/>
      <c r="FPS37" s="241"/>
      <c r="FPT37" s="241"/>
      <c r="FPU37" s="241"/>
      <c r="FPV37" s="241"/>
      <c r="FPW37" s="241"/>
      <c r="FPX37" s="241"/>
      <c r="FPY37" s="241"/>
      <c r="FPZ37" s="241"/>
      <c r="FQA37" s="241"/>
      <c r="FQB37" s="241"/>
      <c r="FQC37" s="241"/>
      <c r="FQD37" s="241"/>
      <c r="FQE37" s="241"/>
      <c r="FQF37" s="241"/>
      <c r="FQG37" s="241"/>
      <c r="FQH37" s="241"/>
      <c r="FQI37" s="241"/>
      <c r="FQJ37" s="241"/>
      <c r="FQK37" s="241"/>
      <c r="FQL37" s="241"/>
      <c r="FQM37" s="241"/>
      <c r="FQN37" s="241"/>
      <c r="FQO37" s="241"/>
      <c r="FQP37" s="241"/>
      <c r="FQQ37" s="241"/>
      <c r="FQR37" s="241"/>
      <c r="FQS37" s="241"/>
      <c r="FQT37" s="241"/>
      <c r="FQU37" s="241"/>
      <c r="FQV37" s="241"/>
      <c r="FQW37" s="241"/>
      <c r="FQX37" s="241"/>
      <c r="FQY37" s="241"/>
      <c r="FQZ37" s="241"/>
      <c r="FRA37" s="241"/>
      <c r="FRB37" s="241"/>
      <c r="FRC37" s="241"/>
      <c r="FRD37" s="241"/>
      <c r="FRE37" s="241"/>
      <c r="FRF37" s="241"/>
      <c r="FRG37" s="241"/>
      <c r="FRH37" s="241"/>
      <c r="FRI37" s="241"/>
      <c r="FRJ37" s="241"/>
      <c r="FRK37" s="241"/>
      <c r="FRL37" s="241"/>
      <c r="FRM37" s="241"/>
      <c r="FRN37" s="241"/>
      <c r="FRO37" s="241"/>
      <c r="FRP37" s="241"/>
      <c r="FRQ37" s="241"/>
      <c r="FRR37" s="241"/>
      <c r="FRS37" s="241"/>
      <c r="FRT37" s="241"/>
      <c r="FRU37" s="241"/>
      <c r="FRV37" s="241"/>
      <c r="FRW37" s="241"/>
      <c r="FRX37" s="241"/>
      <c r="FRY37" s="241"/>
      <c r="FRZ37" s="241"/>
      <c r="FSA37" s="241"/>
      <c r="FSB37" s="241"/>
      <c r="FSC37" s="241"/>
      <c r="FSD37" s="241"/>
      <c r="FSE37" s="241"/>
      <c r="FSF37" s="241"/>
      <c r="FSG37" s="241"/>
      <c r="FSH37" s="241"/>
      <c r="FSI37" s="241"/>
      <c r="FSJ37" s="241"/>
      <c r="FSK37" s="241"/>
      <c r="FSL37" s="241"/>
      <c r="FSM37" s="241"/>
      <c r="FSN37" s="241"/>
      <c r="FSO37" s="241"/>
      <c r="FSP37" s="241"/>
      <c r="FSQ37" s="241"/>
      <c r="FSR37" s="241"/>
      <c r="FSS37" s="241"/>
      <c r="FST37" s="241"/>
      <c r="FSU37" s="241"/>
      <c r="FSV37" s="241"/>
      <c r="FSW37" s="241"/>
      <c r="FSX37" s="241"/>
      <c r="FSY37" s="241"/>
      <c r="FSZ37" s="241"/>
      <c r="FTA37" s="241"/>
      <c r="FTB37" s="241"/>
      <c r="FTC37" s="241"/>
      <c r="FTD37" s="241"/>
      <c r="FTE37" s="241"/>
      <c r="FTF37" s="241"/>
      <c r="FTG37" s="241"/>
      <c r="FTH37" s="241"/>
      <c r="FTI37" s="241"/>
      <c r="FTJ37" s="241"/>
      <c r="FTK37" s="241"/>
      <c r="FTL37" s="241"/>
      <c r="FTM37" s="241"/>
      <c r="FTN37" s="241"/>
      <c r="FTO37" s="241"/>
      <c r="FTP37" s="241"/>
      <c r="FTQ37" s="241"/>
      <c r="FTR37" s="241"/>
      <c r="FTS37" s="241"/>
      <c r="FTT37" s="241"/>
      <c r="FTU37" s="241"/>
      <c r="FTV37" s="241"/>
      <c r="FTW37" s="241"/>
      <c r="FTX37" s="241"/>
      <c r="FTY37" s="241"/>
      <c r="FTZ37" s="241"/>
      <c r="FUA37" s="241"/>
      <c r="FUB37" s="241"/>
      <c r="FUC37" s="241"/>
      <c r="FUD37" s="241"/>
      <c r="FUE37" s="241"/>
      <c r="FUF37" s="241"/>
      <c r="FUG37" s="241"/>
      <c r="FUH37" s="241"/>
      <c r="FUI37" s="241"/>
      <c r="FUJ37" s="241"/>
      <c r="FUK37" s="241"/>
      <c r="FUL37" s="241"/>
      <c r="FUM37" s="241"/>
      <c r="FUN37" s="241"/>
      <c r="FUO37" s="241"/>
      <c r="FUP37" s="241"/>
      <c r="FUQ37" s="241"/>
      <c r="FUR37" s="241"/>
      <c r="FUS37" s="241"/>
      <c r="FUT37" s="241"/>
      <c r="FUU37" s="241"/>
      <c r="FUV37" s="241"/>
      <c r="FUW37" s="241"/>
      <c r="FUX37" s="241"/>
      <c r="FUY37" s="241"/>
      <c r="FUZ37" s="241"/>
      <c r="FVA37" s="241"/>
      <c r="FVB37" s="241"/>
      <c r="FVC37" s="241"/>
      <c r="FVD37" s="241"/>
      <c r="FVE37" s="241"/>
      <c r="FVF37" s="241"/>
      <c r="FVG37" s="241"/>
      <c r="FVH37" s="241"/>
      <c r="FVI37" s="241"/>
      <c r="FVJ37" s="241"/>
      <c r="FVK37" s="241"/>
      <c r="FVL37" s="241"/>
      <c r="FVM37" s="241"/>
      <c r="FVN37" s="241"/>
      <c r="FVO37" s="241"/>
      <c r="FVP37" s="241"/>
      <c r="FVQ37" s="241"/>
      <c r="FVR37" s="241"/>
      <c r="FVS37" s="241"/>
      <c r="FVT37" s="241"/>
      <c r="FVU37" s="241"/>
      <c r="FVV37" s="241"/>
      <c r="FVW37" s="241"/>
      <c r="FVX37" s="241"/>
      <c r="FVY37" s="241"/>
      <c r="FVZ37" s="241"/>
      <c r="FWA37" s="241"/>
      <c r="FWB37" s="241"/>
      <c r="FWC37" s="241"/>
      <c r="FWD37" s="241"/>
      <c r="FWE37" s="241"/>
      <c r="FWF37" s="241"/>
      <c r="FWG37" s="241"/>
      <c r="FWH37" s="241"/>
      <c r="FWI37" s="241"/>
      <c r="FWJ37" s="241"/>
      <c r="FWK37" s="241"/>
      <c r="FWL37" s="241"/>
      <c r="FWM37" s="241"/>
      <c r="FWN37" s="241"/>
      <c r="FWO37" s="241"/>
      <c r="FWP37" s="241"/>
      <c r="FWQ37" s="241"/>
      <c r="FWR37" s="241"/>
      <c r="FWS37" s="241"/>
      <c r="FWT37" s="241"/>
      <c r="FWU37" s="241"/>
      <c r="FWV37" s="241"/>
      <c r="FWW37" s="241"/>
      <c r="FWX37" s="241"/>
      <c r="FWY37" s="241"/>
      <c r="FWZ37" s="241"/>
      <c r="FXA37" s="241"/>
      <c r="FXB37" s="241"/>
      <c r="FXC37" s="241"/>
      <c r="FXD37" s="241"/>
      <c r="FXE37" s="241"/>
      <c r="FXF37" s="241"/>
      <c r="FXG37" s="241"/>
      <c r="FXH37" s="241"/>
      <c r="FXI37" s="241"/>
      <c r="FXJ37" s="241"/>
      <c r="FXK37" s="241"/>
      <c r="FXL37" s="241"/>
      <c r="FXM37" s="241"/>
      <c r="FXN37" s="241"/>
      <c r="FXO37" s="241"/>
      <c r="FXP37" s="241"/>
      <c r="FXQ37" s="241"/>
      <c r="FXR37" s="241"/>
      <c r="FXS37" s="241"/>
      <c r="FXT37" s="241"/>
      <c r="FXU37" s="241"/>
      <c r="FXV37" s="241"/>
      <c r="FXW37" s="241"/>
      <c r="FXX37" s="241"/>
      <c r="FXY37" s="241"/>
      <c r="FXZ37" s="241"/>
      <c r="FYA37" s="241"/>
      <c r="FYB37" s="241"/>
      <c r="FYC37" s="241"/>
      <c r="FYD37" s="241"/>
      <c r="FYE37" s="241"/>
      <c r="FYF37" s="241"/>
      <c r="FYG37" s="241"/>
      <c r="FYH37" s="241"/>
      <c r="FYI37" s="241"/>
      <c r="FYJ37" s="241"/>
      <c r="FYK37" s="241"/>
      <c r="FYL37" s="241"/>
      <c r="FYM37" s="241"/>
      <c r="FYN37" s="241"/>
      <c r="FYO37" s="241"/>
      <c r="FYP37" s="241"/>
      <c r="FYQ37" s="241"/>
      <c r="FYR37" s="241"/>
      <c r="FYS37" s="241"/>
      <c r="FYT37" s="241"/>
      <c r="FYU37" s="241"/>
      <c r="FYV37" s="241"/>
      <c r="FYW37" s="241"/>
      <c r="FYX37" s="241"/>
      <c r="FYY37" s="241"/>
      <c r="FYZ37" s="241"/>
      <c r="FZA37" s="241"/>
      <c r="FZB37" s="241"/>
      <c r="FZC37" s="241"/>
      <c r="FZD37" s="241"/>
      <c r="FZE37" s="241"/>
      <c r="FZF37" s="241"/>
      <c r="FZG37" s="241"/>
      <c r="FZH37" s="241"/>
      <c r="FZI37" s="241"/>
      <c r="FZJ37" s="241"/>
      <c r="FZK37" s="241"/>
      <c r="FZL37" s="241"/>
      <c r="FZM37" s="241"/>
      <c r="FZN37" s="241"/>
      <c r="FZO37" s="241"/>
      <c r="FZP37" s="241"/>
      <c r="FZQ37" s="241"/>
      <c r="FZR37" s="241"/>
      <c r="FZS37" s="241"/>
      <c r="FZT37" s="241"/>
      <c r="FZU37" s="241"/>
      <c r="FZV37" s="241"/>
      <c r="FZW37" s="241"/>
      <c r="FZX37" s="241"/>
      <c r="FZY37" s="241"/>
      <c r="FZZ37" s="241"/>
      <c r="GAA37" s="241"/>
      <c r="GAB37" s="241"/>
      <c r="GAC37" s="241"/>
      <c r="GAD37" s="241"/>
      <c r="GAE37" s="241"/>
      <c r="GAF37" s="241"/>
      <c r="GAG37" s="241"/>
      <c r="GAH37" s="241"/>
      <c r="GAI37" s="241"/>
      <c r="GAJ37" s="241"/>
      <c r="GAK37" s="241"/>
      <c r="GAL37" s="241"/>
      <c r="GAM37" s="241"/>
      <c r="GAN37" s="241"/>
      <c r="GAO37" s="241"/>
      <c r="GAP37" s="241"/>
      <c r="GAQ37" s="241"/>
      <c r="GAR37" s="241"/>
      <c r="GAS37" s="241"/>
      <c r="GAT37" s="241"/>
      <c r="GAU37" s="241"/>
      <c r="GAV37" s="241"/>
      <c r="GAW37" s="241"/>
      <c r="GAX37" s="241"/>
      <c r="GAY37" s="241"/>
      <c r="GAZ37" s="241"/>
      <c r="GBA37" s="241"/>
      <c r="GBB37" s="241"/>
      <c r="GBC37" s="241"/>
      <c r="GBD37" s="241"/>
      <c r="GBE37" s="241"/>
      <c r="GBF37" s="241"/>
      <c r="GBG37" s="241"/>
      <c r="GBH37" s="241"/>
      <c r="GBI37" s="241"/>
      <c r="GBJ37" s="241"/>
      <c r="GBK37" s="241"/>
      <c r="GBL37" s="241"/>
      <c r="GBM37" s="241"/>
      <c r="GBN37" s="241"/>
      <c r="GBO37" s="241"/>
      <c r="GBP37" s="241"/>
      <c r="GBQ37" s="241"/>
      <c r="GBR37" s="241"/>
      <c r="GBS37" s="241"/>
      <c r="GBT37" s="241"/>
      <c r="GBU37" s="241"/>
      <c r="GBV37" s="241"/>
      <c r="GBW37" s="241"/>
      <c r="GBX37" s="241"/>
      <c r="GBY37" s="241"/>
      <c r="GBZ37" s="241"/>
      <c r="GCA37" s="241"/>
      <c r="GCB37" s="241"/>
      <c r="GCC37" s="241"/>
      <c r="GCD37" s="241"/>
      <c r="GCE37" s="241"/>
      <c r="GCF37" s="241"/>
      <c r="GCG37" s="241"/>
      <c r="GCH37" s="241"/>
      <c r="GCI37" s="241"/>
      <c r="GCJ37" s="241"/>
      <c r="GCK37" s="241"/>
      <c r="GCL37" s="241"/>
      <c r="GCM37" s="241"/>
      <c r="GCN37" s="241"/>
      <c r="GCO37" s="241"/>
      <c r="GCP37" s="241"/>
      <c r="GCQ37" s="241"/>
      <c r="GCR37" s="241"/>
      <c r="GCS37" s="241"/>
      <c r="GCT37" s="241"/>
      <c r="GCU37" s="241"/>
      <c r="GCV37" s="241"/>
      <c r="GCW37" s="241"/>
      <c r="GCX37" s="241"/>
      <c r="GCY37" s="241"/>
      <c r="GCZ37" s="241"/>
      <c r="GDA37" s="241"/>
      <c r="GDB37" s="241"/>
      <c r="GDC37" s="241"/>
      <c r="GDD37" s="241"/>
      <c r="GDE37" s="241"/>
      <c r="GDF37" s="241"/>
      <c r="GDG37" s="241"/>
      <c r="GDH37" s="241"/>
      <c r="GDI37" s="241"/>
      <c r="GDJ37" s="241"/>
      <c r="GDK37" s="241"/>
      <c r="GDL37" s="241"/>
      <c r="GDM37" s="241"/>
      <c r="GDN37" s="241"/>
      <c r="GDO37" s="241"/>
      <c r="GDP37" s="241"/>
      <c r="GDQ37" s="241"/>
      <c r="GDR37" s="241"/>
      <c r="GDS37" s="241"/>
      <c r="GDT37" s="241"/>
      <c r="GDU37" s="241"/>
      <c r="GDV37" s="241"/>
      <c r="GDW37" s="241"/>
      <c r="GDX37" s="241"/>
      <c r="GDY37" s="241"/>
      <c r="GDZ37" s="241"/>
      <c r="GEA37" s="241"/>
      <c r="GEB37" s="241"/>
      <c r="GEC37" s="241"/>
      <c r="GED37" s="241"/>
      <c r="GEE37" s="241"/>
      <c r="GEF37" s="241"/>
      <c r="GEG37" s="241"/>
      <c r="GEH37" s="241"/>
      <c r="GEI37" s="241"/>
      <c r="GEJ37" s="241"/>
      <c r="GEK37" s="241"/>
      <c r="GEL37" s="241"/>
      <c r="GEM37" s="241"/>
      <c r="GEN37" s="241"/>
      <c r="GEO37" s="241"/>
      <c r="GEP37" s="241"/>
      <c r="GEQ37" s="241"/>
      <c r="GER37" s="241"/>
      <c r="GES37" s="241"/>
      <c r="GET37" s="241"/>
      <c r="GEU37" s="241"/>
      <c r="GEV37" s="241"/>
      <c r="GEW37" s="241"/>
      <c r="GEX37" s="241"/>
      <c r="GEY37" s="241"/>
      <c r="GEZ37" s="241"/>
      <c r="GFA37" s="241"/>
      <c r="GFB37" s="241"/>
      <c r="GFC37" s="241"/>
      <c r="GFD37" s="241"/>
      <c r="GFE37" s="241"/>
      <c r="GFF37" s="241"/>
      <c r="GFG37" s="241"/>
      <c r="GFH37" s="241"/>
      <c r="GFI37" s="241"/>
      <c r="GFJ37" s="241"/>
      <c r="GFK37" s="241"/>
      <c r="GFL37" s="241"/>
      <c r="GFM37" s="241"/>
      <c r="GFN37" s="241"/>
      <c r="GFO37" s="241"/>
      <c r="GFP37" s="241"/>
      <c r="GFQ37" s="241"/>
      <c r="GFR37" s="241"/>
      <c r="GFS37" s="241"/>
      <c r="GFT37" s="241"/>
      <c r="GFU37" s="241"/>
      <c r="GFV37" s="241"/>
      <c r="GFW37" s="241"/>
      <c r="GFX37" s="241"/>
      <c r="GFY37" s="241"/>
      <c r="GFZ37" s="241"/>
      <c r="GGA37" s="241"/>
      <c r="GGB37" s="241"/>
      <c r="GGC37" s="241"/>
      <c r="GGD37" s="241"/>
      <c r="GGE37" s="241"/>
      <c r="GGF37" s="241"/>
      <c r="GGG37" s="241"/>
      <c r="GGH37" s="241"/>
      <c r="GGI37" s="241"/>
      <c r="GGJ37" s="241"/>
      <c r="GGK37" s="241"/>
      <c r="GGL37" s="241"/>
      <c r="GGM37" s="241"/>
      <c r="GGN37" s="241"/>
      <c r="GGO37" s="241"/>
      <c r="GGP37" s="241"/>
      <c r="GGQ37" s="241"/>
      <c r="GGR37" s="241"/>
      <c r="GGS37" s="241"/>
      <c r="GGT37" s="241"/>
      <c r="GGU37" s="241"/>
      <c r="GGV37" s="241"/>
      <c r="GGW37" s="241"/>
      <c r="GGX37" s="241"/>
      <c r="GGY37" s="241"/>
      <c r="GGZ37" s="241"/>
      <c r="GHA37" s="241"/>
      <c r="GHB37" s="241"/>
      <c r="GHC37" s="241"/>
      <c r="GHD37" s="241"/>
      <c r="GHE37" s="241"/>
      <c r="GHF37" s="241"/>
      <c r="GHG37" s="241"/>
      <c r="GHH37" s="241"/>
      <c r="GHI37" s="241"/>
      <c r="GHJ37" s="241"/>
      <c r="GHK37" s="241"/>
      <c r="GHL37" s="241"/>
      <c r="GHM37" s="241"/>
      <c r="GHN37" s="241"/>
      <c r="GHO37" s="241"/>
      <c r="GHP37" s="241"/>
      <c r="GHQ37" s="241"/>
      <c r="GHR37" s="241"/>
      <c r="GHS37" s="241"/>
      <c r="GHT37" s="241"/>
      <c r="GHU37" s="241"/>
      <c r="GHV37" s="241"/>
      <c r="GHW37" s="241"/>
      <c r="GHX37" s="241"/>
      <c r="GHY37" s="241"/>
      <c r="GHZ37" s="241"/>
      <c r="GIA37" s="241"/>
      <c r="GIB37" s="241"/>
      <c r="GIC37" s="241"/>
      <c r="GID37" s="241"/>
      <c r="GIE37" s="241"/>
      <c r="GIF37" s="241"/>
      <c r="GIG37" s="241"/>
      <c r="GIH37" s="241"/>
      <c r="GII37" s="241"/>
      <c r="GIJ37" s="241"/>
      <c r="GIK37" s="241"/>
      <c r="GIL37" s="241"/>
      <c r="GIM37" s="241"/>
      <c r="GIN37" s="241"/>
      <c r="GIO37" s="241"/>
      <c r="GIP37" s="241"/>
      <c r="GIQ37" s="241"/>
      <c r="GIR37" s="241"/>
      <c r="GIS37" s="241"/>
      <c r="GIT37" s="241"/>
      <c r="GIU37" s="241"/>
      <c r="GIV37" s="241"/>
      <c r="GIW37" s="241"/>
      <c r="GIX37" s="241"/>
      <c r="GIY37" s="241"/>
      <c r="GIZ37" s="241"/>
      <c r="GJA37" s="241"/>
      <c r="GJB37" s="241"/>
      <c r="GJC37" s="241"/>
      <c r="GJD37" s="241"/>
      <c r="GJE37" s="241"/>
      <c r="GJF37" s="241"/>
      <c r="GJG37" s="241"/>
      <c r="GJH37" s="241"/>
      <c r="GJI37" s="241"/>
      <c r="GJJ37" s="241"/>
      <c r="GJK37" s="241"/>
      <c r="GJL37" s="241"/>
      <c r="GJM37" s="241"/>
      <c r="GJN37" s="241"/>
      <c r="GJO37" s="241"/>
      <c r="GJP37" s="241"/>
      <c r="GJQ37" s="241"/>
      <c r="GJR37" s="241"/>
      <c r="GJS37" s="241"/>
      <c r="GJT37" s="241"/>
      <c r="GJU37" s="241"/>
      <c r="GJV37" s="241"/>
      <c r="GJW37" s="241"/>
      <c r="GJX37" s="241"/>
      <c r="GJY37" s="241"/>
      <c r="GJZ37" s="241"/>
      <c r="GKA37" s="241"/>
      <c r="GKB37" s="241"/>
      <c r="GKC37" s="241"/>
      <c r="GKD37" s="241"/>
      <c r="GKE37" s="241"/>
      <c r="GKF37" s="241"/>
      <c r="GKG37" s="241"/>
      <c r="GKH37" s="241"/>
      <c r="GKI37" s="241"/>
      <c r="GKJ37" s="241"/>
      <c r="GKK37" s="241"/>
      <c r="GKL37" s="241"/>
      <c r="GKM37" s="241"/>
      <c r="GKN37" s="241"/>
      <c r="GKO37" s="241"/>
      <c r="GKP37" s="241"/>
      <c r="GKQ37" s="241"/>
      <c r="GKR37" s="241"/>
      <c r="GKS37" s="241"/>
      <c r="GKT37" s="241"/>
      <c r="GKU37" s="241"/>
      <c r="GKV37" s="241"/>
      <c r="GKW37" s="241"/>
      <c r="GKX37" s="241"/>
      <c r="GKY37" s="241"/>
      <c r="GKZ37" s="241"/>
      <c r="GLA37" s="241"/>
      <c r="GLB37" s="241"/>
      <c r="GLC37" s="241"/>
      <c r="GLD37" s="241"/>
      <c r="GLE37" s="241"/>
      <c r="GLF37" s="241"/>
      <c r="GLG37" s="241"/>
      <c r="GLH37" s="241"/>
      <c r="GLI37" s="241"/>
      <c r="GLJ37" s="241"/>
      <c r="GLK37" s="241"/>
      <c r="GLL37" s="241"/>
      <c r="GLM37" s="241"/>
      <c r="GLN37" s="241"/>
      <c r="GLO37" s="241"/>
      <c r="GLP37" s="241"/>
      <c r="GLQ37" s="241"/>
      <c r="GLR37" s="241"/>
      <c r="GLS37" s="241"/>
      <c r="GLT37" s="241"/>
      <c r="GLU37" s="241"/>
      <c r="GLV37" s="241"/>
      <c r="GLW37" s="241"/>
      <c r="GLX37" s="241"/>
      <c r="GLY37" s="241"/>
      <c r="GLZ37" s="241"/>
      <c r="GMA37" s="241"/>
      <c r="GMB37" s="241"/>
      <c r="GMC37" s="241"/>
      <c r="GMD37" s="241"/>
      <c r="GME37" s="241"/>
      <c r="GMF37" s="241"/>
      <c r="GMG37" s="241"/>
      <c r="GMH37" s="241"/>
      <c r="GMI37" s="241"/>
      <c r="GMJ37" s="241"/>
      <c r="GMK37" s="241"/>
      <c r="GML37" s="241"/>
      <c r="GMM37" s="241"/>
      <c r="GMN37" s="241"/>
      <c r="GMO37" s="241"/>
      <c r="GMP37" s="241"/>
      <c r="GMQ37" s="241"/>
      <c r="GMR37" s="241"/>
      <c r="GMS37" s="241"/>
      <c r="GMT37" s="241"/>
      <c r="GMU37" s="241"/>
      <c r="GMV37" s="241"/>
      <c r="GMW37" s="241"/>
      <c r="GMX37" s="241"/>
      <c r="GMY37" s="241"/>
      <c r="GMZ37" s="241"/>
      <c r="GNA37" s="241"/>
      <c r="GNB37" s="241"/>
      <c r="GNC37" s="241"/>
      <c r="GND37" s="241"/>
      <c r="GNE37" s="241"/>
      <c r="GNF37" s="241"/>
      <c r="GNG37" s="241"/>
      <c r="GNH37" s="241"/>
      <c r="GNI37" s="241"/>
      <c r="GNJ37" s="241"/>
      <c r="GNK37" s="241"/>
      <c r="GNL37" s="241"/>
      <c r="GNM37" s="241"/>
      <c r="GNN37" s="241"/>
      <c r="GNO37" s="241"/>
      <c r="GNP37" s="241"/>
      <c r="GNQ37" s="241"/>
      <c r="GNR37" s="241"/>
      <c r="GNS37" s="241"/>
      <c r="GNT37" s="241"/>
      <c r="GNU37" s="241"/>
      <c r="GNV37" s="241"/>
      <c r="GNW37" s="241"/>
      <c r="GNX37" s="241"/>
      <c r="GNY37" s="241"/>
      <c r="GNZ37" s="241"/>
      <c r="GOA37" s="241"/>
      <c r="GOB37" s="241"/>
      <c r="GOC37" s="241"/>
      <c r="GOD37" s="241"/>
      <c r="GOE37" s="241"/>
      <c r="GOF37" s="241"/>
      <c r="GOG37" s="241"/>
      <c r="GOH37" s="241"/>
      <c r="GOI37" s="241"/>
      <c r="GOJ37" s="241"/>
      <c r="GOK37" s="241"/>
      <c r="GOL37" s="241"/>
      <c r="GOM37" s="241"/>
      <c r="GON37" s="241"/>
      <c r="GOO37" s="241"/>
      <c r="GOP37" s="241"/>
      <c r="GOQ37" s="241"/>
      <c r="GOR37" s="241"/>
      <c r="GOS37" s="241"/>
      <c r="GOT37" s="241"/>
      <c r="GOU37" s="241"/>
      <c r="GOV37" s="241"/>
      <c r="GOW37" s="241"/>
      <c r="GOX37" s="241"/>
      <c r="GOY37" s="241"/>
      <c r="GOZ37" s="241"/>
      <c r="GPA37" s="241"/>
      <c r="GPB37" s="241"/>
      <c r="GPC37" s="241"/>
      <c r="GPD37" s="241"/>
      <c r="GPE37" s="241"/>
      <c r="GPF37" s="241"/>
      <c r="GPG37" s="241"/>
      <c r="GPH37" s="241"/>
      <c r="GPI37" s="241"/>
      <c r="GPJ37" s="241"/>
      <c r="GPK37" s="241"/>
      <c r="GPL37" s="241"/>
      <c r="GPM37" s="241"/>
      <c r="GPN37" s="241"/>
      <c r="GPO37" s="241"/>
      <c r="GPP37" s="241"/>
      <c r="GPQ37" s="241"/>
      <c r="GPR37" s="241"/>
      <c r="GPS37" s="241"/>
      <c r="GPT37" s="241"/>
      <c r="GPU37" s="241"/>
      <c r="GPV37" s="241"/>
      <c r="GPW37" s="241"/>
      <c r="GPX37" s="241"/>
      <c r="GPY37" s="241"/>
      <c r="GPZ37" s="241"/>
      <c r="GQA37" s="241"/>
      <c r="GQB37" s="241"/>
      <c r="GQC37" s="241"/>
      <c r="GQD37" s="241"/>
      <c r="GQE37" s="241"/>
      <c r="GQF37" s="241"/>
      <c r="GQG37" s="241"/>
      <c r="GQH37" s="241"/>
      <c r="GQI37" s="241"/>
      <c r="GQJ37" s="241"/>
      <c r="GQK37" s="241"/>
      <c r="GQL37" s="241"/>
      <c r="GQM37" s="241"/>
      <c r="GQN37" s="241"/>
      <c r="GQO37" s="241"/>
      <c r="GQP37" s="241"/>
      <c r="GQQ37" s="241"/>
      <c r="GQR37" s="241"/>
      <c r="GQS37" s="241"/>
      <c r="GQT37" s="241"/>
      <c r="GQU37" s="241"/>
      <c r="GQV37" s="241"/>
      <c r="GQW37" s="241"/>
      <c r="GQX37" s="241"/>
      <c r="GQY37" s="241"/>
      <c r="GQZ37" s="241"/>
      <c r="GRA37" s="241"/>
      <c r="GRB37" s="241"/>
      <c r="GRC37" s="241"/>
      <c r="GRD37" s="241"/>
      <c r="GRE37" s="241"/>
      <c r="GRF37" s="241"/>
      <c r="GRG37" s="241"/>
      <c r="GRH37" s="241"/>
      <c r="GRI37" s="241"/>
      <c r="GRJ37" s="241"/>
      <c r="GRK37" s="241"/>
      <c r="GRL37" s="241"/>
      <c r="GRM37" s="241"/>
      <c r="GRN37" s="241"/>
      <c r="GRO37" s="241"/>
      <c r="GRP37" s="241"/>
      <c r="GRQ37" s="241"/>
      <c r="GRR37" s="241"/>
      <c r="GRS37" s="241"/>
      <c r="GRT37" s="241"/>
      <c r="GRU37" s="241"/>
      <c r="GRV37" s="241"/>
      <c r="GRW37" s="241"/>
      <c r="GRX37" s="241"/>
      <c r="GRY37" s="241"/>
      <c r="GRZ37" s="241"/>
      <c r="GSA37" s="241"/>
      <c r="GSB37" s="241"/>
      <c r="GSC37" s="241"/>
      <c r="GSD37" s="241"/>
      <c r="GSE37" s="241"/>
      <c r="GSF37" s="241"/>
      <c r="GSG37" s="241"/>
      <c r="GSH37" s="241"/>
      <c r="GSI37" s="241"/>
      <c r="GSJ37" s="241"/>
      <c r="GSK37" s="241"/>
      <c r="GSL37" s="241"/>
      <c r="GSM37" s="241"/>
      <c r="GSN37" s="241"/>
      <c r="GSO37" s="241"/>
      <c r="GSP37" s="241"/>
      <c r="GSQ37" s="241"/>
      <c r="GSR37" s="241"/>
      <c r="GSS37" s="241"/>
      <c r="GST37" s="241"/>
      <c r="GSU37" s="241"/>
      <c r="GSV37" s="241"/>
      <c r="GSW37" s="241"/>
      <c r="GSX37" s="241"/>
      <c r="GSY37" s="241"/>
      <c r="GSZ37" s="241"/>
      <c r="GTA37" s="241"/>
      <c r="GTB37" s="241"/>
      <c r="GTC37" s="241"/>
      <c r="GTD37" s="241"/>
      <c r="GTE37" s="241"/>
      <c r="GTF37" s="241"/>
      <c r="GTG37" s="241"/>
      <c r="GTH37" s="241"/>
      <c r="GTI37" s="241"/>
      <c r="GTJ37" s="241"/>
      <c r="GTK37" s="241"/>
      <c r="GTL37" s="241"/>
      <c r="GTM37" s="241"/>
      <c r="GTN37" s="241"/>
      <c r="GTO37" s="241"/>
      <c r="GTP37" s="241"/>
      <c r="GTQ37" s="241"/>
      <c r="GTR37" s="241"/>
      <c r="GTS37" s="241"/>
      <c r="GTT37" s="241"/>
      <c r="GTU37" s="241"/>
      <c r="GTV37" s="241"/>
      <c r="GTW37" s="241"/>
      <c r="GTX37" s="241"/>
      <c r="GTY37" s="241"/>
      <c r="GTZ37" s="241"/>
      <c r="GUA37" s="241"/>
      <c r="GUB37" s="241"/>
      <c r="GUC37" s="241"/>
      <c r="GUD37" s="241"/>
      <c r="GUE37" s="241"/>
      <c r="GUF37" s="241"/>
      <c r="GUG37" s="241"/>
      <c r="GUH37" s="241"/>
      <c r="GUI37" s="241"/>
      <c r="GUJ37" s="241"/>
      <c r="GUK37" s="241"/>
      <c r="GUL37" s="241"/>
      <c r="GUM37" s="241"/>
      <c r="GUN37" s="241"/>
      <c r="GUO37" s="241"/>
      <c r="GUP37" s="241"/>
      <c r="GUQ37" s="241"/>
      <c r="GUR37" s="241"/>
      <c r="GUS37" s="241"/>
      <c r="GUT37" s="241"/>
      <c r="GUU37" s="241"/>
      <c r="GUV37" s="241"/>
      <c r="GUW37" s="241"/>
      <c r="GUX37" s="241"/>
      <c r="GUY37" s="241"/>
      <c r="GUZ37" s="241"/>
      <c r="GVA37" s="241"/>
      <c r="GVB37" s="241"/>
      <c r="GVC37" s="241"/>
      <c r="GVD37" s="241"/>
      <c r="GVE37" s="241"/>
      <c r="GVF37" s="241"/>
      <c r="GVG37" s="241"/>
      <c r="GVH37" s="241"/>
      <c r="GVI37" s="241"/>
      <c r="GVJ37" s="241"/>
      <c r="GVK37" s="241"/>
      <c r="GVL37" s="241"/>
      <c r="GVM37" s="241"/>
      <c r="GVN37" s="241"/>
      <c r="GVO37" s="241"/>
      <c r="GVP37" s="241"/>
      <c r="GVQ37" s="241"/>
      <c r="GVR37" s="241"/>
      <c r="GVS37" s="241"/>
      <c r="GVT37" s="241"/>
      <c r="GVU37" s="241"/>
      <c r="GVV37" s="241"/>
      <c r="GVW37" s="241"/>
      <c r="GVX37" s="241"/>
      <c r="GVY37" s="241"/>
      <c r="GVZ37" s="241"/>
      <c r="GWA37" s="241"/>
      <c r="GWB37" s="241"/>
      <c r="GWC37" s="241"/>
      <c r="GWD37" s="241"/>
      <c r="GWE37" s="241"/>
      <c r="GWF37" s="241"/>
      <c r="GWG37" s="241"/>
      <c r="GWH37" s="241"/>
      <c r="GWI37" s="241"/>
      <c r="GWJ37" s="241"/>
      <c r="GWK37" s="241"/>
      <c r="GWL37" s="241"/>
      <c r="GWM37" s="241"/>
      <c r="GWN37" s="241"/>
      <c r="GWO37" s="241"/>
      <c r="GWP37" s="241"/>
      <c r="GWQ37" s="241"/>
      <c r="GWR37" s="241"/>
      <c r="GWS37" s="241"/>
      <c r="GWT37" s="241"/>
      <c r="GWU37" s="241"/>
      <c r="GWV37" s="241"/>
      <c r="GWW37" s="241"/>
      <c r="GWX37" s="241"/>
      <c r="GWY37" s="241"/>
      <c r="GWZ37" s="241"/>
      <c r="GXA37" s="241"/>
      <c r="GXB37" s="241"/>
      <c r="GXC37" s="241"/>
      <c r="GXD37" s="241"/>
      <c r="GXE37" s="241"/>
      <c r="GXF37" s="241"/>
      <c r="GXG37" s="241"/>
      <c r="GXH37" s="241"/>
      <c r="GXI37" s="241"/>
      <c r="GXJ37" s="241"/>
      <c r="GXK37" s="241"/>
      <c r="GXL37" s="241"/>
      <c r="GXM37" s="241"/>
      <c r="GXN37" s="241"/>
      <c r="GXO37" s="241"/>
      <c r="GXP37" s="241"/>
      <c r="GXQ37" s="241"/>
      <c r="GXR37" s="241"/>
      <c r="GXS37" s="241"/>
      <c r="GXT37" s="241"/>
      <c r="GXU37" s="241"/>
      <c r="GXV37" s="241"/>
      <c r="GXW37" s="241"/>
      <c r="GXX37" s="241"/>
      <c r="GXY37" s="241"/>
      <c r="GXZ37" s="241"/>
      <c r="GYA37" s="241"/>
      <c r="GYB37" s="241"/>
      <c r="GYC37" s="241"/>
      <c r="GYD37" s="241"/>
      <c r="GYE37" s="241"/>
      <c r="GYF37" s="241"/>
      <c r="GYG37" s="241"/>
      <c r="GYH37" s="241"/>
      <c r="GYI37" s="241"/>
      <c r="GYJ37" s="241"/>
      <c r="GYK37" s="241"/>
      <c r="GYL37" s="241"/>
      <c r="GYM37" s="241"/>
      <c r="GYN37" s="241"/>
      <c r="GYO37" s="241"/>
      <c r="GYP37" s="241"/>
      <c r="GYQ37" s="241"/>
      <c r="GYR37" s="241"/>
      <c r="GYS37" s="241"/>
      <c r="GYT37" s="241"/>
      <c r="GYU37" s="241"/>
      <c r="GYV37" s="241"/>
      <c r="GYW37" s="241"/>
      <c r="GYX37" s="241"/>
      <c r="GYY37" s="241"/>
      <c r="GYZ37" s="241"/>
      <c r="GZA37" s="241"/>
      <c r="GZB37" s="241"/>
      <c r="GZC37" s="241"/>
      <c r="GZD37" s="241"/>
      <c r="GZE37" s="241"/>
      <c r="GZF37" s="241"/>
      <c r="GZG37" s="241"/>
      <c r="GZH37" s="241"/>
      <c r="GZI37" s="241"/>
      <c r="GZJ37" s="241"/>
      <c r="GZK37" s="241"/>
      <c r="GZL37" s="241"/>
      <c r="GZM37" s="241"/>
      <c r="GZN37" s="241"/>
      <c r="GZO37" s="241"/>
      <c r="GZP37" s="241"/>
      <c r="GZQ37" s="241"/>
      <c r="GZR37" s="241"/>
      <c r="GZS37" s="241"/>
      <c r="GZT37" s="241"/>
      <c r="GZU37" s="241"/>
      <c r="GZV37" s="241"/>
      <c r="GZW37" s="241"/>
      <c r="GZX37" s="241"/>
      <c r="GZY37" s="241"/>
      <c r="GZZ37" s="241"/>
      <c r="HAA37" s="241"/>
      <c r="HAB37" s="241"/>
      <c r="HAC37" s="241"/>
      <c r="HAD37" s="241"/>
      <c r="HAE37" s="241"/>
      <c r="HAF37" s="241"/>
      <c r="HAG37" s="241"/>
      <c r="HAH37" s="241"/>
      <c r="HAI37" s="241"/>
      <c r="HAJ37" s="241"/>
      <c r="HAK37" s="241"/>
      <c r="HAL37" s="241"/>
      <c r="HAM37" s="241"/>
      <c r="HAN37" s="241"/>
      <c r="HAO37" s="241"/>
      <c r="HAP37" s="241"/>
      <c r="HAQ37" s="241"/>
      <c r="HAR37" s="241"/>
      <c r="HAS37" s="241"/>
      <c r="HAT37" s="241"/>
      <c r="HAU37" s="241"/>
      <c r="HAV37" s="241"/>
      <c r="HAW37" s="241"/>
      <c r="HAX37" s="241"/>
      <c r="HAY37" s="241"/>
      <c r="HAZ37" s="241"/>
      <c r="HBA37" s="241"/>
      <c r="HBB37" s="241"/>
      <c r="HBC37" s="241"/>
      <c r="HBD37" s="241"/>
      <c r="HBE37" s="241"/>
      <c r="HBF37" s="241"/>
      <c r="HBG37" s="241"/>
      <c r="HBH37" s="241"/>
      <c r="HBI37" s="241"/>
      <c r="HBJ37" s="241"/>
      <c r="HBK37" s="241"/>
      <c r="HBL37" s="241"/>
      <c r="HBM37" s="241"/>
      <c r="HBN37" s="241"/>
      <c r="HBO37" s="241"/>
      <c r="HBP37" s="241"/>
      <c r="HBQ37" s="241"/>
      <c r="HBR37" s="241"/>
      <c r="HBS37" s="241"/>
      <c r="HBT37" s="241"/>
      <c r="HBU37" s="241"/>
      <c r="HBV37" s="241"/>
      <c r="HBW37" s="241"/>
      <c r="HBX37" s="241"/>
      <c r="HBY37" s="241"/>
      <c r="HBZ37" s="241"/>
      <c r="HCA37" s="241"/>
      <c r="HCB37" s="241"/>
      <c r="HCC37" s="241"/>
      <c r="HCD37" s="241"/>
      <c r="HCE37" s="241"/>
      <c r="HCF37" s="241"/>
      <c r="HCG37" s="241"/>
      <c r="HCH37" s="241"/>
      <c r="HCI37" s="241"/>
      <c r="HCJ37" s="241"/>
      <c r="HCK37" s="241"/>
      <c r="HCL37" s="241"/>
      <c r="HCM37" s="241"/>
      <c r="HCN37" s="241"/>
      <c r="HCO37" s="241"/>
      <c r="HCP37" s="241"/>
      <c r="HCQ37" s="241"/>
      <c r="HCR37" s="241"/>
      <c r="HCS37" s="241"/>
      <c r="HCT37" s="241"/>
      <c r="HCU37" s="241"/>
      <c r="HCV37" s="241"/>
      <c r="HCW37" s="241"/>
      <c r="HCX37" s="241"/>
      <c r="HCY37" s="241"/>
      <c r="HCZ37" s="241"/>
      <c r="HDA37" s="241"/>
      <c r="HDB37" s="241"/>
      <c r="HDC37" s="241"/>
      <c r="HDD37" s="241"/>
      <c r="HDE37" s="241"/>
      <c r="HDF37" s="241"/>
      <c r="HDG37" s="241"/>
      <c r="HDH37" s="241"/>
      <c r="HDI37" s="241"/>
      <c r="HDJ37" s="241"/>
      <c r="HDK37" s="241"/>
      <c r="HDL37" s="241"/>
      <c r="HDM37" s="241"/>
      <c r="HDN37" s="241"/>
      <c r="HDO37" s="241"/>
      <c r="HDP37" s="241"/>
      <c r="HDQ37" s="241"/>
      <c r="HDR37" s="241"/>
      <c r="HDS37" s="241"/>
      <c r="HDT37" s="241"/>
      <c r="HDU37" s="241"/>
      <c r="HDV37" s="241"/>
      <c r="HDW37" s="241"/>
      <c r="HDX37" s="241"/>
      <c r="HDY37" s="241"/>
      <c r="HDZ37" s="241"/>
      <c r="HEA37" s="241"/>
      <c r="HEB37" s="241"/>
      <c r="HEC37" s="241"/>
      <c r="HED37" s="241"/>
      <c r="HEE37" s="241"/>
      <c r="HEF37" s="241"/>
      <c r="HEG37" s="241"/>
      <c r="HEH37" s="241"/>
      <c r="HEI37" s="241"/>
      <c r="HEJ37" s="241"/>
      <c r="HEK37" s="241"/>
      <c r="HEL37" s="241"/>
      <c r="HEM37" s="241"/>
      <c r="HEN37" s="241"/>
      <c r="HEO37" s="241"/>
      <c r="HEP37" s="241"/>
      <c r="HEQ37" s="241"/>
      <c r="HER37" s="241"/>
      <c r="HES37" s="241"/>
      <c r="HET37" s="241"/>
      <c r="HEU37" s="241"/>
      <c r="HEV37" s="241"/>
      <c r="HEW37" s="241"/>
      <c r="HEX37" s="241"/>
      <c r="HEY37" s="241"/>
      <c r="HEZ37" s="241"/>
      <c r="HFA37" s="241"/>
      <c r="HFB37" s="241"/>
      <c r="HFC37" s="241"/>
      <c r="HFD37" s="241"/>
      <c r="HFE37" s="241"/>
      <c r="HFF37" s="241"/>
      <c r="HFG37" s="241"/>
      <c r="HFH37" s="241"/>
      <c r="HFI37" s="241"/>
      <c r="HFJ37" s="241"/>
      <c r="HFK37" s="241"/>
      <c r="HFL37" s="241"/>
      <c r="HFM37" s="241"/>
      <c r="HFN37" s="241"/>
      <c r="HFO37" s="241"/>
      <c r="HFP37" s="241"/>
      <c r="HFQ37" s="241"/>
      <c r="HFR37" s="241"/>
      <c r="HFS37" s="241"/>
      <c r="HFT37" s="241"/>
      <c r="HFU37" s="241"/>
      <c r="HFV37" s="241"/>
      <c r="HFW37" s="241"/>
      <c r="HFX37" s="241"/>
      <c r="HFY37" s="241"/>
      <c r="HFZ37" s="241"/>
      <c r="HGA37" s="241"/>
      <c r="HGB37" s="241"/>
      <c r="HGC37" s="241"/>
      <c r="HGD37" s="241"/>
      <c r="HGE37" s="241"/>
      <c r="HGF37" s="241"/>
      <c r="HGG37" s="241"/>
      <c r="HGH37" s="241"/>
      <c r="HGI37" s="241"/>
      <c r="HGJ37" s="241"/>
      <c r="HGK37" s="241"/>
      <c r="HGL37" s="241"/>
      <c r="HGM37" s="241"/>
      <c r="HGN37" s="241"/>
      <c r="HGO37" s="241"/>
      <c r="HGP37" s="241"/>
      <c r="HGQ37" s="241"/>
      <c r="HGR37" s="241"/>
      <c r="HGS37" s="241"/>
      <c r="HGT37" s="241"/>
      <c r="HGU37" s="241"/>
      <c r="HGV37" s="241"/>
      <c r="HGW37" s="241"/>
      <c r="HGX37" s="241"/>
      <c r="HGY37" s="241"/>
      <c r="HGZ37" s="241"/>
      <c r="HHA37" s="241"/>
      <c r="HHB37" s="241"/>
      <c r="HHC37" s="241"/>
      <c r="HHD37" s="241"/>
      <c r="HHE37" s="241"/>
      <c r="HHF37" s="241"/>
      <c r="HHG37" s="241"/>
      <c r="HHH37" s="241"/>
      <c r="HHI37" s="241"/>
      <c r="HHJ37" s="241"/>
      <c r="HHK37" s="241"/>
      <c r="HHL37" s="241"/>
      <c r="HHM37" s="241"/>
      <c r="HHN37" s="241"/>
      <c r="HHO37" s="241"/>
      <c r="HHP37" s="241"/>
      <c r="HHQ37" s="241"/>
      <c r="HHR37" s="241"/>
      <c r="HHS37" s="241"/>
      <c r="HHT37" s="241"/>
      <c r="HHU37" s="241"/>
      <c r="HHV37" s="241"/>
      <c r="HHW37" s="241"/>
      <c r="HHX37" s="241"/>
      <c r="HHY37" s="241"/>
      <c r="HHZ37" s="241"/>
      <c r="HIA37" s="241"/>
      <c r="HIB37" s="241"/>
      <c r="HIC37" s="241"/>
      <c r="HID37" s="241"/>
      <c r="HIE37" s="241"/>
      <c r="HIF37" s="241"/>
      <c r="HIG37" s="241"/>
      <c r="HIH37" s="241"/>
      <c r="HII37" s="241"/>
      <c r="HIJ37" s="241"/>
      <c r="HIK37" s="241"/>
      <c r="HIL37" s="241"/>
      <c r="HIM37" s="241"/>
      <c r="HIN37" s="241"/>
      <c r="HIO37" s="241"/>
      <c r="HIP37" s="241"/>
      <c r="HIQ37" s="241"/>
      <c r="HIR37" s="241"/>
      <c r="HIS37" s="241"/>
      <c r="HIT37" s="241"/>
      <c r="HIU37" s="241"/>
      <c r="HIV37" s="241"/>
      <c r="HIW37" s="241"/>
      <c r="HIX37" s="241"/>
      <c r="HIY37" s="241"/>
      <c r="HIZ37" s="241"/>
      <c r="HJA37" s="241"/>
      <c r="HJB37" s="241"/>
      <c r="HJC37" s="241"/>
      <c r="HJD37" s="241"/>
      <c r="HJE37" s="241"/>
      <c r="HJF37" s="241"/>
      <c r="HJG37" s="241"/>
      <c r="HJH37" s="241"/>
      <c r="HJI37" s="241"/>
      <c r="HJJ37" s="241"/>
      <c r="HJK37" s="241"/>
      <c r="HJL37" s="241"/>
      <c r="HJM37" s="241"/>
      <c r="HJN37" s="241"/>
      <c r="HJO37" s="241"/>
      <c r="HJP37" s="241"/>
      <c r="HJQ37" s="241"/>
      <c r="HJR37" s="241"/>
      <c r="HJS37" s="241"/>
      <c r="HJT37" s="241"/>
      <c r="HJU37" s="241"/>
      <c r="HJV37" s="241"/>
      <c r="HJW37" s="241"/>
      <c r="HJX37" s="241"/>
      <c r="HJY37" s="241"/>
      <c r="HJZ37" s="241"/>
      <c r="HKA37" s="241"/>
      <c r="HKB37" s="241"/>
      <c r="HKC37" s="241"/>
      <c r="HKD37" s="241"/>
      <c r="HKE37" s="241"/>
      <c r="HKF37" s="241"/>
      <c r="HKG37" s="241"/>
      <c r="HKH37" s="241"/>
      <c r="HKI37" s="241"/>
      <c r="HKJ37" s="241"/>
      <c r="HKK37" s="241"/>
      <c r="HKL37" s="241"/>
      <c r="HKM37" s="241"/>
      <c r="HKN37" s="241"/>
      <c r="HKO37" s="241"/>
      <c r="HKP37" s="241"/>
      <c r="HKQ37" s="241"/>
      <c r="HKR37" s="241"/>
      <c r="HKS37" s="241"/>
      <c r="HKT37" s="241"/>
      <c r="HKU37" s="241"/>
      <c r="HKV37" s="241"/>
      <c r="HKW37" s="241"/>
      <c r="HKX37" s="241"/>
      <c r="HKY37" s="241"/>
      <c r="HKZ37" s="241"/>
      <c r="HLA37" s="241"/>
      <c r="HLB37" s="241"/>
      <c r="HLC37" s="241"/>
      <c r="HLD37" s="241"/>
      <c r="HLE37" s="241"/>
      <c r="HLF37" s="241"/>
      <c r="HLG37" s="241"/>
      <c r="HLH37" s="241"/>
      <c r="HLI37" s="241"/>
      <c r="HLJ37" s="241"/>
      <c r="HLK37" s="241"/>
      <c r="HLL37" s="241"/>
      <c r="HLM37" s="241"/>
      <c r="HLN37" s="241"/>
      <c r="HLO37" s="241"/>
      <c r="HLP37" s="241"/>
      <c r="HLQ37" s="241"/>
      <c r="HLR37" s="241"/>
      <c r="HLS37" s="241"/>
      <c r="HLT37" s="241"/>
      <c r="HLU37" s="241"/>
      <c r="HLV37" s="241"/>
      <c r="HLW37" s="241"/>
      <c r="HLX37" s="241"/>
      <c r="HLY37" s="241"/>
      <c r="HLZ37" s="241"/>
      <c r="HMA37" s="241"/>
      <c r="HMB37" s="241"/>
      <c r="HMC37" s="241"/>
      <c r="HMD37" s="241"/>
      <c r="HME37" s="241"/>
      <c r="HMF37" s="241"/>
      <c r="HMG37" s="241"/>
      <c r="HMH37" s="241"/>
      <c r="HMI37" s="241"/>
      <c r="HMJ37" s="241"/>
      <c r="HMK37" s="241"/>
      <c r="HML37" s="241"/>
      <c r="HMM37" s="241"/>
      <c r="HMN37" s="241"/>
      <c r="HMO37" s="241"/>
      <c r="HMP37" s="241"/>
      <c r="HMQ37" s="241"/>
      <c r="HMR37" s="241"/>
      <c r="HMS37" s="241"/>
      <c r="HMT37" s="241"/>
      <c r="HMU37" s="241"/>
      <c r="HMV37" s="241"/>
      <c r="HMW37" s="241"/>
      <c r="HMX37" s="241"/>
      <c r="HMY37" s="241"/>
      <c r="HMZ37" s="241"/>
      <c r="HNA37" s="241"/>
      <c r="HNB37" s="241"/>
      <c r="HNC37" s="241"/>
      <c r="HND37" s="241"/>
      <c r="HNE37" s="241"/>
      <c r="HNF37" s="241"/>
      <c r="HNG37" s="241"/>
      <c r="HNH37" s="241"/>
      <c r="HNI37" s="241"/>
      <c r="HNJ37" s="241"/>
      <c r="HNK37" s="241"/>
      <c r="HNL37" s="241"/>
      <c r="HNM37" s="241"/>
      <c r="HNN37" s="241"/>
      <c r="HNO37" s="241"/>
      <c r="HNP37" s="241"/>
      <c r="HNQ37" s="241"/>
      <c r="HNR37" s="241"/>
      <c r="HNS37" s="241"/>
      <c r="HNT37" s="241"/>
      <c r="HNU37" s="241"/>
      <c r="HNV37" s="241"/>
      <c r="HNW37" s="241"/>
      <c r="HNX37" s="241"/>
      <c r="HNY37" s="241"/>
      <c r="HNZ37" s="241"/>
      <c r="HOA37" s="241"/>
      <c r="HOB37" s="241"/>
      <c r="HOC37" s="241"/>
      <c r="HOD37" s="241"/>
      <c r="HOE37" s="241"/>
      <c r="HOF37" s="241"/>
      <c r="HOG37" s="241"/>
      <c r="HOH37" s="241"/>
      <c r="HOI37" s="241"/>
      <c r="HOJ37" s="241"/>
      <c r="HOK37" s="241"/>
      <c r="HOL37" s="241"/>
      <c r="HOM37" s="241"/>
      <c r="HON37" s="241"/>
      <c r="HOO37" s="241"/>
      <c r="HOP37" s="241"/>
      <c r="HOQ37" s="241"/>
      <c r="HOR37" s="241"/>
      <c r="HOS37" s="241"/>
      <c r="HOT37" s="241"/>
      <c r="HOU37" s="241"/>
      <c r="HOV37" s="241"/>
      <c r="HOW37" s="241"/>
      <c r="HOX37" s="241"/>
      <c r="HOY37" s="241"/>
      <c r="HOZ37" s="241"/>
      <c r="HPA37" s="241"/>
      <c r="HPB37" s="241"/>
      <c r="HPC37" s="241"/>
      <c r="HPD37" s="241"/>
      <c r="HPE37" s="241"/>
      <c r="HPF37" s="241"/>
      <c r="HPG37" s="241"/>
      <c r="HPH37" s="241"/>
      <c r="HPI37" s="241"/>
      <c r="HPJ37" s="241"/>
      <c r="HPK37" s="241"/>
      <c r="HPL37" s="241"/>
      <c r="HPM37" s="241"/>
      <c r="HPN37" s="241"/>
      <c r="HPO37" s="241"/>
      <c r="HPP37" s="241"/>
      <c r="HPQ37" s="241"/>
      <c r="HPR37" s="241"/>
      <c r="HPS37" s="241"/>
      <c r="HPT37" s="241"/>
      <c r="HPU37" s="241"/>
      <c r="HPV37" s="241"/>
      <c r="HPW37" s="241"/>
      <c r="HPX37" s="241"/>
      <c r="HPY37" s="241"/>
      <c r="HPZ37" s="241"/>
      <c r="HQA37" s="241"/>
      <c r="HQB37" s="241"/>
      <c r="HQC37" s="241"/>
      <c r="HQD37" s="241"/>
      <c r="HQE37" s="241"/>
      <c r="HQF37" s="241"/>
      <c r="HQG37" s="241"/>
      <c r="HQH37" s="241"/>
      <c r="HQI37" s="241"/>
      <c r="HQJ37" s="241"/>
      <c r="HQK37" s="241"/>
      <c r="HQL37" s="241"/>
      <c r="HQM37" s="241"/>
      <c r="HQN37" s="241"/>
      <c r="HQO37" s="241"/>
      <c r="HQP37" s="241"/>
      <c r="HQQ37" s="241"/>
      <c r="HQR37" s="241"/>
      <c r="HQS37" s="241"/>
      <c r="HQT37" s="241"/>
      <c r="HQU37" s="241"/>
      <c r="HQV37" s="241"/>
      <c r="HQW37" s="241"/>
      <c r="HQX37" s="241"/>
      <c r="HQY37" s="241"/>
      <c r="HQZ37" s="241"/>
      <c r="HRA37" s="241"/>
      <c r="HRB37" s="241"/>
      <c r="HRC37" s="241"/>
      <c r="HRD37" s="241"/>
      <c r="HRE37" s="241"/>
      <c r="HRF37" s="241"/>
      <c r="HRG37" s="241"/>
      <c r="HRH37" s="241"/>
      <c r="HRI37" s="241"/>
      <c r="HRJ37" s="241"/>
      <c r="HRK37" s="241"/>
      <c r="HRL37" s="241"/>
      <c r="HRM37" s="241"/>
      <c r="HRN37" s="241"/>
      <c r="HRO37" s="241"/>
      <c r="HRP37" s="241"/>
      <c r="HRQ37" s="241"/>
      <c r="HRR37" s="241"/>
      <c r="HRS37" s="241"/>
      <c r="HRT37" s="241"/>
      <c r="HRU37" s="241"/>
      <c r="HRV37" s="241"/>
      <c r="HRW37" s="241"/>
      <c r="HRX37" s="241"/>
      <c r="HRY37" s="241"/>
      <c r="HRZ37" s="241"/>
      <c r="HSA37" s="241"/>
      <c r="HSB37" s="241"/>
      <c r="HSC37" s="241"/>
      <c r="HSD37" s="241"/>
      <c r="HSE37" s="241"/>
      <c r="HSF37" s="241"/>
      <c r="HSG37" s="241"/>
      <c r="HSH37" s="241"/>
      <c r="HSI37" s="241"/>
      <c r="HSJ37" s="241"/>
      <c r="HSK37" s="241"/>
      <c r="HSL37" s="241"/>
      <c r="HSM37" s="241"/>
      <c r="HSN37" s="241"/>
      <c r="HSO37" s="241"/>
      <c r="HSP37" s="241"/>
      <c r="HSQ37" s="241"/>
      <c r="HSR37" s="241"/>
      <c r="HSS37" s="241"/>
      <c r="HST37" s="241"/>
      <c r="HSU37" s="241"/>
      <c r="HSV37" s="241"/>
      <c r="HSW37" s="241"/>
      <c r="HSX37" s="241"/>
      <c r="HSY37" s="241"/>
      <c r="HSZ37" s="241"/>
      <c r="HTA37" s="241"/>
      <c r="HTB37" s="241"/>
      <c r="HTC37" s="241"/>
      <c r="HTD37" s="241"/>
      <c r="HTE37" s="241"/>
      <c r="HTF37" s="241"/>
      <c r="HTG37" s="241"/>
      <c r="HTH37" s="241"/>
      <c r="HTI37" s="241"/>
      <c r="HTJ37" s="241"/>
      <c r="HTK37" s="241"/>
      <c r="HTL37" s="241"/>
      <c r="HTM37" s="241"/>
      <c r="HTN37" s="241"/>
      <c r="HTO37" s="241"/>
      <c r="HTP37" s="241"/>
      <c r="HTQ37" s="241"/>
      <c r="HTR37" s="241"/>
      <c r="HTS37" s="241"/>
      <c r="HTT37" s="241"/>
      <c r="HTU37" s="241"/>
      <c r="HTV37" s="241"/>
      <c r="HTW37" s="241"/>
      <c r="HTX37" s="241"/>
      <c r="HTY37" s="241"/>
      <c r="HTZ37" s="241"/>
      <c r="HUA37" s="241"/>
      <c r="HUB37" s="241"/>
      <c r="HUC37" s="241"/>
      <c r="HUD37" s="241"/>
      <c r="HUE37" s="241"/>
      <c r="HUF37" s="241"/>
      <c r="HUG37" s="241"/>
      <c r="HUH37" s="241"/>
      <c r="HUI37" s="241"/>
      <c r="HUJ37" s="241"/>
      <c r="HUK37" s="241"/>
      <c r="HUL37" s="241"/>
      <c r="HUM37" s="241"/>
      <c r="HUN37" s="241"/>
      <c r="HUO37" s="241"/>
      <c r="HUP37" s="241"/>
      <c r="HUQ37" s="241"/>
      <c r="HUR37" s="241"/>
      <c r="HUS37" s="241"/>
      <c r="HUT37" s="241"/>
      <c r="HUU37" s="241"/>
      <c r="HUV37" s="241"/>
      <c r="HUW37" s="241"/>
      <c r="HUX37" s="241"/>
      <c r="HUY37" s="241"/>
      <c r="HUZ37" s="241"/>
      <c r="HVA37" s="241"/>
      <c r="HVB37" s="241"/>
      <c r="HVC37" s="241"/>
      <c r="HVD37" s="241"/>
      <c r="HVE37" s="241"/>
      <c r="HVF37" s="241"/>
      <c r="HVG37" s="241"/>
      <c r="HVH37" s="241"/>
      <c r="HVI37" s="241"/>
      <c r="HVJ37" s="241"/>
      <c r="HVK37" s="241"/>
      <c r="HVL37" s="241"/>
      <c r="HVM37" s="241"/>
      <c r="HVN37" s="241"/>
      <c r="HVO37" s="241"/>
      <c r="HVP37" s="241"/>
      <c r="HVQ37" s="241"/>
      <c r="HVR37" s="241"/>
      <c r="HVS37" s="241"/>
      <c r="HVT37" s="241"/>
      <c r="HVU37" s="241"/>
      <c r="HVV37" s="241"/>
      <c r="HVW37" s="241"/>
      <c r="HVX37" s="241"/>
      <c r="HVY37" s="241"/>
      <c r="HVZ37" s="241"/>
      <c r="HWA37" s="241"/>
      <c r="HWB37" s="241"/>
      <c r="HWC37" s="241"/>
      <c r="HWD37" s="241"/>
      <c r="HWE37" s="241"/>
      <c r="HWF37" s="241"/>
      <c r="HWG37" s="241"/>
      <c r="HWH37" s="241"/>
      <c r="HWI37" s="241"/>
      <c r="HWJ37" s="241"/>
      <c r="HWK37" s="241"/>
      <c r="HWL37" s="241"/>
      <c r="HWM37" s="241"/>
      <c r="HWN37" s="241"/>
      <c r="HWO37" s="241"/>
      <c r="HWP37" s="241"/>
      <c r="HWQ37" s="241"/>
      <c r="HWR37" s="241"/>
      <c r="HWS37" s="241"/>
      <c r="HWT37" s="241"/>
      <c r="HWU37" s="241"/>
      <c r="HWV37" s="241"/>
      <c r="HWW37" s="241"/>
      <c r="HWX37" s="241"/>
      <c r="HWY37" s="241"/>
      <c r="HWZ37" s="241"/>
      <c r="HXA37" s="241"/>
      <c r="HXB37" s="241"/>
      <c r="HXC37" s="241"/>
      <c r="HXD37" s="241"/>
      <c r="HXE37" s="241"/>
      <c r="HXF37" s="241"/>
      <c r="HXG37" s="241"/>
      <c r="HXH37" s="241"/>
      <c r="HXI37" s="241"/>
      <c r="HXJ37" s="241"/>
      <c r="HXK37" s="241"/>
      <c r="HXL37" s="241"/>
      <c r="HXM37" s="241"/>
      <c r="HXN37" s="241"/>
      <c r="HXO37" s="241"/>
      <c r="HXP37" s="241"/>
      <c r="HXQ37" s="241"/>
      <c r="HXR37" s="241"/>
      <c r="HXS37" s="241"/>
      <c r="HXT37" s="241"/>
      <c r="HXU37" s="241"/>
      <c r="HXV37" s="241"/>
      <c r="HXW37" s="241"/>
      <c r="HXX37" s="241"/>
      <c r="HXY37" s="241"/>
      <c r="HXZ37" s="241"/>
      <c r="HYA37" s="241"/>
      <c r="HYB37" s="241"/>
      <c r="HYC37" s="241"/>
      <c r="HYD37" s="241"/>
      <c r="HYE37" s="241"/>
      <c r="HYF37" s="241"/>
      <c r="HYG37" s="241"/>
      <c r="HYH37" s="241"/>
      <c r="HYI37" s="241"/>
      <c r="HYJ37" s="241"/>
      <c r="HYK37" s="241"/>
      <c r="HYL37" s="241"/>
      <c r="HYM37" s="241"/>
      <c r="HYN37" s="241"/>
      <c r="HYO37" s="241"/>
      <c r="HYP37" s="241"/>
      <c r="HYQ37" s="241"/>
      <c r="HYR37" s="241"/>
      <c r="HYS37" s="241"/>
      <c r="HYT37" s="241"/>
      <c r="HYU37" s="241"/>
      <c r="HYV37" s="241"/>
      <c r="HYW37" s="241"/>
      <c r="HYX37" s="241"/>
      <c r="HYY37" s="241"/>
      <c r="HYZ37" s="241"/>
      <c r="HZA37" s="241"/>
      <c r="HZB37" s="241"/>
      <c r="HZC37" s="241"/>
      <c r="HZD37" s="241"/>
      <c r="HZE37" s="241"/>
      <c r="HZF37" s="241"/>
      <c r="HZG37" s="241"/>
      <c r="HZH37" s="241"/>
      <c r="HZI37" s="241"/>
      <c r="HZJ37" s="241"/>
      <c r="HZK37" s="241"/>
      <c r="HZL37" s="241"/>
      <c r="HZM37" s="241"/>
      <c r="HZN37" s="241"/>
      <c r="HZO37" s="241"/>
      <c r="HZP37" s="241"/>
      <c r="HZQ37" s="241"/>
      <c r="HZR37" s="241"/>
      <c r="HZS37" s="241"/>
      <c r="HZT37" s="241"/>
      <c r="HZU37" s="241"/>
      <c r="HZV37" s="241"/>
      <c r="HZW37" s="241"/>
      <c r="HZX37" s="241"/>
      <c r="HZY37" s="241"/>
      <c r="HZZ37" s="241"/>
      <c r="IAA37" s="241"/>
      <c r="IAB37" s="241"/>
      <c r="IAC37" s="241"/>
      <c r="IAD37" s="241"/>
      <c r="IAE37" s="241"/>
      <c r="IAF37" s="241"/>
      <c r="IAG37" s="241"/>
      <c r="IAH37" s="241"/>
      <c r="IAI37" s="241"/>
      <c r="IAJ37" s="241"/>
      <c r="IAK37" s="241"/>
      <c r="IAL37" s="241"/>
      <c r="IAM37" s="241"/>
      <c r="IAN37" s="241"/>
      <c r="IAO37" s="241"/>
      <c r="IAP37" s="241"/>
      <c r="IAQ37" s="241"/>
      <c r="IAR37" s="241"/>
      <c r="IAS37" s="241"/>
      <c r="IAT37" s="241"/>
      <c r="IAU37" s="241"/>
      <c r="IAV37" s="241"/>
      <c r="IAW37" s="241"/>
      <c r="IAX37" s="241"/>
      <c r="IAY37" s="241"/>
      <c r="IAZ37" s="241"/>
      <c r="IBA37" s="241"/>
      <c r="IBB37" s="241"/>
      <c r="IBC37" s="241"/>
      <c r="IBD37" s="241"/>
      <c r="IBE37" s="241"/>
      <c r="IBF37" s="241"/>
      <c r="IBG37" s="241"/>
      <c r="IBH37" s="241"/>
      <c r="IBI37" s="241"/>
      <c r="IBJ37" s="241"/>
      <c r="IBK37" s="241"/>
      <c r="IBL37" s="241"/>
      <c r="IBM37" s="241"/>
      <c r="IBN37" s="241"/>
      <c r="IBO37" s="241"/>
      <c r="IBP37" s="241"/>
      <c r="IBQ37" s="241"/>
      <c r="IBR37" s="241"/>
      <c r="IBS37" s="241"/>
      <c r="IBT37" s="241"/>
      <c r="IBU37" s="241"/>
      <c r="IBV37" s="241"/>
      <c r="IBW37" s="241"/>
      <c r="IBX37" s="241"/>
      <c r="IBY37" s="241"/>
      <c r="IBZ37" s="241"/>
      <c r="ICA37" s="241"/>
      <c r="ICB37" s="241"/>
      <c r="ICC37" s="241"/>
      <c r="ICD37" s="241"/>
      <c r="ICE37" s="241"/>
      <c r="ICF37" s="241"/>
      <c r="ICG37" s="241"/>
      <c r="ICH37" s="241"/>
      <c r="ICI37" s="241"/>
      <c r="ICJ37" s="241"/>
      <c r="ICK37" s="241"/>
      <c r="ICL37" s="241"/>
      <c r="ICM37" s="241"/>
      <c r="ICN37" s="241"/>
      <c r="ICO37" s="241"/>
      <c r="ICP37" s="241"/>
      <c r="ICQ37" s="241"/>
      <c r="ICR37" s="241"/>
      <c r="ICS37" s="241"/>
      <c r="ICT37" s="241"/>
      <c r="ICU37" s="241"/>
      <c r="ICV37" s="241"/>
      <c r="ICW37" s="241"/>
      <c r="ICX37" s="241"/>
      <c r="ICY37" s="241"/>
      <c r="ICZ37" s="241"/>
      <c r="IDA37" s="241"/>
      <c r="IDB37" s="241"/>
      <c r="IDC37" s="241"/>
      <c r="IDD37" s="241"/>
      <c r="IDE37" s="241"/>
      <c r="IDF37" s="241"/>
      <c r="IDG37" s="241"/>
      <c r="IDH37" s="241"/>
      <c r="IDI37" s="241"/>
      <c r="IDJ37" s="241"/>
      <c r="IDK37" s="241"/>
      <c r="IDL37" s="241"/>
      <c r="IDM37" s="241"/>
      <c r="IDN37" s="241"/>
      <c r="IDO37" s="241"/>
      <c r="IDP37" s="241"/>
      <c r="IDQ37" s="241"/>
      <c r="IDR37" s="241"/>
      <c r="IDS37" s="241"/>
      <c r="IDT37" s="241"/>
      <c r="IDU37" s="241"/>
      <c r="IDV37" s="241"/>
      <c r="IDW37" s="241"/>
      <c r="IDX37" s="241"/>
      <c r="IDY37" s="241"/>
      <c r="IDZ37" s="241"/>
      <c r="IEA37" s="241"/>
      <c r="IEB37" s="241"/>
      <c r="IEC37" s="241"/>
      <c r="IED37" s="241"/>
      <c r="IEE37" s="241"/>
      <c r="IEF37" s="241"/>
      <c r="IEG37" s="241"/>
      <c r="IEH37" s="241"/>
      <c r="IEI37" s="241"/>
      <c r="IEJ37" s="241"/>
      <c r="IEK37" s="241"/>
      <c r="IEL37" s="241"/>
      <c r="IEM37" s="241"/>
      <c r="IEN37" s="241"/>
      <c r="IEO37" s="241"/>
      <c r="IEP37" s="241"/>
      <c r="IEQ37" s="241"/>
      <c r="IER37" s="241"/>
      <c r="IES37" s="241"/>
      <c r="IET37" s="241"/>
      <c r="IEU37" s="241"/>
      <c r="IEV37" s="241"/>
      <c r="IEW37" s="241"/>
      <c r="IEX37" s="241"/>
      <c r="IEY37" s="241"/>
      <c r="IEZ37" s="241"/>
      <c r="IFA37" s="241"/>
      <c r="IFB37" s="241"/>
      <c r="IFC37" s="241"/>
      <c r="IFD37" s="241"/>
      <c r="IFE37" s="241"/>
      <c r="IFF37" s="241"/>
      <c r="IFG37" s="241"/>
      <c r="IFH37" s="241"/>
      <c r="IFI37" s="241"/>
      <c r="IFJ37" s="241"/>
      <c r="IFK37" s="241"/>
      <c r="IFL37" s="241"/>
      <c r="IFM37" s="241"/>
      <c r="IFN37" s="241"/>
      <c r="IFO37" s="241"/>
      <c r="IFP37" s="241"/>
      <c r="IFQ37" s="241"/>
      <c r="IFR37" s="241"/>
      <c r="IFS37" s="241"/>
      <c r="IFT37" s="241"/>
      <c r="IFU37" s="241"/>
      <c r="IFV37" s="241"/>
      <c r="IFW37" s="241"/>
      <c r="IFX37" s="241"/>
      <c r="IFY37" s="241"/>
      <c r="IFZ37" s="241"/>
      <c r="IGA37" s="241"/>
      <c r="IGB37" s="241"/>
      <c r="IGC37" s="241"/>
      <c r="IGD37" s="241"/>
      <c r="IGE37" s="241"/>
      <c r="IGF37" s="241"/>
      <c r="IGG37" s="241"/>
      <c r="IGH37" s="241"/>
      <c r="IGI37" s="241"/>
      <c r="IGJ37" s="241"/>
      <c r="IGK37" s="241"/>
      <c r="IGL37" s="241"/>
      <c r="IGM37" s="241"/>
      <c r="IGN37" s="241"/>
      <c r="IGO37" s="241"/>
      <c r="IGP37" s="241"/>
      <c r="IGQ37" s="241"/>
      <c r="IGR37" s="241"/>
      <c r="IGS37" s="241"/>
      <c r="IGT37" s="241"/>
      <c r="IGU37" s="241"/>
      <c r="IGV37" s="241"/>
      <c r="IGW37" s="241"/>
      <c r="IGX37" s="241"/>
      <c r="IGY37" s="241"/>
      <c r="IGZ37" s="241"/>
      <c r="IHA37" s="241"/>
      <c r="IHB37" s="241"/>
      <c r="IHC37" s="241"/>
      <c r="IHD37" s="241"/>
      <c r="IHE37" s="241"/>
      <c r="IHF37" s="241"/>
      <c r="IHG37" s="241"/>
      <c r="IHH37" s="241"/>
      <c r="IHI37" s="241"/>
      <c r="IHJ37" s="241"/>
      <c r="IHK37" s="241"/>
      <c r="IHL37" s="241"/>
      <c r="IHM37" s="241"/>
      <c r="IHN37" s="241"/>
      <c r="IHO37" s="241"/>
      <c r="IHP37" s="241"/>
      <c r="IHQ37" s="241"/>
      <c r="IHR37" s="241"/>
      <c r="IHS37" s="241"/>
      <c r="IHT37" s="241"/>
      <c r="IHU37" s="241"/>
      <c r="IHV37" s="241"/>
      <c r="IHW37" s="241"/>
      <c r="IHX37" s="241"/>
      <c r="IHY37" s="241"/>
      <c r="IHZ37" s="241"/>
      <c r="IIA37" s="241"/>
      <c r="IIB37" s="241"/>
      <c r="IIC37" s="241"/>
      <c r="IID37" s="241"/>
      <c r="IIE37" s="241"/>
      <c r="IIF37" s="241"/>
      <c r="IIG37" s="241"/>
      <c r="IIH37" s="241"/>
      <c r="III37" s="241"/>
      <c r="IIJ37" s="241"/>
      <c r="IIK37" s="241"/>
      <c r="IIL37" s="241"/>
      <c r="IIM37" s="241"/>
      <c r="IIN37" s="241"/>
      <c r="IIO37" s="241"/>
      <c r="IIP37" s="241"/>
      <c r="IIQ37" s="241"/>
      <c r="IIR37" s="241"/>
      <c r="IIS37" s="241"/>
      <c r="IIT37" s="241"/>
      <c r="IIU37" s="241"/>
      <c r="IIV37" s="241"/>
      <c r="IIW37" s="241"/>
      <c r="IIX37" s="241"/>
      <c r="IIY37" s="241"/>
      <c r="IIZ37" s="241"/>
      <c r="IJA37" s="241"/>
      <c r="IJB37" s="241"/>
      <c r="IJC37" s="241"/>
      <c r="IJD37" s="241"/>
      <c r="IJE37" s="241"/>
      <c r="IJF37" s="241"/>
      <c r="IJG37" s="241"/>
      <c r="IJH37" s="241"/>
      <c r="IJI37" s="241"/>
      <c r="IJJ37" s="241"/>
      <c r="IJK37" s="241"/>
      <c r="IJL37" s="241"/>
      <c r="IJM37" s="241"/>
      <c r="IJN37" s="241"/>
      <c r="IJO37" s="241"/>
      <c r="IJP37" s="241"/>
      <c r="IJQ37" s="241"/>
      <c r="IJR37" s="241"/>
      <c r="IJS37" s="241"/>
      <c r="IJT37" s="241"/>
      <c r="IJU37" s="241"/>
      <c r="IJV37" s="241"/>
      <c r="IJW37" s="241"/>
      <c r="IJX37" s="241"/>
      <c r="IJY37" s="241"/>
      <c r="IJZ37" s="241"/>
      <c r="IKA37" s="241"/>
      <c r="IKB37" s="241"/>
      <c r="IKC37" s="241"/>
      <c r="IKD37" s="241"/>
      <c r="IKE37" s="241"/>
      <c r="IKF37" s="241"/>
      <c r="IKG37" s="241"/>
      <c r="IKH37" s="241"/>
      <c r="IKI37" s="241"/>
      <c r="IKJ37" s="241"/>
      <c r="IKK37" s="241"/>
      <c r="IKL37" s="241"/>
      <c r="IKM37" s="241"/>
      <c r="IKN37" s="241"/>
      <c r="IKO37" s="241"/>
      <c r="IKP37" s="241"/>
      <c r="IKQ37" s="241"/>
      <c r="IKR37" s="241"/>
      <c r="IKS37" s="241"/>
      <c r="IKT37" s="241"/>
      <c r="IKU37" s="241"/>
      <c r="IKV37" s="241"/>
      <c r="IKW37" s="241"/>
      <c r="IKX37" s="241"/>
      <c r="IKY37" s="241"/>
      <c r="IKZ37" s="241"/>
      <c r="ILA37" s="241"/>
      <c r="ILB37" s="241"/>
      <c r="ILC37" s="241"/>
      <c r="ILD37" s="241"/>
      <c r="ILE37" s="241"/>
      <c r="ILF37" s="241"/>
      <c r="ILG37" s="241"/>
      <c r="ILH37" s="241"/>
      <c r="ILI37" s="241"/>
      <c r="ILJ37" s="241"/>
      <c r="ILK37" s="241"/>
      <c r="ILL37" s="241"/>
      <c r="ILM37" s="241"/>
      <c r="ILN37" s="241"/>
      <c r="ILO37" s="241"/>
      <c r="ILP37" s="241"/>
      <c r="ILQ37" s="241"/>
      <c r="ILR37" s="241"/>
      <c r="ILS37" s="241"/>
      <c r="ILT37" s="241"/>
      <c r="ILU37" s="241"/>
      <c r="ILV37" s="241"/>
      <c r="ILW37" s="241"/>
      <c r="ILX37" s="241"/>
      <c r="ILY37" s="241"/>
      <c r="ILZ37" s="241"/>
      <c r="IMA37" s="241"/>
      <c r="IMB37" s="241"/>
      <c r="IMC37" s="241"/>
      <c r="IMD37" s="241"/>
      <c r="IME37" s="241"/>
      <c r="IMF37" s="241"/>
      <c r="IMG37" s="241"/>
      <c r="IMH37" s="241"/>
      <c r="IMI37" s="241"/>
      <c r="IMJ37" s="241"/>
      <c r="IMK37" s="241"/>
      <c r="IML37" s="241"/>
      <c r="IMM37" s="241"/>
      <c r="IMN37" s="241"/>
      <c r="IMO37" s="241"/>
      <c r="IMP37" s="241"/>
      <c r="IMQ37" s="241"/>
      <c r="IMR37" s="241"/>
      <c r="IMS37" s="241"/>
      <c r="IMT37" s="241"/>
      <c r="IMU37" s="241"/>
      <c r="IMV37" s="241"/>
      <c r="IMW37" s="241"/>
      <c r="IMX37" s="241"/>
      <c r="IMY37" s="241"/>
      <c r="IMZ37" s="241"/>
      <c r="INA37" s="241"/>
      <c r="INB37" s="241"/>
      <c r="INC37" s="241"/>
      <c r="IND37" s="241"/>
      <c r="INE37" s="241"/>
      <c r="INF37" s="241"/>
      <c r="ING37" s="241"/>
      <c r="INH37" s="241"/>
      <c r="INI37" s="241"/>
      <c r="INJ37" s="241"/>
      <c r="INK37" s="241"/>
      <c r="INL37" s="241"/>
      <c r="INM37" s="241"/>
      <c r="INN37" s="241"/>
      <c r="INO37" s="241"/>
      <c r="INP37" s="241"/>
      <c r="INQ37" s="241"/>
      <c r="INR37" s="241"/>
      <c r="INS37" s="241"/>
      <c r="INT37" s="241"/>
      <c r="INU37" s="241"/>
      <c r="INV37" s="241"/>
      <c r="INW37" s="241"/>
      <c r="INX37" s="241"/>
      <c r="INY37" s="241"/>
      <c r="INZ37" s="241"/>
      <c r="IOA37" s="241"/>
      <c r="IOB37" s="241"/>
      <c r="IOC37" s="241"/>
      <c r="IOD37" s="241"/>
      <c r="IOE37" s="241"/>
      <c r="IOF37" s="241"/>
      <c r="IOG37" s="241"/>
      <c r="IOH37" s="241"/>
      <c r="IOI37" s="241"/>
      <c r="IOJ37" s="241"/>
      <c r="IOK37" s="241"/>
      <c r="IOL37" s="241"/>
      <c r="IOM37" s="241"/>
      <c r="ION37" s="241"/>
      <c r="IOO37" s="241"/>
      <c r="IOP37" s="241"/>
      <c r="IOQ37" s="241"/>
      <c r="IOR37" s="241"/>
      <c r="IOS37" s="241"/>
      <c r="IOT37" s="241"/>
      <c r="IOU37" s="241"/>
      <c r="IOV37" s="241"/>
      <c r="IOW37" s="241"/>
      <c r="IOX37" s="241"/>
      <c r="IOY37" s="241"/>
      <c r="IOZ37" s="241"/>
      <c r="IPA37" s="241"/>
      <c r="IPB37" s="241"/>
      <c r="IPC37" s="241"/>
      <c r="IPD37" s="241"/>
      <c r="IPE37" s="241"/>
      <c r="IPF37" s="241"/>
      <c r="IPG37" s="241"/>
      <c r="IPH37" s="241"/>
      <c r="IPI37" s="241"/>
      <c r="IPJ37" s="241"/>
      <c r="IPK37" s="241"/>
      <c r="IPL37" s="241"/>
      <c r="IPM37" s="241"/>
      <c r="IPN37" s="241"/>
      <c r="IPO37" s="241"/>
      <c r="IPP37" s="241"/>
      <c r="IPQ37" s="241"/>
      <c r="IPR37" s="241"/>
      <c r="IPS37" s="241"/>
      <c r="IPT37" s="241"/>
      <c r="IPU37" s="241"/>
      <c r="IPV37" s="241"/>
      <c r="IPW37" s="241"/>
      <c r="IPX37" s="241"/>
      <c r="IPY37" s="241"/>
      <c r="IPZ37" s="241"/>
      <c r="IQA37" s="241"/>
      <c r="IQB37" s="241"/>
      <c r="IQC37" s="241"/>
      <c r="IQD37" s="241"/>
      <c r="IQE37" s="241"/>
      <c r="IQF37" s="241"/>
      <c r="IQG37" s="241"/>
      <c r="IQH37" s="241"/>
      <c r="IQI37" s="241"/>
      <c r="IQJ37" s="241"/>
      <c r="IQK37" s="241"/>
      <c r="IQL37" s="241"/>
      <c r="IQM37" s="241"/>
      <c r="IQN37" s="241"/>
      <c r="IQO37" s="241"/>
      <c r="IQP37" s="241"/>
      <c r="IQQ37" s="241"/>
      <c r="IQR37" s="241"/>
      <c r="IQS37" s="241"/>
      <c r="IQT37" s="241"/>
      <c r="IQU37" s="241"/>
      <c r="IQV37" s="241"/>
      <c r="IQW37" s="241"/>
      <c r="IQX37" s="241"/>
      <c r="IQY37" s="241"/>
      <c r="IQZ37" s="241"/>
      <c r="IRA37" s="241"/>
      <c r="IRB37" s="241"/>
      <c r="IRC37" s="241"/>
      <c r="IRD37" s="241"/>
      <c r="IRE37" s="241"/>
      <c r="IRF37" s="241"/>
      <c r="IRG37" s="241"/>
      <c r="IRH37" s="241"/>
      <c r="IRI37" s="241"/>
      <c r="IRJ37" s="241"/>
      <c r="IRK37" s="241"/>
      <c r="IRL37" s="241"/>
      <c r="IRM37" s="241"/>
      <c r="IRN37" s="241"/>
      <c r="IRO37" s="241"/>
      <c r="IRP37" s="241"/>
      <c r="IRQ37" s="241"/>
      <c r="IRR37" s="241"/>
      <c r="IRS37" s="241"/>
      <c r="IRT37" s="241"/>
      <c r="IRU37" s="241"/>
      <c r="IRV37" s="241"/>
      <c r="IRW37" s="241"/>
      <c r="IRX37" s="241"/>
      <c r="IRY37" s="241"/>
      <c r="IRZ37" s="241"/>
      <c r="ISA37" s="241"/>
      <c r="ISB37" s="241"/>
      <c r="ISC37" s="241"/>
      <c r="ISD37" s="241"/>
      <c r="ISE37" s="241"/>
      <c r="ISF37" s="241"/>
      <c r="ISG37" s="241"/>
      <c r="ISH37" s="241"/>
      <c r="ISI37" s="241"/>
      <c r="ISJ37" s="241"/>
      <c r="ISK37" s="241"/>
      <c r="ISL37" s="241"/>
      <c r="ISM37" s="241"/>
      <c r="ISN37" s="241"/>
      <c r="ISO37" s="241"/>
      <c r="ISP37" s="241"/>
      <c r="ISQ37" s="241"/>
      <c r="ISR37" s="241"/>
      <c r="ISS37" s="241"/>
      <c r="IST37" s="241"/>
      <c r="ISU37" s="241"/>
      <c r="ISV37" s="241"/>
      <c r="ISW37" s="241"/>
      <c r="ISX37" s="241"/>
      <c r="ISY37" s="241"/>
      <c r="ISZ37" s="241"/>
      <c r="ITA37" s="241"/>
      <c r="ITB37" s="241"/>
      <c r="ITC37" s="241"/>
      <c r="ITD37" s="241"/>
      <c r="ITE37" s="241"/>
      <c r="ITF37" s="241"/>
      <c r="ITG37" s="241"/>
      <c r="ITH37" s="241"/>
      <c r="ITI37" s="241"/>
      <c r="ITJ37" s="241"/>
      <c r="ITK37" s="241"/>
      <c r="ITL37" s="241"/>
      <c r="ITM37" s="241"/>
      <c r="ITN37" s="241"/>
      <c r="ITO37" s="241"/>
      <c r="ITP37" s="241"/>
      <c r="ITQ37" s="241"/>
      <c r="ITR37" s="241"/>
      <c r="ITS37" s="241"/>
      <c r="ITT37" s="241"/>
      <c r="ITU37" s="241"/>
      <c r="ITV37" s="241"/>
      <c r="ITW37" s="241"/>
      <c r="ITX37" s="241"/>
      <c r="ITY37" s="241"/>
      <c r="ITZ37" s="241"/>
      <c r="IUA37" s="241"/>
      <c r="IUB37" s="241"/>
      <c r="IUC37" s="241"/>
      <c r="IUD37" s="241"/>
      <c r="IUE37" s="241"/>
      <c r="IUF37" s="241"/>
      <c r="IUG37" s="241"/>
      <c r="IUH37" s="241"/>
      <c r="IUI37" s="241"/>
      <c r="IUJ37" s="241"/>
      <c r="IUK37" s="241"/>
      <c r="IUL37" s="241"/>
      <c r="IUM37" s="241"/>
      <c r="IUN37" s="241"/>
      <c r="IUO37" s="241"/>
      <c r="IUP37" s="241"/>
      <c r="IUQ37" s="241"/>
      <c r="IUR37" s="241"/>
      <c r="IUS37" s="241"/>
      <c r="IUT37" s="241"/>
      <c r="IUU37" s="241"/>
      <c r="IUV37" s="241"/>
      <c r="IUW37" s="241"/>
      <c r="IUX37" s="241"/>
      <c r="IUY37" s="241"/>
      <c r="IUZ37" s="241"/>
      <c r="IVA37" s="241"/>
      <c r="IVB37" s="241"/>
      <c r="IVC37" s="241"/>
      <c r="IVD37" s="241"/>
      <c r="IVE37" s="241"/>
      <c r="IVF37" s="241"/>
      <c r="IVG37" s="241"/>
      <c r="IVH37" s="241"/>
      <c r="IVI37" s="241"/>
      <c r="IVJ37" s="241"/>
      <c r="IVK37" s="241"/>
      <c r="IVL37" s="241"/>
      <c r="IVM37" s="241"/>
      <c r="IVN37" s="241"/>
      <c r="IVO37" s="241"/>
      <c r="IVP37" s="241"/>
      <c r="IVQ37" s="241"/>
      <c r="IVR37" s="241"/>
      <c r="IVS37" s="241"/>
      <c r="IVT37" s="241"/>
      <c r="IVU37" s="241"/>
      <c r="IVV37" s="241"/>
      <c r="IVW37" s="241"/>
      <c r="IVX37" s="241"/>
      <c r="IVY37" s="241"/>
      <c r="IVZ37" s="241"/>
      <c r="IWA37" s="241"/>
      <c r="IWB37" s="241"/>
      <c r="IWC37" s="241"/>
      <c r="IWD37" s="241"/>
      <c r="IWE37" s="241"/>
      <c r="IWF37" s="241"/>
      <c r="IWG37" s="241"/>
      <c r="IWH37" s="241"/>
      <c r="IWI37" s="241"/>
      <c r="IWJ37" s="241"/>
      <c r="IWK37" s="241"/>
      <c r="IWL37" s="241"/>
      <c r="IWM37" s="241"/>
      <c r="IWN37" s="241"/>
      <c r="IWO37" s="241"/>
      <c r="IWP37" s="241"/>
      <c r="IWQ37" s="241"/>
      <c r="IWR37" s="241"/>
      <c r="IWS37" s="241"/>
      <c r="IWT37" s="241"/>
      <c r="IWU37" s="241"/>
      <c r="IWV37" s="241"/>
      <c r="IWW37" s="241"/>
      <c r="IWX37" s="241"/>
      <c r="IWY37" s="241"/>
      <c r="IWZ37" s="241"/>
      <c r="IXA37" s="241"/>
      <c r="IXB37" s="241"/>
      <c r="IXC37" s="241"/>
      <c r="IXD37" s="241"/>
      <c r="IXE37" s="241"/>
      <c r="IXF37" s="241"/>
      <c r="IXG37" s="241"/>
      <c r="IXH37" s="241"/>
      <c r="IXI37" s="241"/>
      <c r="IXJ37" s="241"/>
      <c r="IXK37" s="241"/>
      <c r="IXL37" s="241"/>
      <c r="IXM37" s="241"/>
      <c r="IXN37" s="241"/>
      <c r="IXO37" s="241"/>
      <c r="IXP37" s="241"/>
      <c r="IXQ37" s="241"/>
      <c r="IXR37" s="241"/>
      <c r="IXS37" s="241"/>
      <c r="IXT37" s="241"/>
      <c r="IXU37" s="241"/>
      <c r="IXV37" s="241"/>
      <c r="IXW37" s="241"/>
      <c r="IXX37" s="241"/>
      <c r="IXY37" s="241"/>
      <c r="IXZ37" s="241"/>
      <c r="IYA37" s="241"/>
      <c r="IYB37" s="241"/>
      <c r="IYC37" s="241"/>
      <c r="IYD37" s="241"/>
      <c r="IYE37" s="241"/>
      <c r="IYF37" s="241"/>
      <c r="IYG37" s="241"/>
      <c r="IYH37" s="241"/>
      <c r="IYI37" s="241"/>
      <c r="IYJ37" s="241"/>
      <c r="IYK37" s="241"/>
      <c r="IYL37" s="241"/>
      <c r="IYM37" s="241"/>
      <c r="IYN37" s="241"/>
      <c r="IYO37" s="241"/>
      <c r="IYP37" s="241"/>
      <c r="IYQ37" s="241"/>
      <c r="IYR37" s="241"/>
      <c r="IYS37" s="241"/>
      <c r="IYT37" s="241"/>
      <c r="IYU37" s="241"/>
      <c r="IYV37" s="241"/>
      <c r="IYW37" s="241"/>
      <c r="IYX37" s="241"/>
      <c r="IYY37" s="241"/>
      <c r="IYZ37" s="241"/>
      <c r="IZA37" s="241"/>
      <c r="IZB37" s="241"/>
      <c r="IZC37" s="241"/>
      <c r="IZD37" s="241"/>
      <c r="IZE37" s="241"/>
      <c r="IZF37" s="241"/>
      <c r="IZG37" s="241"/>
      <c r="IZH37" s="241"/>
      <c r="IZI37" s="241"/>
      <c r="IZJ37" s="241"/>
      <c r="IZK37" s="241"/>
      <c r="IZL37" s="241"/>
      <c r="IZM37" s="241"/>
      <c r="IZN37" s="241"/>
      <c r="IZO37" s="241"/>
      <c r="IZP37" s="241"/>
      <c r="IZQ37" s="241"/>
      <c r="IZR37" s="241"/>
      <c r="IZS37" s="241"/>
      <c r="IZT37" s="241"/>
      <c r="IZU37" s="241"/>
      <c r="IZV37" s="241"/>
      <c r="IZW37" s="241"/>
      <c r="IZX37" s="241"/>
      <c r="IZY37" s="241"/>
      <c r="IZZ37" s="241"/>
      <c r="JAA37" s="241"/>
      <c r="JAB37" s="241"/>
      <c r="JAC37" s="241"/>
      <c r="JAD37" s="241"/>
      <c r="JAE37" s="241"/>
      <c r="JAF37" s="241"/>
      <c r="JAG37" s="241"/>
      <c r="JAH37" s="241"/>
      <c r="JAI37" s="241"/>
      <c r="JAJ37" s="241"/>
      <c r="JAK37" s="241"/>
      <c r="JAL37" s="241"/>
      <c r="JAM37" s="241"/>
      <c r="JAN37" s="241"/>
      <c r="JAO37" s="241"/>
      <c r="JAP37" s="241"/>
      <c r="JAQ37" s="241"/>
      <c r="JAR37" s="241"/>
      <c r="JAS37" s="241"/>
      <c r="JAT37" s="241"/>
      <c r="JAU37" s="241"/>
      <c r="JAV37" s="241"/>
      <c r="JAW37" s="241"/>
      <c r="JAX37" s="241"/>
      <c r="JAY37" s="241"/>
      <c r="JAZ37" s="241"/>
      <c r="JBA37" s="241"/>
      <c r="JBB37" s="241"/>
      <c r="JBC37" s="241"/>
      <c r="JBD37" s="241"/>
      <c r="JBE37" s="241"/>
      <c r="JBF37" s="241"/>
      <c r="JBG37" s="241"/>
      <c r="JBH37" s="241"/>
      <c r="JBI37" s="241"/>
      <c r="JBJ37" s="241"/>
      <c r="JBK37" s="241"/>
      <c r="JBL37" s="241"/>
      <c r="JBM37" s="241"/>
      <c r="JBN37" s="241"/>
      <c r="JBO37" s="241"/>
      <c r="JBP37" s="241"/>
      <c r="JBQ37" s="241"/>
      <c r="JBR37" s="241"/>
      <c r="JBS37" s="241"/>
      <c r="JBT37" s="241"/>
      <c r="JBU37" s="241"/>
      <c r="JBV37" s="241"/>
      <c r="JBW37" s="241"/>
      <c r="JBX37" s="241"/>
      <c r="JBY37" s="241"/>
      <c r="JBZ37" s="241"/>
      <c r="JCA37" s="241"/>
      <c r="JCB37" s="241"/>
      <c r="JCC37" s="241"/>
      <c r="JCD37" s="241"/>
      <c r="JCE37" s="241"/>
      <c r="JCF37" s="241"/>
      <c r="JCG37" s="241"/>
      <c r="JCH37" s="241"/>
      <c r="JCI37" s="241"/>
      <c r="JCJ37" s="241"/>
      <c r="JCK37" s="241"/>
      <c r="JCL37" s="241"/>
      <c r="JCM37" s="241"/>
      <c r="JCN37" s="241"/>
      <c r="JCO37" s="241"/>
      <c r="JCP37" s="241"/>
      <c r="JCQ37" s="241"/>
      <c r="JCR37" s="241"/>
      <c r="JCS37" s="241"/>
      <c r="JCT37" s="241"/>
      <c r="JCU37" s="241"/>
      <c r="JCV37" s="241"/>
      <c r="JCW37" s="241"/>
      <c r="JCX37" s="241"/>
      <c r="JCY37" s="241"/>
      <c r="JCZ37" s="241"/>
      <c r="JDA37" s="241"/>
      <c r="JDB37" s="241"/>
      <c r="JDC37" s="241"/>
      <c r="JDD37" s="241"/>
      <c r="JDE37" s="241"/>
      <c r="JDF37" s="241"/>
      <c r="JDG37" s="241"/>
      <c r="JDH37" s="241"/>
      <c r="JDI37" s="241"/>
      <c r="JDJ37" s="241"/>
      <c r="JDK37" s="241"/>
      <c r="JDL37" s="241"/>
      <c r="JDM37" s="241"/>
      <c r="JDN37" s="241"/>
      <c r="JDO37" s="241"/>
      <c r="JDP37" s="241"/>
      <c r="JDQ37" s="241"/>
      <c r="JDR37" s="241"/>
      <c r="JDS37" s="241"/>
      <c r="JDT37" s="241"/>
      <c r="JDU37" s="241"/>
      <c r="JDV37" s="241"/>
      <c r="JDW37" s="241"/>
      <c r="JDX37" s="241"/>
      <c r="JDY37" s="241"/>
      <c r="JDZ37" s="241"/>
      <c r="JEA37" s="241"/>
      <c r="JEB37" s="241"/>
      <c r="JEC37" s="241"/>
      <c r="JED37" s="241"/>
      <c r="JEE37" s="241"/>
      <c r="JEF37" s="241"/>
      <c r="JEG37" s="241"/>
      <c r="JEH37" s="241"/>
      <c r="JEI37" s="241"/>
      <c r="JEJ37" s="241"/>
      <c r="JEK37" s="241"/>
      <c r="JEL37" s="241"/>
      <c r="JEM37" s="241"/>
      <c r="JEN37" s="241"/>
      <c r="JEO37" s="241"/>
      <c r="JEP37" s="241"/>
      <c r="JEQ37" s="241"/>
      <c r="JER37" s="241"/>
      <c r="JES37" s="241"/>
      <c r="JET37" s="241"/>
      <c r="JEU37" s="241"/>
      <c r="JEV37" s="241"/>
      <c r="JEW37" s="241"/>
      <c r="JEX37" s="241"/>
      <c r="JEY37" s="241"/>
      <c r="JEZ37" s="241"/>
      <c r="JFA37" s="241"/>
      <c r="JFB37" s="241"/>
      <c r="JFC37" s="241"/>
      <c r="JFD37" s="241"/>
      <c r="JFE37" s="241"/>
      <c r="JFF37" s="241"/>
      <c r="JFG37" s="241"/>
      <c r="JFH37" s="241"/>
      <c r="JFI37" s="241"/>
      <c r="JFJ37" s="241"/>
      <c r="JFK37" s="241"/>
      <c r="JFL37" s="241"/>
      <c r="JFM37" s="241"/>
      <c r="JFN37" s="241"/>
      <c r="JFO37" s="241"/>
      <c r="JFP37" s="241"/>
      <c r="JFQ37" s="241"/>
      <c r="JFR37" s="241"/>
      <c r="JFS37" s="241"/>
      <c r="JFT37" s="241"/>
      <c r="JFU37" s="241"/>
      <c r="JFV37" s="241"/>
      <c r="JFW37" s="241"/>
      <c r="JFX37" s="241"/>
      <c r="JFY37" s="241"/>
      <c r="JFZ37" s="241"/>
      <c r="JGA37" s="241"/>
      <c r="JGB37" s="241"/>
      <c r="JGC37" s="241"/>
      <c r="JGD37" s="241"/>
      <c r="JGE37" s="241"/>
      <c r="JGF37" s="241"/>
      <c r="JGG37" s="241"/>
      <c r="JGH37" s="241"/>
      <c r="JGI37" s="241"/>
      <c r="JGJ37" s="241"/>
      <c r="JGK37" s="241"/>
      <c r="JGL37" s="241"/>
      <c r="JGM37" s="241"/>
      <c r="JGN37" s="241"/>
      <c r="JGO37" s="241"/>
      <c r="JGP37" s="241"/>
      <c r="JGQ37" s="241"/>
      <c r="JGR37" s="241"/>
      <c r="JGS37" s="241"/>
      <c r="JGT37" s="241"/>
      <c r="JGU37" s="241"/>
      <c r="JGV37" s="241"/>
      <c r="JGW37" s="241"/>
      <c r="JGX37" s="241"/>
      <c r="JGY37" s="241"/>
      <c r="JGZ37" s="241"/>
      <c r="JHA37" s="241"/>
      <c r="JHB37" s="241"/>
      <c r="JHC37" s="241"/>
      <c r="JHD37" s="241"/>
      <c r="JHE37" s="241"/>
      <c r="JHF37" s="241"/>
      <c r="JHG37" s="241"/>
      <c r="JHH37" s="241"/>
      <c r="JHI37" s="241"/>
      <c r="JHJ37" s="241"/>
      <c r="JHK37" s="241"/>
      <c r="JHL37" s="241"/>
      <c r="JHM37" s="241"/>
      <c r="JHN37" s="241"/>
      <c r="JHO37" s="241"/>
      <c r="JHP37" s="241"/>
      <c r="JHQ37" s="241"/>
      <c r="JHR37" s="241"/>
      <c r="JHS37" s="241"/>
      <c r="JHT37" s="241"/>
      <c r="JHU37" s="241"/>
      <c r="JHV37" s="241"/>
      <c r="JHW37" s="241"/>
      <c r="JHX37" s="241"/>
      <c r="JHY37" s="241"/>
      <c r="JHZ37" s="241"/>
      <c r="JIA37" s="241"/>
      <c r="JIB37" s="241"/>
      <c r="JIC37" s="241"/>
      <c r="JID37" s="241"/>
      <c r="JIE37" s="241"/>
      <c r="JIF37" s="241"/>
      <c r="JIG37" s="241"/>
      <c r="JIH37" s="241"/>
      <c r="JII37" s="241"/>
      <c r="JIJ37" s="241"/>
      <c r="JIK37" s="241"/>
      <c r="JIL37" s="241"/>
      <c r="JIM37" s="241"/>
      <c r="JIN37" s="241"/>
      <c r="JIO37" s="241"/>
      <c r="JIP37" s="241"/>
      <c r="JIQ37" s="241"/>
      <c r="JIR37" s="241"/>
      <c r="JIS37" s="241"/>
      <c r="JIT37" s="241"/>
      <c r="JIU37" s="241"/>
      <c r="JIV37" s="241"/>
      <c r="JIW37" s="241"/>
      <c r="JIX37" s="241"/>
      <c r="JIY37" s="241"/>
      <c r="JIZ37" s="241"/>
      <c r="JJA37" s="241"/>
      <c r="JJB37" s="241"/>
      <c r="JJC37" s="241"/>
      <c r="JJD37" s="241"/>
      <c r="JJE37" s="241"/>
      <c r="JJF37" s="241"/>
      <c r="JJG37" s="241"/>
      <c r="JJH37" s="241"/>
      <c r="JJI37" s="241"/>
      <c r="JJJ37" s="241"/>
      <c r="JJK37" s="241"/>
      <c r="JJL37" s="241"/>
      <c r="JJM37" s="241"/>
      <c r="JJN37" s="241"/>
      <c r="JJO37" s="241"/>
      <c r="JJP37" s="241"/>
      <c r="JJQ37" s="241"/>
      <c r="JJR37" s="241"/>
      <c r="JJS37" s="241"/>
      <c r="JJT37" s="241"/>
      <c r="JJU37" s="241"/>
      <c r="JJV37" s="241"/>
      <c r="JJW37" s="241"/>
      <c r="JJX37" s="241"/>
      <c r="JJY37" s="241"/>
      <c r="JJZ37" s="241"/>
      <c r="JKA37" s="241"/>
      <c r="JKB37" s="241"/>
      <c r="JKC37" s="241"/>
      <c r="JKD37" s="241"/>
      <c r="JKE37" s="241"/>
      <c r="JKF37" s="241"/>
      <c r="JKG37" s="241"/>
      <c r="JKH37" s="241"/>
      <c r="JKI37" s="241"/>
      <c r="JKJ37" s="241"/>
      <c r="JKK37" s="241"/>
      <c r="JKL37" s="241"/>
      <c r="JKM37" s="241"/>
      <c r="JKN37" s="241"/>
      <c r="JKO37" s="241"/>
      <c r="JKP37" s="241"/>
      <c r="JKQ37" s="241"/>
      <c r="JKR37" s="241"/>
      <c r="JKS37" s="241"/>
      <c r="JKT37" s="241"/>
      <c r="JKU37" s="241"/>
      <c r="JKV37" s="241"/>
      <c r="JKW37" s="241"/>
      <c r="JKX37" s="241"/>
      <c r="JKY37" s="241"/>
      <c r="JKZ37" s="241"/>
      <c r="JLA37" s="241"/>
      <c r="JLB37" s="241"/>
      <c r="JLC37" s="241"/>
      <c r="JLD37" s="241"/>
      <c r="JLE37" s="241"/>
      <c r="JLF37" s="241"/>
      <c r="JLG37" s="241"/>
      <c r="JLH37" s="241"/>
      <c r="JLI37" s="241"/>
      <c r="JLJ37" s="241"/>
      <c r="JLK37" s="241"/>
      <c r="JLL37" s="241"/>
      <c r="JLM37" s="241"/>
      <c r="JLN37" s="241"/>
      <c r="JLO37" s="241"/>
      <c r="JLP37" s="241"/>
      <c r="JLQ37" s="241"/>
      <c r="JLR37" s="241"/>
      <c r="JLS37" s="241"/>
      <c r="JLT37" s="241"/>
      <c r="JLU37" s="241"/>
      <c r="JLV37" s="241"/>
      <c r="JLW37" s="241"/>
      <c r="JLX37" s="241"/>
      <c r="JLY37" s="241"/>
      <c r="JLZ37" s="241"/>
      <c r="JMA37" s="241"/>
      <c r="JMB37" s="241"/>
      <c r="JMC37" s="241"/>
      <c r="JMD37" s="241"/>
      <c r="JME37" s="241"/>
      <c r="JMF37" s="241"/>
      <c r="JMG37" s="241"/>
      <c r="JMH37" s="241"/>
      <c r="JMI37" s="241"/>
      <c r="JMJ37" s="241"/>
      <c r="JMK37" s="241"/>
      <c r="JML37" s="241"/>
      <c r="JMM37" s="241"/>
      <c r="JMN37" s="241"/>
      <c r="JMO37" s="241"/>
      <c r="JMP37" s="241"/>
      <c r="JMQ37" s="241"/>
      <c r="JMR37" s="241"/>
      <c r="JMS37" s="241"/>
      <c r="JMT37" s="241"/>
      <c r="JMU37" s="241"/>
      <c r="JMV37" s="241"/>
      <c r="JMW37" s="241"/>
      <c r="JMX37" s="241"/>
      <c r="JMY37" s="241"/>
      <c r="JMZ37" s="241"/>
      <c r="JNA37" s="241"/>
      <c r="JNB37" s="241"/>
      <c r="JNC37" s="241"/>
      <c r="JND37" s="241"/>
      <c r="JNE37" s="241"/>
      <c r="JNF37" s="241"/>
      <c r="JNG37" s="241"/>
      <c r="JNH37" s="241"/>
      <c r="JNI37" s="241"/>
      <c r="JNJ37" s="241"/>
      <c r="JNK37" s="241"/>
      <c r="JNL37" s="241"/>
      <c r="JNM37" s="241"/>
      <c r="JNN37" s="241"/>
      <c r="JNO37" s="241"/>
      <c r="JNP37" s="241"/>
      <c r="JNQ37" s="241"/>
      <c r="JNR37" s="241"/>
      <c r="JNS37" s="241"/>
      <c r="JNT37" s="241"/>
      <c r="JNU37" s="241"/>
      <c r="JNV37" s="241"/>
      <c r="JNW37" s="241"/>
      <c r="JNX37" s="241"/>
      <c r="JNY37" s="241"/>
      <c r="JNZ37" s="241"/>
      <c r="JOA37" s="241"/>
      <c r="JOB37" s="241"/>
      <c r="JOC37" s="241"/>
      <c r="JOD37" s="241"/>
      <c r="JOE37" s="241"/>
      <c r="JOF37" s="241"/>
      <c r="JOG37" s="241"/>
      <c r="JOH37" s="241"/>
      <c r="JOI37" s="241"/>
      <c r="JOJ37" s="241"/>
      <c r="JOK37" s="241"/>
      <c r="JOL37" s="241"/>
      <c r="JOM37" s="241"/>
      <c r="JON37" s="241"/>
      <c r="JOO37" s="241"/>
      <c r="JOP37" s="241"/>
      <c r="JOQ37" s="241"/>
      <c r="JOR37" s="241"/>
      <c r="JOS37" s="241"/>
      <c r="JOT37" s="241"/>
      <c r="JOU37" s="241"/>
      <c r="JOV37" s="241"/>
      <c r="JOW37" s="241"/>
      <c r="JOX37" s="241"/>
      <c r="JOY37" s="241"/>
      <c r="JOZ37" s="241"/>
      <c r="JPA37" s="241"/>
      <c r="JPB37" s="241"/>
      <c r="JPC37" s="241"/>
      <c r="JPD37" s="241"/>
      <c r="JPE37" s="241"/>
      <c r="JPF37" s="241"/>
      <c r="JPG37" s="241"/>
      <c r="JPH37" s="241"/>
      <c r="JPI37" s="241"/>
      <c r="JPJ37" s="241"/>
      <c r="JPK37" s="241"/>
      <c r="JPL37" s="241"/>
      <c r="JPM37" s="241"/>
      <c r="JPN37" s="241"/>
      <c r="JPO37" s="241"/>
      <c r="JPP37" s="241"/>
      <c r="JPQ37" s="241"/>
      <c r="JPR37" s="241"/>
      <c r="JPS37" s="241"/>
      <c r="JPT37" s="241"/>
      <c r="JPU37" s="241"/>
      <c r="JPV37" s="241"/>
      <c r="JPW37" s="241"/>
      <c r="JPX37" s="241"/>
      <c r="JPY37" s="241"/>
      <c r="JPZ37" s="241"/>
      <c r="JQA37" s="241"/>
      <c r="JQB37" s="241"/>
      <c r="JQC37" s="241"/>
      <c r="JQD37" s="241"/>
      <c r="JQE37" s="241"/>
      <c r="JQF37" s="241"/>
      <c r="JQG37" s="241"/>
      <c r="JQH37" s="241"/>
      <c r="JQI37" s="241"/>
      <c r="JQJ37" s="241"/>
      <c r="JQK37" s="241"/>
      <c r="JQL37" s="241"/>
      <c r="JQM37" s="241"/>
      <c r="JQN37" s="241"/>
      <c r="JQO37" s="241"/>
      <c r="JQP37" s="241"/>
      <c r="JQQ37" s="241"/>
      <c r="JQR37" s="241"/>
      <c r="JQS37" s="241"/>
      <c r="JQT37" s="241"/>
      <c r="JQU37" s="241"/>
      <c r="JQV37" s="241"/>
      <c r="JQW37" s="241"/>
      <c r="JQX37" s="241"/>
      <c r="JQY37" s="241"/>
      <c r="JQZ37" s="241"/>
      <c r="JRA37" s="241"/>
      <c r="JRB37" s="241"/>
      <c r="JRC37" s="241"/>
      <c r="JRD37" s="241"/>
      <c r="JRE37" s="241"/>
      <c r="JRF37" s="241"/>
      <c r="JRG37" s="241"/>
      <c r="JRH37" s="241"/>
      <c r="JRI37" s="241"/>
      <c r="JRJ37" s="241"/>
      <c r="JRK37" s="241"/>
      <c r="JRL37" s="241"/>
      <c r="JRM37" s="241"/>
      <c r="JRN37" s="241"/>
      <c r="JRO37" s="241"/>
      <c r="JRP37" s="241"/>
      <c r="JRQ37" s="241"/>
      <c r="JRR37" s="241"/>
      <c r="JRS37" s="241"/>
      <c r="JRT37" s="241"/>
      <c r="JRU37" s="241"/>
      <c r="JRV37" s="241"/>
      <c r="JRW37" s="241"/>
      <c r="JRX37" s="241"/>
      <c r="JRY37" s="241"/>
      <c r="JRZ37" s="241"/>
      <c r="JSA37" s="241"/>
      <c r="JSB37" s="241"/>
      <c r="JSC37" s="241"/>
      <c r="JSD37" s="241"/>
      <c r="JSE37" s="241"/>
      <c r="JSF37" s="241"/>
      <c r="JSG37" s="241"/>
      <c r="JSH37" s="241"/>
      <c r="JSI37" s="241"/>
      <c r="JSJ37" s="241"/>
      <c r="JSK37" s="241"/>
      <c r="JSL37" s="241"/>
      <c r="JSM37" s="241"/>
      <c r="JSN37" s="241"/>
      <c r="JSO37" s="241"/>
      <c r="JSP37" s="241"/>
      <c r="JSQ37" s="241"/>
      <c r="JSR37" s="241"/>
      <c r="JSS37" s="241"/>
      <c r="JST37" s="241"/>
      <c r="JSU37" s="241"/>
      <c r="JSV37" s="241"/>
      <c r="JSW37" s="241"/>
      <c r="JSX37" s="241"/>
      <c r="JSY37" s="241"/>
      <c r="JSZ37" s="241"/>
      <c r="JTA37" s="241"/>
      <c r="JTB37" s="241"/>
      <c r="JTC37" s="241"/>
      <c r="JTD37" s="241"/>
      <c r="JTE37" s="241"/>
      <c r="JTF37" s="241"/>
      <c r="JTG37" s="241"/>
      <c r="JTH37" s="241"/>
      <c r="JTI37" s="241"/>
      <c r="JTJ37" s="241"/>
      <c r="JTK37" s="241"/>
      <c r="JTL37" s="241"/>
      <c r="JTM37" s="241"/>
      <c r="JTN37" s="241"/>
      <c r="JTO37" s="241"/>
      <c r="JTP37" s="241"/>
      <c r="JTQ37" s="241"/>
      <c r="JTR37" s="241"/>
      <c r="JTS37" s="241"/>
      <c r="JTT37" s="241"/>
      <c r="JTU37" s="241"/>
      <c r="JTV37" s="241"/>
      <c r="JTW37" s="241"/>
      <c r="JTX37" s="241"/>
      <c r="JTY37" s="241"/>
      <c r="JTZ37" s="241"/>
      <c r="JUA37" s="241"/>
      <c r="JUB37" s="241"/>
      <c r="JUC37" s="241"/>
      <c r="JUD37" s="241"/>
      <c r="JUE37" s="241"/>
      <c r="JUF37" s="241"/>
      <c r="JUG37" s="241"/>
      <c r="JUH37" s="241"/>
      <c r="JUI37" s="241"/>
      <c r="JUJ37" s="241"/>
      <c r="JUK37" s="241"/>
      <c r="JUL37" s="241"/>
      <c r="JUM37" s="241"/>
      <c r="JUN37" s="241"/>
      <c r="JUO37" s="241"/>
      <c r="JUP37" s="241"/>
      <c r="JUQ37" s="241"/>
      <c r="JUR37" s="241"/>
      <c r="JUS37" s="241"/>
      <c r="JUT37" s="241"/>
      <c r="JUU37" s="241"/>
      <c r="JUV37" s="241"/>
      <c r="JUW37" s="241"/>
      <c r="JUX37" s="241"/>
      <c r="JUY37" s="241"/>
      <c r="JUZ37" s="241"/>
      <c r="JVA37" s="241"/>
      <c r="JVB37" s="241"/>
      <c r="JVC37" s="241"/>
      <c r="JVD37" s="241"/>
      <c r="JVE37" s="241"/>
      <c r="JVF37" s="241"/>
      <c r="JVG37" s="241"/>
      <c r="JVH37" s="241"/>
      <c r="JVI37" s="241"/>
      <c r="JVJ37" s="241"/>
      <c r="JVK37" s="241"/>
      <c r="JVL37" s="241"/>
      <c r="JVM37" s="241"/>
      <c r="JVN37" s="241"/>
      <c r="JVO37" s="241"/>
      <c r="JVP37" s="241"/>
      <c r="JVQ37" s="241"/>
      <c r="JVR37" s="241"/>
      <c r="JVS37" s="241"/>
      <c r="JVT37" s="241"/>
      <c r="JVU37" s="241"/>
      <c r="JVV37" s="241"/>
      <c r="JVW37" s="241"/>
      <c r="JVX37" s="241"/>
      <c r="JVY37" s="241"/>
      <c r="JVZ37" s="241"/>
      <c r="JWA37" s="241"/>
      <c r="JWB37" s="241"/>
      <c r="JWC37" s="241"/>
      <c r="JWD37" s="241"/>
      <c r="JWE37" s="241"/>
      <c r="JWF37" s="241"/>
      <c r="JWG37" s="241"/>
      <c r="JWH37" s="241"/>
      <c r="JWI37" s="241"/>
      <c r="JWJ37" s="241"/>
      <c r="JWK37" s="241"/>
      <c r="JWL37" s="241"/>
      <c r="JWM37" s="241"/>
      <c r="JWN37" s="241"/>
      <c r="JWO37" s="241"/>
      <c r="JWP37" s="241"/>
      <c r="JWQ37" s="241"/>
      <c r="JWR37" s="241"/>
      <c r="JWS37" s="241"/>
      <c r="JWT37" s="241"/>
      <c r="JWU37" s="241"/>
      <c r="JWV37" s="241"/>
      <c r="JWW37" s="241"/>
      <c r="JWX37" s="241"/>
      <c r="JWY37" s="241"/>
      <c r="JWZ37" s="241"/>
      <c r="JXA37" s="241"/>
      <c r="JXB37" s="241"/>
      <c r="JXC37" s="241"/>
      <c r="JXD37" s="241"/>
      <c r="JXE37" s="241"/>
      <c r="JXF37" s="241"/>
      <c r="JXG37" s="241"/>
      <c r="JXH37" s="241"/>
      <c r="JXI37" s="241"/>
      <c r="JXJ37" s="241"/>
      <c r="JXK37" s="241"/>
      <c r="JXL37" s="241"/>
      <c r="JXM37" s="241"/>
      <c r="JXN37" s="241"/>
      <c r="JXO37" s="241"/>
      <c r="JXP37" s="241"/>
      <c r="JXQ37" s="241"/>
      <c r="JXR37" s="241"/>
      <c r="JXS37" s="241"/>
      <c r="JXT37" s="241"/>
      <c r="JXU37" s="241"/>
      <c r="JXV37" s="241"/>
      <c r="JXW37" s="241"/>
      <c r="JXX37" s="241"/>
      <c r="JXY37" s="241"/>
      <c r="JXZ37" s="241"/>
      <c r="JYA37" s="241"/>
      <c r="JYB37" s="241"/>
      <c r="JYC37" s="241"/>
      <c r="JYD37" s="241"/>
      <c r="JYE37" s="241"/>
      <c r="JYF37" s="241"/>
      <c r="JYG37" s="241"/>
      <c r="JYH37" s="241"/>
      <c r="JYI37" s="241"/>
      <c r="JYJ37" s="241"/>
      <c r="JYK37" s="241"/>
      <c r="JYL37" s="241"/>
      <c r="JYM37" s="241"/>
      <c r="JYN37" s="241"/>
      <c r="JYO37" s="241"/>
      <c r="JYP37" s="241"/>
      <c r="JYQ37" s="241"/>
      <c r="JYR37" s="241"/>
      <c r="JYS37" s="241"/>
      <c r="JYT37" s="241"/>
      <c r="JYU37" s="241"/>
      <c r="JYV37" s="241"/>
      <c r="JYW37" s="241"/>
      <c r="JYX37" s="241"/>
      <c r="JYY37" s="241"/>
      <c r="JYZ37" s="241"/>
      <c r="JZA37" s="241"/>
      <c r="JZB37" s="241"/>
      <c r="JZC37" s="241"/>
      <c r="JZD37" s="241"/>
      <c r="JZE37" s="241"/>
      <c r="JZF37" s="241"/>
      <c r="JZG37" s="241"/>
      <c r="JZH37" s="241"/>
      <c r="JZI37" s="241"/>
      <c r="JZJ37" s="241"/>
      <c r="JZK37" s="241"/>
      <c r="JZL37" s="241"/>
      <c r="JZM37" s="241"/>
      <c r="JZN37" s="241"/>
      <c r="JZO37" s="241"/>
      <c r="JZP37" s="241"/>
      <c r="JZQ37" s="241"/>
      <c r="JZR37" s="241"/>
      <c r="JZS37" s="241"/>
      <c r="JZT37" s="241"/>
      <c r="JZU37" s="241"/>
      <c r="JZV37" s="241"/>
      <c r="JZW37" s="241"/>
      <c r="JZX37" s="241"/>
      <c r="JZY37" s="241"/>
      <c r="JZZ37" s="241"/>
      <c r="KAA37" s="241"/>
      <c r="KAB37" s="241"/>
      <c r="KAC37" s="241"/>
      <c r="KAD37" s="241"/>
      <c r="KAE37" s="241"/>
      <c r="KAF37" s="241"/>
      <c r="KAG37" s="241"/>
      <c r="KAH37" s="241"/>
      <c r="KAI37" s="241"/>
      <c r="KAJ37" s="241"/>
      <c r="KAK37" s="241"/>
      <c r="KAL37" s="241"/>
      <c r="KAM37" s="241"/>
      <c r="KAN37" s="241"/>
      <c r="KAO37" s="241"/>
      <c r="KAP37" s="241"/>
      <c r="KAQ37" s="241"/>
      <c r="KAR37" s="241"/>
      <c r="KAS37" s="241"/>
      <c r="KAT37" s="241"/>
      <c r="KAU37" s="241"/>
      <c r="KAV37" s="241"/>
      <c r="KAW37" s="241"/>
      <c r="KAX37" s="241"/>
      <c r="KAY37" s="241"/>
      <c r="KAZ37" s="241"/>
      <c r="KBA37" s="241"/>
      <c r="KBB37" s="241"/>
      <c r="KBC37" s="241"/>
      <c r="KBD37" s="241"/>
      <c r="KBE37" s="241"/>
      <c r="KBF37" s="241"/>
      <c r="KBG37" s="241"/>
      <c r="KBH37" s="241"/>
      <c r="KBI37" s="241"/>
      <c r="KBJ37" s="241"/>
      <c r="KBK37" s="241"/>
      <c r="KBL37" s="241"/>
      <c r="KBM37" s="241"/>
      <c r="KBN37" s="241"/>
      <c r="KBO37" s="241"/>
      <c r="KBP37" s="241"/>
      <c r="KBQ37" s="241"/>
      <c r="KBR37" s="241"/>
      <c r="KBS37" s="241"/>
      <c r="KBT37" s="241"/>
      <c r="KBU37" s="241"/>
      <c r="KBV37" s="241"/>
      <c r="KBW37" s="241"/>
      <c r="KBX37" s="241"/>
      <c r="KBY37" s="241"/>
      <c r="KBZ37" s="241"/>
      <c r="KCA37" s="241"/>
      <c r="KCB37" s="241"/>
      <c r="KCC37" s="241"/>
      <c r="KCD37" s="241"/>
      <c r="KCE37" s="241"/>
      <c r="KCF37" s="241"/>
      <c r="KCG37" s="241"/>
      <c r="KCH37" s="241"/>
      <c r="KCI37" s="241"/>
      <c r="KCJ37" s="241"/>
      <c r="KCK37" s="241"/>
      <c r="KCL37" s="241"/>
      <c r="KCM37" s="241"/>
      <c r="KCN37" s="241"/>
      <c r="KCO37" s="241"/>
      <c r="KCP37" s="241"/>
      <c r="KCQ37" s="241"/>
      <c r="KCR37" s="241"/>
      <c r="KCS37" s="241"/>
      <c r="KCT37" s="241"/>
      <c r="KCU37" s="241"/>
      <c r="KCV37" s="241"/>
      <c r="KCW37" s="241"/>
      <c r="KCX37" s="241"/>
      <c r="KCY37" s="241"/>
      <c r="KCZ37" s="241"/>
      <c r="KDA37" s="241"/>
      <c r="KDB37" s="241"/>
      <c r="KDC37" s="241"/>
      <c r="KDD37" s="241"/>
      <c r="KDE37" s="241"/>
      <c r="KDF37" s="241"/>
      <c r="KDG37" s="241"/>
      <c r="KDH37" s="241"/>
      <c r="KDI37" s="241"/>
      <c r="KDJ37" s="241"/>
      <c r="KDK37" s="241"/>
      <c r="KDL37" s="241"/>
      <c r="KDM37" s="241"/>
      <c r="KDN37" s="241"/>
      <c r="KDO37" s="241"/>
      <c r="KDP37" s="241"/>
      <c r="KDQ37" s="241"/>
      <c r="KDR37" s="241"/>
      <c r="KDS37" s="241"/>
      <c r="KDT37" s="241"/>
      <c r="KDU37" s="241"/>
      <c r="KDV37" s="241"/>
      <c r="KDW37" s="241"/>
      <c r="KDX37" s="241"/>
      <c r="KDY37" s="241"/>
      <c r="KDZ37" s="241"/>
      <c r="KEA37" s="241"/>
      <c r="KEB37" s="241"/>
      <c r="KEC37" s="241"/>
      <c r="KED37" s="241"/>
      <c r="KEE37" s="241"/>
      <c r="KEF37" s="241"/>
      <c r="KEG37" s="241"/>
      <c r="KEH37" s="241"/>
      <c r="KEI37" s="241"/>
      <c r="KEJ37" s="241"/>
      <c r="KEK37" s="241"/>
      <c r="KEL37" s="241"/>
      <c r="KEM37" s="241"/>
      <c r="KEN37" s="241"/>
      <c r="KEO37" s="241"/>
      <c r="KEP37" s="241"/>
      <c r="KEQ37" s="241"/>
      <c r="KER37" s="241"/>
      <c r="KES37" s="241"/>
      <c r="KET37" s="241"/>
      <c r="KEU37" s="241"/>
      <c r="KEV37" s="241"/>
      <c r="KEW37" s="241"/>
      <c r="KEX37" s="241"/>
      <c r="KEY37" s="241"/>
      <c r="KEZ37" s="241"/>
      <c r="KFA37" s="241"/>
      <c r="KFB37" s="241"/>
      <c r="KFC37" s="241"/>
      <c r="KFD37" s="241"/>
      <c r="KFE37" s="241"/>
      <c r="KFF37" s="241"/>
      <c r="KFG37" s="241"/>
      <c r="KFH37" s="241"/>
      <c r="KFI37" s="241"/>
      <c r="KFJ37" s="241"/>
      <c r="KFK37" s="241"/>
      <c r="KFL37" s="241"/>
      <c r="KFM37" s="241"/>
      <c r="KFN37" s="241"/>
      <c r="KFO37" s="241"/>
      <c r="KFP37" s="241"/>
      <c r="KFQ37" s="241"/>
      <c r="KFR37" s="241"/>
      <c r="KFS37" s="241"/>
      <c r="KFT37" s="241"/>
      <c r="KFU37" s="241"/>
      <c r="KFV37" s="241"/>
      <c r="KFW37" s="241"/>
      <c r="KFX37" s="241"/>
      <c r="KFY37" s="241"/>
      <c r="KFZ37" s="241"/>
      <c r="KGA37" s="241"/>
      <c r="KGB37" s="241"/>
      <c r="KGC37" s="241"/>
      <c r="KGD37" s="241"/>
      <c r="KGE37" s="241"/>
      <c r="KGF37" s="241"/>
      <c r="KGG37" s="241"/>
      <c r="KGH37" s="241"/>
      <c r="KGI37" s="241"/>
      <c r="KGJ37" s="241"/>
      <c r="KGK37" s="241"/>
      <c r="KGL37" s="241"/>
      <c r="KGM37" s="241"/>
      <c r="KGN37" s="241"/>
      <c r="KGO37" s="241"/>
      <c r="KGP37" s="241"/>
      <c r="KGQ37" s="241"/>
      <c r="KGR37" s="241"/>
      <c r="KGS37" s="241"/>
      <c r="KGT37" s="241"/>
      <c r="KGU37" s="241"/>
      <c r="KGV37" s="241"/>
      <c r="KGW37" s="241"/>
      <c r="KGX37" s="241"/>
      <c r="KGY37" s="241"/>
      <c r="KGZ37" s="241"/>
      <c r="KHA37" s="241"/>
      <c r="KHB37" s="241"/>
      <c r="KHC37" s="241"/>
      <c r="KHD37" s="241"/>
      <c r="KHE37" s="241"/>
      <c r="KHF37" s="241"/>
      <c r="KHG37" s="241"/>
      <c r="KHH37" s="241"/>
      <c r="KHI37" s="241"/>
      <c r="KHJ37" s="241"/>
      <c r="KHK37" s="241"/>
      <c r="KHL37" s="241"/>
      <c r="KHM37" s="241"/>
      <c r="KHN37" s="241"/>
      <c r="KHO37" s="241"/>
      <c r="KHP37" s="241"/>
      <c r="KHQ37" s="241"/>
      <c r="KHR37" s="241"/>
      <c r="KHS37" s="241"/>
      <c r="KHT37" s="241"/>
      <c r="KHU37" s="241"/>
      <c r="KHV37" s="241"/>
      <c r="KHW37" s="241"/>
      <c r="KHX37" s="241"/>
      <c r="KHY37" s="241"/>
      <c r="KHZ37" s="241"/>
      <c r="KIA37" s="241"/>
      <c r="KIB37" s="241"/>
      <c r="KIC37" s="241"/>
      <c r="KID37" s="241"/>
      <c r="KIE37" s="241"/>
      <c r="KIF37" s="241"/>
      <c r="KIG37" s="241"/>
      <c r="KIH37" s="241"/>
      <c r="KII37" s="241"/>
      <c r="KIJ37" s="241"/>
      <c r="KIK37" s="241"/>
      <c r="KIL37" s="241"/>
      <c r="KIM37" s="241"/>
      <c r="KIN37" s="241"/>
      <c r="KIO37" s="241"/>
      <c r="KIP37" s="241"/>
      <c r="KIQ37" s="241"/>
      <c r="KIR37" s="241"/>
      <c r="KIS37" s="241"/>
      <c r="KIT37" s="241"/>
      <c r="KIU37" s="241"/>
      <c r="KIV37" s="241"/>
      <c r="KIW37" s="241"/>
      <c r="KIX37" s="241"/>
      <c r="KIY37" s="241"/>
      <c r="KIZ37" s="241"/>
      <c r="KJA37" s="241"/>
      <c r="KJB37" s="241"/>
      <c r="KJC37" s="241"/>
      <c r="KJD37" s="241"/>
      <c r="KJE37" s="241"/>
      <c r="KJF37" s="241"/>
      <c r="KJG37" s="241"/>
      <c r="KJH37" s="241"/>
      <c r="KJI37" s="241"/>
      <c r="KJJ37" s="241"/>
      <c r="KJK37" s="241"/>
      <c r="KJL37" s="241"/>
      <c r="KJM37" s="241"/>
      <c r="KJN37" s="241"/>
      <c r="KJO37" s="241"/>
      <c r="KJP37" s="241"/>
      <c r="KJQ37" s="241"/>
      <c r="KJR37" s="241"/>
      <c r="KJS37" s="241"/>
      <c r="KJT37" s="241"/>
      <c r="KJU37" s="241"/>
      <c r="KJV37" s="241"/>
      <c r="KJW37" s="241"/>
      <c r="KJX37" s="241"/>
      <c r="KJY37" s="241"/>
      <c r="KJZ37" s="241"/>
      <c r="KKA37" s="241"/>
      <c r="KKB37" s="241"/>
      <c r="KKC37" s="241"/>
      <c r="KKD37" s="241"/>
      <c r="KKE37" s="241"/>
      <c r="KKF37" s="241"/>
      <c r="KKG37" s="241"/>
      <c r="KKH37" s="241"/>
      <c r="KKI37" s="241"/>
      <c r="KKJ37" s="241"/>
      <c r="KKK37" s="241"/>
      <c r="KKL37" s="241"/>
      <c r="KKM37" s="241"/>
      <c r="KKN37" s="241"/>
      <c r="KKO37" s="241"/>
      <c r="KKP37" s="241"/>
      <c r="KKQ37" s="241"/>
      <c r="KKR37" s="241"/>
      <c r="KKS37" s="241"/>
      <c r="KKT37" s="241"/>
      <c r="KKU37" s="241"/>
      <c r="KKV37" s="241"/>
      <c r="KKW37" s="241"/>
      <c r="KKX37" s="241"/>
      <c r="KKY37" s="241"/>
      <c r="KKZ37" s="241"/>
      <c r="KLA37" s="241"/>
      <c r="KLB37" s="241"/>
      <c r="KLC37" s="241"/>
      <c r="KLD37" s="241"/>
      <c r="KLE37" s="241"/>
      <c r="KLF37" s="241"/>
      <c r="KLG37" s="241"/>
      <c r="KLH37" s="241"/>
      <c r="KLI37" s="241"/>
      <c r="KLJ37" s="241"/>
      <c r="KLK37" s="241"/>
      <c r="KLL37" s="241"/>
      <c r="KLM37" s="241"/>
      <c r="KLN37" s="241"/>
      <c r="KLO37" s="241"/>
      <c r="KLP37" s="241"/>
      <c r="KLQ37" s="241"/>
      <c r="KLR37" s="241"/>
      <c r="KLS37" s="241"/>
      <c r="KLT37" s="241"/>
      <c r="KLU37" s="241"/>
      <c r="KLV37" s="241"/>
      <c r="KLW37" s="241"/>
      <c r="KLX37" s="241"/>
      <c r="KLY37" s="241"/>
      <c r="KLZ37" s="241"/>
      <c r="KMA37" s="241"/>
      <c r="KMB37" s="241"/>
      <c r="KMC37" s="241"/>
      <c r="KMD37" s="241"/>
      <c r="KME37" s="241"/>
      <c r="KMF37" s="241"/>
      <c r="KMG37" s="241"/>
      <c r="KMH37" s="241"/>
      <c r="KMI37" s="241"/>
      <c r="KMJ37" s="241"/>
      <c r="KMK37" s="241"/>
      <c r="KML37" s="241"/>
      <c r="KMM37" s="241"/>
      <c r="KMN37" s="241"/>
      <c r="KMO37" s="241"/>
      <c r="KMP37" s="241"/>
      <c r="KMQ37" s="241"/>
      <c r="KMR37" s="241"/>
      <c r="KMS37" s="241"/>
      <c r="KMT37" s="241"/>
      <c r="KMU37" s="241"/>
      <c r="KMV37" s="241"/>
      <c r="KMW37" s="241"/>
      <c r="KMX37" s="241"/>
      <c r="KMY37" s="241"/>
      <c r="KMZ37" s="241"/>
      <c r="KNA37" s="241"/>
      <c r="KNB37" s="241"/>
      <c r="KNC37" s="241"/>
      <c r="KND37" s="241"/>
      <c r="KNE37" s="241"/>
      <c r="KNF37" s="241"/>
      <c r="KNG37" s="241"/>
      <c r="KNH37" s="241"/>
      <c r="KNI37" s="241"/>
      <c r="KNJ37" s="241"/>
      <c r="KNK37" s="241"/>
      <c r="KNL37" s="241"/>
      <c r="KNM37" s="241"/>
      <c r="KNN37" s="241"/>
      <c r="KNO37" s="241"/>
      <c r="KNP37" s="241"/>
      <c r="KNQ37" s="241"/>
      <c r="KNR37" s="241"/>
      <c r="KNS37" s="241"/>
      <c r="KNT37" s="241"/>
      <c r="KNU37" s="241"/>
      <c r="KNV37" s="241"/>
      <c r="KNW37" s="241"/>
      <c r="KNX37" s="241"/>
      <c r="KNY37" s="241"/>
      <c r="KNZ37" s="241"/>
      <c r="KOA37" s="241"/>
      <c r="KOB37" s="241"/>
      <c r="KOC37" s="241"/>
      <c r="KOD37" s="241"/>
      <c r="KOE37" s="241"/>
      <c r="KOF37" s="241"/>
      <c r="KOG37" s="241"/>
      <c r="KOH37" s="241"/>
      <c r="KOI37" s="241"/>
      <c r="KOJ37" s="241"/>
      <c r="KOK37" s="241"/>
      <c r="KOL37" s="241"/>
      <c r="KOM37" s="241"/>
      <c r="KON37" s="241"/>
      <c r="KOO37" s="241"/>
      <c r="KOP37" s="241"/>
      <c r="KOQ37" s="241"/>
      <c r="KOR37" s="241"/>
      <c r="KOS37" s="241"/>
      <c r="KOT37" s="241"/>
      <c r="KOU37" s="241"/>
      <c r="KOV37" s="241"/>
      <c r="KOW37" s="241"/>
      <c r="KOX37" s="241"/>
      <c r="KOY37" s="241"/>
      <c r="KOZ37" s="241"/>
      <c r="KPA37" s="241"/>
      <c r="KPB37" s="241"/>
      <c r="KPC37" s="241"/>
      <c r="KPD37" s="241"/>
      <c r="KPE37" s="241"/>
      <c r="KPF37" s="241"/>
      <c r="KPG37" s="241"/>
      <c r="KPH37" s="241"/>
      <c r="KPI37" s="241"/>
      <c r="KPJ37" s="241"/>
      <c r="KPK37" s="241"/>
      <c r="KPL37" s="241"/>
      <c r="KPM37" s="241"/>
      <c r="KPN37" s="241"/>
      <c r="KPO37" s="241"/>
      <c r="KPP37" s="241"/>
      <c r="KPQ37" s="241"/>
      <c r="KPR37" s="241"/>
      <c r="KPS37" s="241"/>
      <c r="KPT37" s="241"/>
      <c r="KPU37" s="241"/>
      <c r="KPV37" s="241"/>
      <c r="KPW37" s="241"/>
      <c r="KPX37" s="241"/>
      <c r="KPY37" s="241"/>
      <c r="KPZ37" s="241"/>
      <c r="KQA37" s="241"/>
      <c r="KQB37" s="241"/>
      <c r="KQC37" s="241"/>
      <c r="KQD37" s="241"/>
      <c r="KQE37" s="241"/>
      <c r="KQF37" s="241"/>
      <c r="KQG37" s="241"/>
      <c r="KQH37" s="241"/>
      <c r="KQI37" s="241"/>
      <c r="KQJ37" s="241"/>
      <c r="KQK37" s="241"/>
      <c r="KQL37" s="241"/>
      <c r="KQM37" s="241"/>
      <c r="KQN37" s="241"/>
      <c r="KQO37" s="241"/>
      <c r="KQP37" s="241"/>
      <c r="KQQ37" s="241"/>
      <c r="KQR37" s="241"/>
      <c r="KQS37" s="241"/>
      <c r="KQT37" s="241"/>
      <c r="KQU37" s="241"/>
      <c r="KQV37" s="241"/>
      <c r="KQW37" s="241"/>
      <c r="KQX37" s="241"/>
      <c r="KQY37" s="241"/>
      <c r="KQZ37" s="241"/>
      <c r="KRA37" s="241"/>
      <c r="KRB37" s="241"/>
      <c r="KRC37" s="241"/>
      <c r="KRD37" s="241"/>
      <c r="KRE37" s="241"/>
      <c r="KRF37" s="241"/>
      <c r="KRG37" s="241"/>
      <c r="KRH37" s="241"/>
      <c r="KRI37" s="241"/>
      <c r="KRJ37" s="241"/>
      <c r="KRK37" s="241"/>
      <c r="KRL37" s="241"/>
      <c r="KRM37" s="241"/>
      <c r="KRN37" s="241"/>
      <c r="KRO37" s="241"/>
      <c r="KRP37" s="241"/>
      <c r="KRQ37" s="241"/>
      <c r="KRR37" s="241"/>
      <c r="KRS37" s="241"/>
      <c r="KRT37" s="241"/>
      <c r="KRU37" s="241"/>
      <c r="KRV37" s="241"/>
      <c r="KRW37" s="241"/>
      <c r="KRX37" s="241"/>
      <c r="KRY37" s="241"/>
      <c r="KRZ37" s="241"/>
      <c r="KSA37" s="241"/>
      <c r="KSB37" s="241"/>
      <c r="KSC37" s="241"/>
      <c r="KSD37" s="241"/>
      <c r="KSE37" s="241"/>
      <c r="KSF37" s="241"/>
      <c r="KSG37" s="241"/>
      <c r="KSH37" s="241"/>
      <c r="KSI37" s="241"/>
      <c r="KSJ37" s="241"/>
      <c r="KSK37" s="241"/>
      <c r="KSL37" s="241"/>
      <c r="KSM37" s="241"/>
      <c r="KSN37" s="241"/>
      <c r="KSO37" s="241"/>
      <c r="KSP37" s="241"/>
      <c r="KSQ37" s="241"/>
      <c r="KSR37" s="241"/>
      <c r="KSS37" s="241"/>
      <c r="KST37" s="241"/>
      <c r="KSU37" s="241"/>
      <c r="KSV37" s="241"/>
      <c r="KSW37" s="241"/>
      <c r="KSX37" s="241"/>
      <c r="KSY37" s="241"/>
      <c r="KSZ37" s="241"/>
      <c r="KTA37" s="241"/>
      <c r="KTB37" s="241"/>
      <c r="KTC37" s="241"/>
      <c r="KTD37" s="241"/>
      <c r="KTE37" s="241"/>
      <c r="KTF37" s="241"/>
      <c r="KTG37" s="241"/>
      <c r="KTH37" s="241"/>
      <c r="KTI37" s="241"/>
      <c r="KTJ37" s="241"/>
      <c r="KTK37" s="241"/>
      <c r="KTL37" s="241"/>
      <c r="KTM37" s="241"/>
      <c r="KTN37" s="241"/>
      <c r="KTO37" s="241"/>
      <c r="KTP37" s="241"/>
      <c r="KTQ37" s="241"/>
      <c r="KTR37" s="241"/>
      <c r="KTS37" s="241"/>
      <c r="KTT37" s="241"/>
      <c r="KTU37" s="241"/>
      <c r="KTV37" s="241"/>
      <c r="KTW37" s="241"/>
      <c r="KTX37" s="241"/>
      <c r="KTY37" s="241"/>
      <c r="KTZ37" s="241"/>
      <c r="KUA37" s="241"/>
      <c r="KUB37" s="241"/>
      <c r="KUC37" s="241"/>
      <c r="KUD37" s="241"/>
      <c r="KUE37" s="241"/>
      <c r="KUF37" s="241"/>
      <c r="KUG37" s="241"/>
      <c r="KUH37" s="241"/>
      <c r="KUI37" s="241"/>
      <c r="KUJ37" s="241"/>
      <c r="KUK37" s="241"/>
      <c r="KUL37" s="241"/>
      <c r="KUM37" s="241"/>
      <c r="KUN37" s="241"/>
      <c r="KUO37" s="241"/>
      <c r="KUP37" s="241"/>
      <c r="KUQ37" s="241"/>
      <c r="KUR37" s="241"/>
      <c r="KUS37" s="241"/>
      <c r="KUT37" s="241"/>
      <c r="KUU37" s="241"/>
      <c r="KUV37" s="241"/>
      <c r="KUW37" s="241"/>
      <c r="KUX37" s="241"/>
      <c r="KUY37" s="241"/>
      <c r="KUZ37" s="241"/>
      <c r="KVA37" s="241"/>
      <c r="KVB37" s="241"/>
      <c r="KVC37" s="241"/>
      <c r="KVD37" s="241"/>
      <c r="KVE37" s="241"/>
      <c r="KVF37" s="241"/>
      <c r="KVG37" s="241"/>
      <c r="KVH37" s="241"/>
      <c r="KVI37" s="241"/>
      <c r="KVJ37" s="241"/>
      <c r="KVK37" s="241"/>
      <c r="KVL37" s="241"/>
      <c r="KVM37" s="241"/>
      <c r="KVN37" s="241"/>
      <c r="KVO37" s="241"/>
      <c r="KVP37" s="241"/>
      <c r="KVQ37" s="241"/>
      <c r="KVR37" s="241"/>
      <c r="KVS37" s="241"/>
      <c r="KVT37" s="241"/>
      <c r="KVU37" s="241"/>
      <c r="KVV37" s="241"/>
      <c r="KVW37" s="241"/>
      <c r="KVX37" s="241"/>
      <c r="KVY37" s="241"/>
      <c r="KVZ37" s="241"/>
      <c r="KWA37" s="241"/>
      <c r="KWB37" s="241"/>
      <c r="KWC37" s="241"/>
      <c r="KWD37" s="241"/>
      <c r="KWE37" s="241"/>
      <c r="KWF37" s="241"/>
      <c r="KWG37" s="241"/>
      <c r="KWH37" s="241"/>
      <c r="KWI37" s="241"/>
      <c r="KWJ37" s="241"/>
      <c r="KWK37" s="241"/>
      <c r="KWL37" s="241"/>
      <c r="KWM37" s="241"/>
      <c r="KWN37" s="241"/>
      <c r="KWO37" s="241"/>
      <c r="KWP37" s="241"/>
      <c r="KWQ37" s="241"/>
      <c r="KWR37" s="241"/>
      <c r="KWS37" s="241"/>
      <c r="KWT37" s="241"/>
      <c r="KWU37" s="241"/>
      <c r="KWV37" s="241"/>
      <c r="KWW37" s="241"/>
      <c r="KWX37" s="241"/>
      <c r="KWY37" s="241"/>
      <c r="KWZ37" s="241"/>
      <c r="KXA37" s="241"/>
      <c r="KXB37" s="241"/>
      <c r="KXC37" s="241"/>
      <c r="KXD37" s="241"/>
      <c r="KXE37" s="241"/>
      <c r="KXF37" s="241"/>
      <c r="KXG37" s="241"/>
      <c r="KXH37" s="241"/>
      <c r="KXI37" s="241"/>
      <c r="KXJ37" s="241"/>
      <c r="KXK37" s="241"/>
      <c r="KXL37" s="241"/>
      <c r="KXM37" s="241"/>
      <c r="KXN37" s="241"/>
      <c r="KXO37" s="241"/>
      <c r="KXP37" s="241"/>
      <c r="KXQ37" s="241"/>
      <c r="KXR37" s="241"/>
      <c r="KXS37" s="241"/>
      <c r="KXT37" s="241"/>
      <c r="KXU37" s="241"/>
      <c r="KXV37" s="241"/>
      <c r="KXW37" s="241"/>
      <c r="KXX37" s="241"/>
      <c r="KXY37" s="241"/>
      <c r="KXZ37" s="241"/>
      <c r="KYA37" s="241"/>
      <c r="KYB37" s="241"/>
      <c r="KYC37" s="241"/>
      <c r="KYD37" s="241"/>
      <c r="KYE37" s="241"/>
      <c r="KYF37" s="241"/>
      <c r="KYG37" s="241"/>
      <c r="KYH37" s="241"/>
      <c r="KYI37" s="241"/>
      <c r="KYJ37" s="241"/>
      <c r="KYK37" s="241"/>
      <c r="KYL37" s="241"/>
      <c r="KYM37" s="241"/>
      <c r="KYN37" s="241"/>
      <c r="KYO37" s="241"/>
      <c r="KYP37" s="241"/>
      <c r="KYQ37" s="241"/>
      <c r="KYR37" s="241"/>
      <c r="KYS37" s="241"/>
      <c r="KYT37" s="241"/>
      <c r="KYU37" s="241"/>
      <c r="KYV37" s="241"/>
      <c r="KYW37" s="241"/>
      <c r="KYX37" s="241"/>
      <c r="KYY37" s="241"/>
      <c r="KYZ37" s="241"/>
      <c r="KZA37" s="241"/>
      <c r="KZB37" s="241"/>
      <c r="KZC37" s="241"/>
      <c r="KZD37" s="241"/>
      <c r="KZE37" s="241"/>
      <c r="KZF37" s="241"/>
      <c r="KZG37" s="241"/>
      <c r="KZH37" s="241"/>
      <c r="KZI37" s="241"/>
      <c r="KZJ37" s="241"/>
      <c r="KZK37" s="241"/>
      <c r="KZL37" s="241"/>
      <c r="KZM37" s="241"/>
      <c r="KZN37" s="241"/>
      <c r="KZO37" s="241"/>
      <c r="KZP37" s="241"/>
      <c r="KZQ37" s="241"/>
      <c r="KZR37" s="241"/>
      <c r="KZS37" s="241"/>
      <c r="KZT37" s="241"/>
      <c r="KZU37" s="241"/>
      <c r="KZV37" s="241"/>
      <c r="KZW37" s="241"/>
      <c r="KZX37" s="241"/>
      <c r="KZY37" s="241"/>
      <c r="KZZ37" s="241"/>
      <c r="LAA37" s="241"/>
      <c r="LAB37" s="241"/>
      <c r="LAC37" s="241"/>
      <c r="LAD37" s="241"/>
      <c r="LAE37" s="241"/>
      <c r="LAF37" s="241"/>
      <c r="LAG37" s="241"/>
      <c r="LAH37" s="241"/>
      <c r="LAI37" s="241"/>
      <c r="LAJ37" s="241"/>
      <c r="LAK37" s="241"/>
      <c r="LAL37" s="241"/>
      <c r="LAM37" s="241"/>
      <c r="LAN37" s="241"/>
      <c r="LAO37" s="241"/>
      <c r="LAP37" s="241"/>
      <c r="LAQ37" s="241"/>
      <c r="LAR37" s="241"/>
      <c r="LAS37" s="241"/>
      <c r="LAT37" s="241"/>
      <c r="LAU37" s="241"/>
      <c r="LAV37" s="241"/>
      <c r="LAW37" s="241"/>
      <c r="LAX37" s="241"/>
      <c r="LAY37" s="241"/>
      <c r="LAZ37" s="241"/>
      <c r="LBA37" s="241"/>
      <c r="LBB37" s="241"/>
      <c r="LBC37" s="241"/>
      <c r="LBD37" s="241"/>
      <c r="LBE37" s="241"/>
      <c r="LBF37" s="241"/>
      <c r="LBG37" s="241"/>
      <c r="LBH37" s="241"/>
      <c r="LBI37" s="241"/>
      <c r="LBJ37" s="241"/>
      <c r="LBK37" s="241"/>
      <c r="LBL37" s="241"/>
      <c r="LBM37" s="241"/>
      <c r="LBN37" s="241"/>
      <c r="LBO37" s="241"/>
      <c r="LBP37" s="241"/>
      <c r="LBQ37" s="241"/>
      <c r="LBR37" s="241"/>
      <c r="LBS37" s="241"/>
      <c r="LBT37" s="241"/>
      <c r="LBU37" s="241"/>
      <c r="LBV37" s="241"/>
      <c r="LBW37" s="241"/>
      <c r="LBX37" s="241"/>
      <c r="LBY37" s="241"/>
      <c r="LBZ37" s="241"/>
      <c r="LCA37" s="241"/>
      <c r="LCB37" s="241"/>
      <c r="LCC37" s="241"/>
      <c r="LCD37" s="241"/>
      <c r="LCE37" s="241"/>
      <c r="LCF37" s="241"/>
      <c r="LCG37" s="241"/>
      <c r="LCH37" s="241"/>
      <c r="LCI37" s="241"/>
      <c r="LCJ37" s="241"/>
      <c r="LCK37" s="241"/>
      <c r="LCL37" s="241"/>
      <c r="LCM37" s="241"/>
      <c r="LCN37" s="241"/>
      <c r="LCO37" s="241"/>
      <c r="LCP37" s="241"/>
      <c r="LCQ37" s="241"/>
      <c r="LCR37" s="241"/>
      <c r="LCS37" s="241"/>
      <c r="LCT37" s="241"/>
      <c r="LCU37" s="241"/>
      <c r="LCV37" s="241"/>
      <c r="LCW37" s="241"/>
      <c r="LCX37" s="241"/>
      <c r="LCY37" s="241"/>
      <c r="LCZ37" s="241"/>
      <c r="LDA37" s="241"/>
      <c r="LDB37" s="241"/>
      <c r="LDC37" s="241"/>
      <c r="LDD37" s="241"/>
      <c r="LDE37" s="241"/>
      <c r="LDF37" s="241"/>
      <c r="LDG37" s="241"/>
      <c r="LDH37" s="241"/>
      <c r="LDI37" s="241"/>
      <c r="LDJ37" s="241"/>
      <c r="LDK37" s="241"/>
      <c r="LDL37" s="241"/>
      <c r="LDM37" s="241"/>
      <c r="LDN37" s="241"/>
      <c r="LDO37" s="241"/>
      <c r="LDP37" s="241"/>
      <c r="LDQ37" s="241"/>
      <c r="LDR37" s="241"/>
      <c r="LDS37" s="241"/>
      <c r="LDT37" s="241"/>
      <c r="LDU37" s="241"/>
      <c r="LDV37" s="241"/>
      <c r="LDW37" s="241"/>
      <c r="LDX37" s="241"/>
      <c r="LDY37" s="241"/>
      <c r="LDZ37" s="241"/>
      <c r="LEA37" s="241"/>
      <c r="LEB37" s="241"/>
      <c r="LEC37" s="241"/>
      <c r="LED37" s="241"/>
      <c r="LEE37" s="241"/>
      <c r="LEF37" s="241"/>
      <c r="LEG37" s="241"/>
      <c r="LEH37" s="241"/>
      <c r="LEI37" s="241"/>
      <c r="LEJ37" s="241"/>
      <c r="LEK37" s="241"/>
      <c r="LEL37" s="241"/>
      <c r="LEM37" s="241"/>
      <c r="LEN37" s="241"/>
      <c r="LEO37" s="241"/>
      <c r="LEP37" s="241"/>
      <c r="LEQ37" s="241"/>
      <c r="LER37" s="241"/>
      <c r="LES37" s="241"/>
      <c r="LET37" s="241"/>
      <c r="LEU37" s="241"/>
      <c r="LEV37" s="241"/>
      <c r="LEW37" s="241"/>
      <c r="LEX37" s="241"/>
      <c r="LEY37" s="241"/>
      <c r="LEZ37" s="241"/>
      <c r="LFA37" s="241"/>
      <c r="LFB37" s="241"/>
      <c r="LFC37" s="241"/>
      <c r="LFD37" s="241"/>
      <c r="LFE37" s="241"/>
      <c r="LFF37" s="241"/>
      <c r="LFG37" s="241"/>
      <c r="LFH37" s="241"/>
      <c r="LFI37" s="241"/>
      <c r="LFJ37" s="241"/>
      <c r="LFK37" s="241"/>
      <c r="LFL37" s="241"/>
      <c r="LFM37" s="241"/>
      <c r="LFN37" s="241"/>
      <c r="LFO37" s="241"/>
      <c r="LFP37" s="241"/>
      <c r="LFQ37" s="241"/>
      <c r="LFR37" s="241"/>
      <c r="LFS37" s="241"/>
      <c r="LFT37" s="241"/>
      <c r="LFU37" s="241"/>
      <c r="LFV37" s="241"/>
      <c r="LFW37" s="241"/>
      <c r="LFX37" s="241"/>
      <c r="LFY37" s="241"/>
      <c r="LFZ37" s="241"/>
      <c r="LGA37" s="241"/>
      <c r="LGB37" s="241"/>
      <c r="LGC37" s="241"/>
      <c r="LGD37" s="241"/>
      <c r="LGE37" s="241"/>
      <c r="LGF37" s="241"/>
      <c r="LGG37" s="241"/>
      <c r="LGH37" s="241"/>
      <c r="LGI37" s="241"/>
      <c r="LGJ37" s="241"/>
      <c r="LGK37" s="241"/>
      <c r="LGL37" s="241"/>
      <c r="LGM37" s="241"/>
      <c r="LGN37" s="241"/>
      <c r="LGO37" s="241"/>
      <c r="LGP37" s="241"/>
      <c r="LGQ37" s="241"/>
      <c r="LGR37" s="241"/>
      <c r="LGS37" s="241"/>
      <c r="LGT37" s="241"/>
      <c r="LGU37" s="241"/>
      <c r="LGV37" s="241"/>
      <c r="LGW37" s="241"/>
      <c r="LGX37" s="241"/>
      <c r="LGY37" s="241"/>
      <c r="LGZ37" s="241"/>
      <c r="LHA37" s="241"/>
      <c r="LHB37" s="241"/>
      <c r="LHC37" s="241"/>
      <c r="LHD37" s="241"/>
      <c r="LHE37" s="241"/>
      <c r="LHF37" s="241"/>
      <c r="LHG37" s="241"/>
      <c r="LHH37" s="241"/>
      <c r="LHI37" s="241"/>
      <c r="LHJ37" s="241"/>
      <c r="LHK37" s="241"/>
      <c r="LHL37" s="241"/>
      <c r="LHM37" s="241"/>
      <c r="LHN37" s="241"/>
      <c r="LHO37" s="241"/>
      <c r="LHP37" s="241"/>
      <c r="LHQ37" s="241"/>
      <c r="LHR37" s="241"/>
      <c r="LHS37" s="241"/>
      <c r="LHT37" s="241"/>
      <c r="LHU37" s="241"/>
      <c r="LHV37" s="241"/>
      <c r="LHW37" s="241"/>
      <c r="LHX37" s="241"/>
      <c r="LHY37" s="241"/>
      <c r="LHZ37" s="241"/>
      <c r="LIA37" s="241"/>
      <c r="LIB37" s="241"/>
      <c r="LIC37" s="241"/>
      <c r="LID37" s="241"/>
      <c r="LIE37" s="241"/>
      <c r="LIF37" s="241"/>
      <c r="LIG37" s="241"/>
      <c r="LIH37" s="241"/>
      <c r="LII37" s="241"/>
      <c r="LIJ37" s="241"/>
      <c r="LIK37" s="241"/>
      <c r="LIL37" s="241"/>
      <c r="LIM37" s="241"/>
      <c r="LIN37" s="241"/>
      <c r="LIO37" s="241"/>
      <c r="LIP37" s="241"/>
      <c r="LIQ37" s="241"/>
      <c r="LIR37" s="241"/>
      <c r="LIS37" s="241"/>
      <c r="LIT37" s="241"/>
      <c r="LIU37" s="241"/>
      <c r="LIV37" s="241"/>
      <c r="LIW37" s="241"/>
      <c r="LIX37" s="241"/>
      <c r="LIY37" s="241"/>
      <c r="LIZ37" s="241"/>
      <c r="LJA37" s="241"/>
      <c r="LJB37" s="241"/>
      <c r="LJC37" s="241"/>
      <c r="LJD37" s="241"/>
      <c r="LJE37" s="241"/>
      <c r="LJF37" s="241"/>
      <c r="LJG37" s="241"/>
      <c r="LJH37" s="241"/>
      <c r="LJI37" s="241"/>
      <c r="LJJ37" s="241"/>
      <c r="LJK37" s="241"/>
      <c r="LJL37" s="241"/>
      <c r="LJM37" s="241"/>
      <c r="LJN37" s="241"/>
      <c r="LJO37" s="241"/>
      <c r="LJP37" s="241"/>
      <c r="LJQ37" s="241"/>
      <c r="LJR37" s="241"/>
      <c r="LJS37" s="241"/>
      <c r="LJT37" s="241"/>
      <c r="LJU37" s="241"/>
      <c r="LJV37" s="241"/>
      <c r="LJW37" s="241"/>
      <c r="LJX37" s="241"/>
      <c r="LJY37" s="241"/>
      <c r="LJZ37" s="241"/>
      <c r="LKA37" s="241"/>
      <c r="LKB37" s="241"/>
      <c r="LKC37" s="241"/>
      <c r="LKD37" s="241"/>
      <c r="LKE37" s="241"/>
      <c r="LKF37" s="241"/>
      <c r="LKG37" s="241"/>
      <c r="LKH37" s="241"/>
      <c r="LKI37" s="241"/>
      <c r="LKJ37" s="241"/>
      <c r="LKK37" s="241"/>
      <c r="LKL37" s="241"/>
      <c r="LKM37" s="241"/>
      <c r="LKN37" s="241"/>
      <c r="LKO37" s="241"/>
      <c r="LKP37" s="241"/>
      <c r="LKQ37" s="241"/>
      <c r="LKR37" s="241"/>
      <c r="LKS37" s="241"/>
      <c r="LKT37" s="241"/>
      <c r="LKU37" s="241"/>
      <c r="LKV37" s="241"/>
      <c r="LKW37" s="241"/>
      <c r="LKX37" s="241"/>
      <c r="LKY37" s="241"/>
      <c r="LKZ37" s="241"/>
      <c r="LLA37" s="241"/>
      <c r="LLB37" s="241"/>
      <c r="LLC37" s="241"/>
      <c r="LLD37" s="241"/>
      <c r="LLE37" s="241"/>
      <c r="LLF37" s="241"/>
      <c r="LLG37" s="241"/>
      <c r="LLH37" s="241"/>
      <c r="LLI37" s="241"/>
      <c r="LLJ37" s="241"/>
      <c r="LLK37" s="241"/>
      <c r="LLL37" s="241"/>
      <c r="LLM37" s="241"/>
      <c r="LLN37" s="241"/>
      <c r="LLO37" s="241"/>
      <c r="LLP37" s="241"/>
      <c r="LLQ37" s="241"/>
      <c r="LLR37" s="241"/>
      <c r="LLS37" s="241"/>
      <c r="LLT37" s="241"/>
      <c r="LLU37" s="241"/>
      <c r="LLV37" s="241"/>
      <c r="LLW37" s="241"/>
      <c r="LLX37" s="241"/>
      <c r="LLY37" s="241"/>
      <c r="LLZ37" s="241"/>
      <c r="LMA37" s="241"/>
      <c r="LMB37" s="241"/>
      <c r="LMC37" s="241"/>
      <c r="LMD37" s="241"/>
      <c r="LME37" s="241"/>
      <c r="LMF37" s="241"/>
      <c r="LMG37" s="241"/>
      <c r="LMH37" s="241"/>
      <c r="LMI37" s="241"/>
      <c r="LMJ37" s="241"/>
      <c r="LMK37" s="241"/>
      <c r="LML37" s="241"/>
      <c r="LMM37" s="241"/>
      <c r="LMN37" s="241"/>
      <c r="LMO37" s="241"/>
      <c r="LMP37" s="241"/>
      <c r="LMQ37" s="241"/>
      <c r="LMR37" s="241"/>
      <c r="LMS37" s="241"/>
      <c r="LMT37" s="241"/>
      <c r="LMU37" s="241"/>
      <c r="LMV37" s="241"/>
      <c r="LMW37" s="241"/>
      <c r="LMX37" s="241"/>
      <c r="LMY37" s="241"/>
      <c r="LMZ37" s="241"/>
      <c r="LNA37" s="241"/>
      <c r="LNB37" s="241"/>
      <c r="LNC37" s="241"/>
      <c r="LND37" s="241"/>
      <c r="LNE37" s="241"/>
      <c r="LNF37" s="241"/>
      <c r="LNG37" s="241"/>
      <c r="LNH37" s="241"/>
      <c r="LNI37" s="241"/>
      <c r="LNJ37" s="241"/>
      <c r="LNK37" s="241"/>
      <c r="LNL37" s="241"/>
      <c r="LNM37" s="241"/>
      <c r="LNN37" s="241"/>
      <c r="LNO37" s="241"/>
      <c r="LNP37" s="241"/>
      <c r="LNQ37" s="241"/>
      <c r="LNR37" s="241"/>
      <c r="LNS37" s="241"/>
      <c r="LNT37" s="241"/>
      <c r="LNU37" s="241"/>
      <c r="LNV37" s="241"/>
      <c r="LNW37" s="241"/>
      <c r="LNX37" s="241"/>
      <c r="LNY37" s="241"/>
      <c r="LNZ37" s="241"/>
      <c r="LOA37" s="241"/>
      <c r="LOB37" s="241"/>
      <c r="LOC37" s="241"/>
      <c r="LOD37" s="241"/>
      <c r="LOE37" s="241"/>
      <c r="LOF37" s="241"/>
      <c r="LOG37" s="241"/>
      <c r="LOH37" s="241"/>
      <c r="LOI37" s="241"/>
      <c r="LOJ37" s="241"/>
      <c r="LOK37" s="241"/>
      <c r="LOL37" s="241"/>
      <c r="LOM37" s="241"/>
      <c r="LON37" s="241"/>
      <c r="LOO37" s="241"/>
      <c r="LOP37" s="241"/>
      <c r="LOQ37" s="241"/>
      <c r="LOR37" s="241"/>
      <c r="LOS37" s="241"/>
      <c r="LOT37" s="241"/>
      <c r="LOU37" s="241"/>
      <c r="LOV37" s="241"/>
      <c r="LOW37" s="241"/>
      <c r="LOX37" s="241"/>
      <c r="LOY37" s="241"/>
      <c r="LOZ37" s="241"/>
      <c r="LPA37" s="241"/>
      <c r="LPB37" s="241"/>
      <c r="LPC37" s="241"/>
      <c r="LPD37" s="241"/>
      <c r="LPE37" s="241"/>
      <c r="LPF37" s="241"/>
      <c r="LPG37" s="241"/>
      <c r="LPH37" s="241"/>
      <c r="LPI37" s="241"/>
      <c r="LPJ37" s="241"/>
      <c r="LPK37" s="241"/>
      <c r="LPL37" s="241"/>
      <c r="LPM37" s="241"/>
      <c r="LPN37" s="241"/>
      <c r="LPO37" s="241"/>
      <c r="LPP37" s="241"/>
      <c r="LPQ37" s="241"/>
      <c r="LPR37" s="241"/>
      <c r="LPS37" s="241"/>
      <c r="LPT37" s="241"/>
      <c r="LPU37" s="241"/>
      <c r="LPV37" s="241"/>
      <c r="LPW37" s="241"/>
      <c r="LPX37" s="241"/>
      <c r="LPY37" s="241"/>
      <c r="LPZ37" s="241"/>
      <c r="LQA37" s="241"/>
      <c r="LQB37" s="241"/>
      <c r="LQC37" s="241"/>
      <c r="LQD37" s="241"/>
      <c r="LQE37" s="241"/>
      <c r="LQF37" s="241"/>
      <c r="LQG37" s="241"/>
      <c r="LQH37" s="241"/>
      <c r="LQI37" s="241"/>
      <c r="LQJ37" s="241"/>
      <c r="LQK37" s="241"/>
      <c r="LQL37" s="241"/>
      <c r="LQM37" s="241"/>
      <c r="LQN37" s="241"/>
      <c r="LQO37" s="241"/>
      <c r="LQP37" s="241"/>
      <c r="LQQ37" s="241"/>
      <c r="LQR37" s="241"/>
      <c r="LQS37" s="241"/>
      <c r="LQT37" s="241"/>
      <c r="LQU37" s="241"/>
      <c r="LQV37" s="241"/>
      <c r="LQW37" s="241"/>
      <c r="LQX37" s="241"/>
      <c r="LQY37" s="241"/>
      <c r="LQZ37" s="241"/>
      <c r="LRA37" s="241"/>
      <c r="LRB37" s="241"/>
      <c r="LRC37" s="241"/>
      <c r="LRD37" s="241"/>
      <c r="LRE37" s="241"/>
      <c r="LRF37" s="241"/>
      <c r="LRG37" s="241"/>
      <c r="LRH37" s="241"/>
      <c r="LRI37" s="241"/>
      <c r="LRJ37" s="241"/>
      <c r="LRK37" s="241"/>
      <c r="LRL37" s="241"/>
      <c r="LRM37" s="241"/>
      <c r="LRN37" s="241"/>
      <c r="LRO37" s="241"/>
      <c r="LRP37" s="241"/>
      <c r="LRQ37" s="241"/>
      <c r="LRR37" s="241"/>
      <c r="LRS37" s="241"/>
      <c r="LRT37" s="241"/>
      <c r="LRU37" s="241"/>
      <c r="LRV37" s="241"/>
      <c r="LRW37" s="241"/>
      <c r="LRX37" s="241"/>
      <c r="LRY37" s="241"/>
      <c r="LRZ37" s="241"/>
      <c r="LSA37" s="241"/>
      <c r="LSB37" s="241"/>
      <c r="LSC37" s="241"/>
      <c r="LSD37" s="241"/>
      <c r="LSE37" s="241"/>
      <c r="LSF37" s="241"/>
      <c r="LSG37" s="241"/>
      <c r="LSH37" s="241"/>
      <c r="LSI37" s="241"/>
      <c r="LSJ37" s="241"/>
      <c r="LSK37" s="241"/>
      <c r="LSL37" s="241"/>
      <c r="LSM37" s="241"/>
      <c r="LSN37" s="241"/>
      <c r="LSO37" s="241"/>
      <c r="LSP37" s="241"/>
      <c r="LSQ37" s="241"/>
      <c r="LSR37" s="241"/>
      <c r="LSS37" s="241"/>
      <c r="LST37" s="241"/>
      <c r="LSU37" s="241"/>
      <c r="LSV37" s="241"/>
      <c r="LSW37" s="241"/>
      <c r="LSX37" s="241"/>
      <c r="LSY37" s="241"/>
      <c r="LSZ37" s="241"/>
      <c r="LTA37" s="241"/>
      <c r="LTB37" s="241"/>
      <c r="LTC37" s="241"/>
      <c r="LTD37" s="241"/>
      <c r="LTE37" s="241"/>
      <c r="LTF37" s="241"/>
      <c r="LTG37" s="241"/>
      <c r="LTH37" s="241"/>
      <c r="LTI37" s="241"/>
      <c r="LTJ37" s="241"/>
      <c r="LTK37" s="241"/>
      <c r="LTL37" s="241"/>
      <c r="LTM37" s="241"/>
      <c r="LTN37" s="241"/>
      <c r="LTO37" s="241"/>
      <c r="LTP37" s="241"/>
      <c r="LTQ37" s="241"/>
      <c r="LTR37" s="241"/>
      <c r="LTS37" s="241"/>
      <c r="LTT37" s="241"/>
      <c r="LTU37" s="241"/>
      <c r="LTV37" s="241"/>
      <c r="LTW37" s="241"/>
      <c r="LTX37" s="241"/>
      <c r="LTY37" s="241"/>
      <c r="LTZ37" s="241"/>
      <c r="LUA37" s="241"/>
      <c r="LUB37" s="241"/>
      <c r="LUC37" s="241"/>
      <c r="LUD37" s="241"/>
      <c r="LUE37" s="241"/>
      <c r="LUF37" s="241"/>
      <c r="LUG37" s="241"/>
      <c r="LUH37" s="241"/>
      <c r="LUI37" s="241"/>
      <c r="LUJ37" s="241"/>
      <c r="LUK37" s="241"/>
      <c r="LUL37" s="241"/>
      <c r="LUM37" s="241"/>
      <c r="LUN37" s="241"/>
      <c r="LUO37" s="241"/>
      <c r="LUP37" s="241"/>
      <c r="LUQ37" s="241"/>
      <c r="LUR37" s="241"/>
      <c r="LUS37" s="241"/>
      <c r="LUT37" s="241"/>
      <c r="LUU37" s="241"/>
      <c r="LUV37" s="241"/>
      <c r="LUW37" s="241"/>
      <c r="LUX37" s="241"/>
      <c r="LUY37" s="241"/>
      <c r="LUZ37" s="241"/>
      <c r="LVA37" s="241"/>
      <c r="LVB37" s="241"/>
      <c r="LVC37" s="241"/>
      <c r="LVD37" s="241"/>
      <c r="LVE37" s="241"/>
      <c r="LVF37" s="241"/>
      <c r="LVG37" s="241"/>
      <c r="LVH37" s="241"/>
      <c r="LVI37" s="241"/>
      <c r="LVJ37" s="241"/>
      <c r="LVK37" s="241"/>
      <c r="LVL37" s="241"/>
      <c r="LVM37" s="241"/>
      <c r="LVN37" s="241"/>
      <c r="LVO37" s="241"/>
      <c r="LVP37" s="241"/>
      <c r="LVQ37" s="241"/>
      <c r="LVR37" s="241"/>
      <c r="LVS37" s="241"/>
      <c r="LVT37" s="241"/>
      <c r="LVU37" s="241"/>
      <c r="LVV37" s="241"/>
      <c r="LVW37" s="241"/>
      <c r="LVX37" s="241"/>
      <c r="LVY37" s="241"/>
      <c r="LVZ37" s="241"/>
      <c r="LWA37" s="241"/>
      <c r="LWB37" s="241"/>
      <c r="LWC37" s="241"/>
      <c r="LWD37" s="241"/>
      <c r="LWE37" s="241"/>
      <c r="LWF37" s="241"/>
      <c r="LWG37" s="241"/>
      <c r="LWH37" s="241"/>
      <c r="LWI37" s="241"/>
      <c r="LWJ37" s="241"/>
      <c r="LWK37" s="241"/>
      <c r="LWL37" s="241"/>
      <c r="LWM37" s="241"/>
      <c r="LWN37" s="241"/>
      <c r="LWO37" s="241"/>
      <c r="LWP37" s="241"/>
      <c r="LWQ37" s="241"/>
      <c r="LWR37" s="241"/>
      <c r="LWS37" s="241"/>
      <c r="LWT37" s="241"/>
      <c r="LWU37" s="241"/>
      <c r="LWV37" s="241"/>
      <c r="LWW37" s="241"/>
      <c r="LWX37" s="241"/>
      <c r="LWY37" s="241"/>
      <c r="LWZ37" s="241"/>
      <c r="LXA37" s="241"/>
      <c r="LXB37" s="241"/>
      <c r="LXC37" s="241"/>
      <c r="LXD37" s="241"/>
      <c r="LXE37" s="241"/>
      <c r="LXF37" s="241"/>
      <c r="LXG37" s="241"/>
      <c r="LXH37" s="241"/>
      <c r="LXI37" s="241"/>
      <c r="LXJ37" s="241"/>
      <c r="LXK37" s="241"/>
      <c r="LXL37" s="241"/>
      <c r="LXM37" s="241"/>
      <c r="LXN37" s="241"/>
      <c r="LXO37" s="241"/>
      <c r="LXP37" s="241"/>
      <c r="LXQ37" s="241"/>
      <c r="LXR37" s="241"/>
      <c r="LXS37" s="241"/>
      <c r="LXT37" s="241"/>
      <c r="LXU37" s="241"/>
      <c r="LXV37" s="241"/>
      <c r="LXW37" s="241"/>
      <c r="LXX37" s="241"/>
      <c r="LXY37" s="241"/>
      <c r="LXZ37" s="241"/>
      <c r="LYA37" s="241"/>
      <c r="LYB37" s="241"/>
      <c r="LYC37" s="241"/>
      <c r="LYD37" s="241"/>
      <c r="LYE37" s="241"/>
      <c r="LYF37" s="241"/>
      <c r="LYG37" s="241"/>
      <c r="LYH37" s="241"/>
      <c r="LYI37" s="241"/>
      <c r="LYJ37" s="241"/>
      <c r="LYK37" s="241"/>
      <c r="LYL37" s="241"/>
      <c r="LYM37" s="241"/>
      <c r="LYN37" s="241"/>
      <c r="LYO37" s="241"/>
      <c r="LYP37" s="241"/>
      <c r="LYQ37" s="241"/>
      <c r="LYR37" s="241"/>
      <c r="LYS37" s="241"/>
      <c r="LYT37" s="241"/>
      <c r="LYU37" s="241"/>
      <c r="LYV37" s="241"/>
      <c r="LYW37" s="241"/>
      <c r="LYX37" s="241"/>
      <c r="LYY37" s="241"/>
      <c r="LYZ37" s="241"/>
      <c r="LZA37" s="241"/>
      <c r="LZB37" s="241"/>
      <c r="LZC37" s="241"/>
      <c r="LZD37" s="241"/>
      <c r="LZE37" s="241"/>
      <c r="LZF37" s="241"/>
      <c r="LZG37" s="241"/>
      <c r="LZH37" s="241"/>
      <c r="LZI37" s="241"/>
      <c r="LZJ37" s="241"/>
      <c r="LZK37" s="241"/>
      <c r="LZL37" s="241"/>
      <c r="LZM37" s="241"/>
      <c r="LZN37" s="241"/>
      <c r="LZO37" s="241"/>
      <c r="LZP37" s="241"/>
      <c r="LZQ37" s="241"/>
      <c r="LZR37" s="241"/>
      <c r="LZS37" s="241"/>
      <c r="LZT37" s="241"/>
      <c r="LZU37" s="241"/>
      <c r="LZV37" s="241"/>
      <c r="LZW37" s="241"/>
      <c r="LZX37" s="241"/>
      <c r="LZY37" s="241"/>
      <c r="LZZ37" s="241"/>
      <c r="MAA37" s="241"/>
      <c r="MAB37" s="241"/>
      <c r="MAC37" s="241"/>
      <c r="MAD37" s="241"/>
      <c r="MAE37" s="241"/>
      <c r="MAF37" s="241"/>
      <c r="MAG37" s="241"/>
      <c r="MAH37" s="241"/>
      <c r="MAI37" s="241"/>
      <c r="MAJ37" s="241"/>
      <c r="MAK37" s="241"/>
      <c r="MAL37" s="241"/>
      <c r="MAM37" s="241"/>
      <c r="MAN37" s="241"/>
      <c r="MAO37" s="241"/>
      <c r="MAP37" s="241"/>
      <c r="MAQ37" s="241"/>
      <c r="MAR37" s="241"/>
      <c r="MAS37" s="241"/>
      <c r="MAT37" s="241"/>
      <c r="MAU37" s="241"/>
      <c r="MAV37" s="241"/>
      <c r="MAW37" s="241"/>
      <c r="MAX37" s="241"/>
      <c r="MAY37" s="241"/>
      <c r="MAZ37" s="241"/>
      <c r="MBA37" s="241"/>
      <c r="MBB37" s="241"/>
      <c r="MBC37" s="241"/>
      <c r="MBD37" s="241"/>
      <c r="MBE37" s="241"/>
      <c r="MBF37" s="241"/>
      <c r="MBG37" s="241"/>
      <c r="MBH37" s="241"/>
      <c r="MBI37" s="241"/>
      <c r="MBJ37" s="241"/>
      <c r="MBK37" s="241"/>
      <c r="MBL37" s="241"/>
      <c r="MBM37" s="241"/>
      <c r="MBN37" s="241"/>
      <c r="MBO37" s="241"/>
      <c r="MBP37" s="241"/>
      <c r="MBQ37" s="241"/>
      <c r="MBR37" s="241"/>
      <c r="MBS37" s="241"/>
      <c r="MBT37" s="241"/>
      <c r="MBU37" s="241"/>
      <c r="MBV37" s="241"/>
      <c r="MBW37" s="241"/>
      <c r="MBX37" s="241"/>
      <c r="MBY37" s="241"/>
      <c r="MBZ37" s="241"/>
      <c r="MCA37" s="241"/>
      <c r="MCB37" s="241"/>
      <c r="MCC37" s="241"/>
      <c r="MCD37" s="241"/>
      <c r="MCE37" s="241"/>
      <c r="MCF37" s="241"/>
      <c r="MCG37" s="241"/>
      <c r="MCH37" s="241"/>
      <c r="MCI37" s="241"/>
      <c r="MCJ37" s="241"/>
      <c r="MCK37" s="241"/>
      <c r="MCL37" s="241"/>
      <c r="MCM37" s="241"/>
      <c r="MCN37" s="241"/>
      <c r="MCO37" s="241"/>
      <c r="MCP37" s="241"/>
      <c r="MCQ37" s="241"/>
      <c r="MCR37" s="241"/>
      <c r="MCS37" s="241"/>
      <c r="MCT37" s="241"/>
      <c r="MCU37" s="241"/>
      <c r="MCV37" s="241"/>
      <c r="MCW37" s="241"/>
      <c r="MCX37" s="241"/>
      <c r="MCY37" s="241"/>
      <c r="MCZ37" s="241"/>
      <c r="MDA37" s="241"/>
      <c r="MDB37" s="241"/>
      <c r="MDC37" s="241"/>
      <c r="MDD37" s="241"/>
      <c r="MDE37" s="241"/>
      <c r="MDF37" s="241"/>
      <c r="MDG37" s="241"/>
      <c r="MDH37" s="241"/>
      <c r="MDI37" s="241"/>
      <c r="MDJ37" s="241"/>
      <c r="MDK37" s="241"/>
      <c r="MDL37" s="241"/>
      <c r="MDM37" s="241"/>
      <c r="MDN37" s="241"/>
      <c r="MDO37" s="241"/>
      <c r="MDP37" s="241"/>
      <c r="MDQ37" s="241"/>
      <c r="MDR37" s="241"/>
      <c r="MDS37" s="241"/>
      <c r="MDT37" s="241"/>
      <c r="MDU37" s="241"/>
      <c r="MDV37" s="241"/>
      <c r="MDW37" s="241"/>
      <c r="MDX37" s="241"/>
      <c r="MDY37" s="241"/>
      <c r="MDZ37" s="241"/>
      <c r="MEA37" s="241"/>
      <c r="MEB37" s="241"/>
      <c r="MEC37" s="241"/>
      <c r="MED37" s="241"/>
      <c r="MEE37" s="241"/>
      <c r="MEF37" s="241"/>
      <c r="MEG37" s="241"/>
      <c r="MEH37" s="241"/>
      <c r="MEI37" s="241"/>
      <c r="MEJ37" s="241"/>
      <c r="MEK37" s="241"/>
      <c r="MEL37" s="241"/>
      <c r="MEM37" s="241"/>
      <c r="MEN37" s="241"/>
      <c r="MEO37" s="241"/>
      <c r="MEP37" s="241"/>
      <c r="MEQ37" s="241"/>
      <c r="MER37" s="241"/>
      <c r="MES37" s="241"/>
      <c r="MET37" s="241"/>
      <c r="MEU37" s="241"/>
      <c r="MEV37" s="241"/>
      <c r="MEW37" s="241"/>
      <c r="MEX37" s="241"/>
      <c r="MEY37" s="241"/>
      <c r="MEZ37" s="241"/>
      <c r="MFA37" s="241"/>
      <c r="MFB37" s="241"/>
      <c r="MFC37" s="241"/>
      <c r="MFD37" s="241"/>
      <c r="MFE37" s="241"/>
      <c r="MFF37" s="241"/>
      <c r="MFG37" s="241"/>
      <c r="MFH37" s="241"/>
      <c r="MFI37" s="241"/>
      <c r="MFJ37" s="241"/>
      <c r="MFK37" s="241"/>
      <c r="MFL37" s="241"/>
      <c r="MFM37" s="241"/>
      <c r="MFN37" s="241"/>
      <c r="MFO37" s="241"/>
      <c r="MFP37" s="241"/>
      <c r="MFQ37" s="241"/>
      <c r="MFR37" s="241"/>
      <c r="MFS37" s="241"/>
      <c r="MFT37" s="241"/>
      <c r="MFU37" s="241"/>
      <c r="MFV37" s="241"/>
      <c r="MFW37" s="241"/>
      <c r="MFX37" s="241"/>
      <c r="MFY37" s="241"/>
      <c r="MFZ37" s="241"/>
      <c r="MGA37" s="241"/>
      <c r="MGB37" s="241"/>
      <c r="MGC37" s="241"/>
      <c r="MGD37" s="241"/>
      <c r="MGE37" s="241"/>
      <c r="MGF37" s="241"/>
      <c r="MGG37" s="241"/>
      <c r="MGH37" s="241"/>
      <c r="MGI37" s="241"/>
      <c r="MGJ37" s="241"/>
      <c r="MGK37" s="241"/>
      <c r="MGL37" s="241"/>
      <c r="MGM37" s="241"/>
      <c r="MGN37" s="241"/>
      <c r="MGO37" s="241"/>
      <c r="MGP37" s="241"/>
      <c r="MGQ37" s="241"/>
      <c r="MGR37" s="241"/>
      <c r="MGS37" s="241"/>
      <c r="MGT37" s="241"/>
      <c r="MGU37" s="241"/>
      <c r="MGV37" s="241"/>
      <c r="MGW37" s="241"/>
      <c r="MGX37" s="241"/>
      <c r="MGY37" s="241"/>
      <c r="MGZ37" s="241"/>
      <c r="MHA37" s="241"/>
      <c r="MHB37" s="241"/>
      <c r="MHC37" s="241"/>
      <c r="MHD37" s="241"/>
      <c r="MHE37" s="241"/>
      <c r="MHF37" s="241"/>
      <c r="MHG37" s="241"/>
      <c r="MHH37" s="241"/>
      <c r="MHI37" s="241"/>
      <c r="MHJ37" s="241"/>
      <c r="MHK37" s="241"/>
      <c r="MHL37" s="241"/>
      <c r="MHM37" s="241"/>
      <c r="MHN37" s="241"/>
      <c r="MHO37" s="241"/>
      <c r="MHP37" s="241"/>
      <c r="MHQ37" s="241"/>
      <c r="MHR37" s="241"/>
      <c r="MHS37" s="241"/>
      <c r="MHT37" s="241"/>
      <c r="MHU37" s="241"/>
      <c r="MHV37" s="241"/>
      <c r="MHW37" s="241"/>
      <c r="MHX37" s="241"/>
      <c r="MHY37" s="241"/>
      <c r="MHZ37" s="241"/>
      <c r="MIA37" s="241"/>
      <c r="MIB37" s="241"/>
      <c r="MIC37" s="241"/>
      <c r="MID37" s="241"/>
      <c r="MIE37" s="241"/>
      <c r="MIF37" s="241"/>
      <c r="MIG37" s="241"/>
      <c r="MIH37" s="241"/>
      <c r="MII37" s="241"/>
      <c r="MIJ37" s="241"/>
      <c r="MIK37" s="241"/>
      <c r="MIL37" s="241"/>
      <c r="MIM37" s="241"/>
      <c r="MIN37" s="241"/>
      <c r="MIO37" s="241"/>
      <c r="MIP37" s="241"/>
      <c r="MIQ37" s="241"/>
      <c r="MIR37" s="241"/>
      <c r="MIS37" s="241"/>
      <c r="MIT37" s="241"/>
      <c r="MIU37" s="241"/>
      <c r="MIV37" s="241"/>
      <c r="MIW37" s="241"/>
      <c r="MIX37" s="241"/>
      <c r="MIY37" s="241"/>
      <c r="MIZ37" s="241"/>
      <c r="MJA37" s="241"/>
      <c r="MJB37" s="241"/>
      <c r="MJC37" s="241"/>
      <c r="MJD37" s="241"/>
      <c r="MJE37" s="241"/>
      <c r="MJF37" s="241"/>
      <c r="MJG37" s="241"/>
      <c r="MJH37" s="241"/>
      <c r="MJI37" s="241"/>
      <c r="MJJ37" s="241"/>
      <c r="MJK37" s="241"/>
      <c r="MJL37" s="241"/>
      <c r="MJM37" s="241"/>
      <c r="MJN37" s="241"/>
      <c r="MJO37" s="241"/>
      <c r="MJP37" s="241"/>
      <c r="MJQ37" s="241"/>
      <c r="MJR37" s="241"/>
      <c r="MJS37" s="241"/>
      <c r="MJT37" s="241"/>
      <c r="MJU37" s="241"/>
      <c r="MJV37" s="241"/>
      <c r="MJW37" s="241"/>
      <c r="MJX37" s="241"/>
      <c r="MJY37" s="241"/>
      <c r="MJZ37" s="241"/>
      <c r="MKA37" s="241"/>
      <c r="MKB37" s="241"/>
      <c r="MKC37" s="241"/>
      <c r="MKD37" s="241"/>
      <c r="MKE37" s="241"/>
      <c r="MKF37" s="241"/>
      <c r="MKG37" s="241"/>
      <c r="MKH37" s="241"/>
      <c r="MKI37" s="241"/>
      <c r="MKJ37" s="241"/>
      <c r="MKK37" s="241"/>
      <c r="MKL37" s="241"/>
      <c r="MKM37" s="241"/>
      <c r="MKN37" s="241"/>
      <c r="MKO37" s="241"/>
      <c r="MKP37" s="241"/>
      <c r="MKQ37" s="241"/>
      <c r="MKR37" s="241"/>
      <c r="MKS37" s="241"/>
      <c r="MKT37" s="241"/>
      <c r="MKU37" s="241"/>
      <c r="MKV37" s="241"/>
      <c r="MKW37" s="241"/>
      <c r="MKX37" s="241"/>
      <c r="MKY37" s="241"/>
      <c r="MKZ37" s="241"/>
      <c r="MLA37" s="241"/>
      <c r="MLB37" s="241"/>
      <c r="MLC37" s="241"/>
      <c r="MLD37" s="241"/>
      <c r="MLE37" s="241"/>
      <c r="MLF37" s="241"/>
      <c r="MLG37" s="241"/>
      <c r="MLH37" s="241"/>
      <c r="MLI37" s="241"/>
      <c r="MLJ37" s="241"/>
      <c r="MLK37" s="241"/>
      <c r="MLL37" s="241"/>
      <c r="MLM37" s="241"/>
      <c r="MLN37" s="241"/>
      <c r="MLO37" s="241"/>
      <c r="MLP37" s="241"/>
      <c r="MLQ37" s="241"/>
      <c r="MLR37" s="241"/>
      <c r="MLS37" s="241"/>
      <c r="MLT37" s="241"/>
      <c r="MLU37" s="241"/>
      <c r="MLV37" s="241"/>
      <c r="MLW37" s="241"/>
      <c r="MLX37" s="241"/>
      <c r="MLY37" s="241"/>
      <c r="MLZ37" s="241"/>
      <c r="MMA37" s="241"/>
      <c r="MMB37" s="241"/>
      <c r="MMC37" s="241"/>
      <c r="MMD37" s="241"/>
      <c r="MME37" s="241"/>
      <c r="MMF37" s="241"/>
      <c r="MMG37" s="241"/>
      <c r="MMH37" s="241"/>
      <c r="MMI37" s="241"/>
      <c r="MMJ37" s="241"/>
      <c r="MMK37" s="241"/>
      <c r="MML37" s="241"/>
      <c r="MMM37" s="241"/>
      <c r="MMN37" s="241"/>
      <c r="MMO37" s="241"/>
      <c r="MMP37" s="241"/>
      <c r="MMQ37" s="241"/>
      <c r="MMR37" s="241"/>
      <c r="MMS37" s="241"/>
      <c r="MMT37" s="241"/>
      <c r="MMU37" s="241"/>
      <c r="MMV37" s="241"/>
      <c r="MMW37" s="241"/>
      <c r="MMX37" s="241"/>
      <c r="MMY37" s="241"/>
      <c r="MMZ37" s="241"/>
      <c r="MNA37" s="241"/>
      <c r="MNB37" s="241"/>
      <c r="MNC37" s="241"/>
      <c r="MND37" s="241"/>
      <c r="MNE37" s="241"/>
      <c r="MNF37" s="241"/>
      <c r="MNG37" s="241"/>
      <c r="MNH37" s="241"/>
      <c r="MNI37" s="241"/>
      <c r="MNJ37" s="241"/>
      <c r="MNK37" s="241"/>
      <c r="MNL37" s="241"/>
      <c r="MNM37" s="241"/>
      <c r="MNN37" s="241"/>
      <c r="MNO37" s="241"/>
      <c r="MNP37" s="241"/>
      <c r="MNQ37" s="241"/>
      <c r="MNR37" s="241"/>
      <c r="MNS37" s="241"/>
      <c r="MNT37" s="241"/>
      <c r="MNU37" s="241"/>
      <c r="MNV37" s="241"/>
      <c r="MNW37" s="241"/>
      <c r="MNX37" s="241"/>
      <c r="MNY37" s="241"/>
      <c r="MNZ37" s="241"/>
      <c r="MOA37" s="241"/>
      <c r="MOB37" s="241"/>
      <c r="MOC37" s="241"/>
      <c r="MOD37" s="241"/>
      <c r="MOE37" s="241"/>
      <c r="MOF37" s="241"/>
      <c r="MOG37" s="241"/>
      <c r="MOH37" s="241"/>
      <c r="MOI37" s="241"/>
      <c r="MOJ37" s="241"/>
      <c r="MOK37" s="241"/>
      <c r="MOL37" s="241"/>
      <c r="MOM37" s="241"/>
      <c r="MON37" s="241"/>
      <c r="MOO37" s="241"/>
      <c r="MOP37" s="241"/>
      <c r="MOQ37" s="241"/>
      <c r="MOR37" s="241"/>
      <c r="MOS37" s="241"/>
      <c r="MOT37" s="241"/>
      <c r="MOU37" s="241"/>
      <c r="MOV37" s="241"/>
      <c r="MOW37" s="241"/>
      <c r="MOX37" s="241"/>
      <c r="MOY37" s="241"/>
      <c r="MOZ37" s="241"/>
      <c r="MPA37" s="241"/>
      <c r="MPB37" s="241"/>
      <c r="MPC37" s="241"/>
      <c r="MPD37" s="241"/>
      <c r="MPE37" s="241"/>
      <c r="MPF37" s="241"/>
      <c r="MPG37" s="241"/>
      <c r="MPH37" s="241"/>
      <c r="MPI37" s="241"/>
      <c r="MPJ37" s="241"/>
      <c r="MPK37" s="241"/>
      <c r="MPL37" s="241"/>
      <c r="MPM37" s="241"/>
      <c r="MPN37" s="241"/>
      <c r="MPO37" s="241"/>
      <c r="MPP37" s="241"/>
      <c r="MPQ37" s="241"/>
      <c r="MPR37" s="241"/>
      <c r="MPS37" s="241"/>
      <c r="MPT37" s="241"/>
      <c r="MPU37" s="241"/>
      <c r="MPV37" s="241"/>
      <c r="MPW37" s="241"/>
      <c r="MPX37" s="241"/>
      <c r="MPY37" s="241"/>
      <c r="MPZ37" s="241"/>
      <c r="MQA37" s="241"/>
      <c r="MQB37" s="241"/>
      <c r="MQC37" s="241"/>
      <c r="MQD37" s="241"/>
      <c r="MQE37" s="241"/>
      <c r="MQF37" s="241"/>
      <c r="MQG37" s="241"/>
      <c r="MQH37" s="241"/>
      <c r="MQI37" s="241"/>
      <c r="MQJ37" s="241"/>
      <c r="MQK37" s="241"/>
      <c r="MQL37" s="241"/>
      <c r="MQM37" s="241"/>
      <c r="MQN37" s="241"/>
      <c r="MQO37" s="241"/>
      <c r="MQP37" s="241"/>
      <c r="MQQ37" s="241"/>
      <c r="MQR37" s="241"/>
      <c r="MQS37" s="241"/>
      <c r="MQT37" s="241"/>
      <c r="MQU37" s="241"/>
      <c r="MQV37" s="241"/>
      <c r="MQW37" s="241"/>
      <c r="MQX37" s="241"/>
      <c r="MQY37" s="241"/>
      <c r="MQZ37" s="241"/>
      <c r="MRA37" s="241"/>
      <c r="MRB37" s="241"/>
      <c r="MRC37" s="241"/>
      <c r="MRD37" s="241"/>
      <c r="MRE37" s="241"/>
      <c r="MRF37" s="241"/>
      <c r="MRG37" s="241"/>
      <c r="MRH37" s="241"/>
      <c r="MRI37" s="241"/>
      <c r="MRJ37" s="241"/>
      <c r="MRK37" s="241"/>
      <c r="MRL37" s="241"/>
      <c r="MRM37" s="241"/>
      <c r="MRN37" s="241"/>
      <c r="MRO37" s="241"/>
      <c r="MRP37" s="241"/>
      <c r="MRQ37" s="241"/>
      <c r="MRR37" s="241"/>
      <c r="MRS37" s="241"/>
      <c r="MRT37" s="241"/>
      <c r="MRU37" s="241"/>
      <c r="MRV37" s="241"/>
      <c r="MRW37" s="241"/>
      <c r="MRX37" s="241"/>
      <c r="MRY37" s="241"/>
      <c r="MRZ37" s="241"/>
      <c r="MSA37" s="241"/>
      <c r="MSB37" s="241"/>
      <c r="MSC37" s="241"/>
      <c r="MSD37" s="241"/>
      <c r="MSE37" s="241"/>
      <c r="MSF37" s="241"/>
      <c r="MSG37" s="241"/>
      <c r="MSH37" s="241"/>
      <c r="MSI37" s="241"/>
      <c r="MSJ37" s="241"/>
      <c r="MSK37" s="241"/>
      <c r="MSL37" s="241"/>
      <c r="MSM37" s="241"/>
      <c r="MSN37" s="241"/>
      <c r="MSO37" s="241"/>
      <c r="MSP37" s="241"/>
      <c r="MSQ37" s="241"/>
      <c r="MSR37" s="241"/>
      <c r="MSS37" s="241"/>
      <c r="MST37" s="241"/>
      <c r="MSU37" s="241"/>
      <c r="MSV37" s="241"/>
      <c r="MSW37" s="241"/>
      <c r="MSX37" s="241"/>
      <c r="MSY37" s="241"/>
      <c r="MSZ37" s="241"/>
      <c r="MTA37" s="241"/>
      <c r="MTB37" s="241"/>
      <c r="MTC37" s="241"/>
      <c r="MTD37" s="241"/>
      <c r="MTE37" s="241"/>
      <c r="MTF37" s="241"/>
      <c r="MTG37" s="241"/>
      <c r="MTH37" s="241"/>
      <c r="MTI37" s="241"/>
      <c r="MTJ37" s="241"/>
      <c r="MTK37" s="241"/>
      <c r="MTL37" s="241"/>
      <c r="MTM37" s="241"/>
      <c r="MTN37" s="241"/>
      <c r="MTO37" s="241"/>
      <c r="MTP37" s="241"/>
      <c r="MTQ37" s="241"/>
      <c r="MTR37" s="241"/>
      <c r="MTS37" s="241"/>
      <c r="MTT37" s="241"/>
      <c r="MTU37" s="241"/>
      <c r="MTV37" s="241"/>
      <c r="MTW37" s="241"/>
      <c r="MTX37" s="241"/>
      <c r="MTY37" s="241"/>
      <c r="MTZ37" s="241"/>
      <c r="MUA37" s="241"/>
      <c r="MUB37" s="241"/>
      <c r="MUC37" s="241"/>
      <c r="MUD37" s="241"/>
      <c r="MUE37" s="241"/>
      <c r="MUF37" s="241"/>
      <c r="MUG37" s="241"/>
      <c r="MUH37" s="241"/>
      <c r="MUI37" s="241"/>
      <c r="MUJ37" s="241"/>
      <c r="MUK37" s="241"/>
      <c r="MUL37" s="241"/>
      <c r="MUM37" s="241"/>
      <c r="MUN37" s="241"/>
      <c r="MUO37" s="241"/>
      <c r="MUP37" s="241"/>
      <c r="MUQ37" s="241"/>
      <c r="MUR37" s="241"/>
      <c r="MUS37" s="241"/>
      <c r="MUT37" s="241"/>
      <c r="MUU37" s="241"/>
      <c r="MUV37" s="241"/>
      <c r="MUW37" s="241"/>
      <c r="MUX37" s="241"/>
      <c r="MUY37" s="241"/>
      <c r="MUZ37" s="241"/>
      <c r="MVA37" s="241"/>
      <c r="MVB37" s="241"/>
      <c r="MVC37" s="241"/>
      <c r="MVD37" s="241"/>
      <c r="MVE37" s="241"/>
      <c r="MVF37" s="241"/>
      <c r="MVG37" s="241"/>
      <c r="MVH37" s="241"/>
      <c r="MVI37" s="241"/>
      <c r="MVJ37" s="241"/>
      <c r="MVK37" s="241"/>
      <c r="MVL37" s="241"/>
      <c r="MVM37" s="241"/>
      <c r="MVN37" s="241"/>
      <c r="MVO37" s="241"/>
      <c r="MVP37" s="241"/>
      <c r="MVQ37" s="241"/>
      <c r="MVR37" s="241"/>
      <c r="MVS37" s="241"/>
      <c r="MVT37" s="241"/>
      <c r="MVU37" s="241"/>
      <c r="MVV37" s="241"/>
      <c r="MVW37" s="241"/>
      <c r="MVX37" s="241"/>
      <c r="MVY37" s="241"/>
      <c r="MVZ37" s="241"/>
      <c r="MWA37" s="241"/>
      <c r="MWB37" s="241"/>
      <c r="MWC37" s="241"/>
      <c r="MWD37" s="241"/>
      <c r="MWE37" s="241"/>
      <c r="MWF37" s="241"/>
      <c r="MWG37" s="241"/>
      <c r="MWH37" s="241"/>
      <c r="MWI37" s="241"/>
      <c r="MWJ37" s="241"/>
      <c r="MWK37" s="241"/>
      <c r="MWL37" s="241"/>
      <c r="MWM37" s="241"/>
      <c r="MWN37" s="241"/>
      <c r="MWO37" s="241"/>
      <c r="MWP37" s="241"/>
      <c r="MWQ37" s="241"/>
      <c r="MWR37" s="241"/>
      <c r="MWS37" s="241"/>
      <c r="MWT37" s="241"/>
      <c r="MWU37" s="241"/>
      <c r="MWV37" s="241"/>
      <c r="MWW37" s="241"/>
      <c r="MWX37" s="241"/>
      <c r="MWY37" s="241"/>
      <c r="MWZ37" s="241"/>
      <c r="MXA37" s="241"/>
      <c r="MXB37" s="241"/>
      <c r="MXC37" s="241"/>
      <c r="MXD37" s="241"/>
      <c r="MXE37" s="241"/>
      <c r="MXF37" s="241"/>
      <c r="MXG37" s="241"/>
      <c r="MXH37" s="241"/>
      <c r="MXI37" s="241"/>
      <c r="MXJ37" s="241"/>
      <c r="MXK37" s="241"/>
      <c r="MXL37" s="241"/>
      <c r="MXM37" s="241"/>
      <c r="MXN37" s="241"/>
      <c r="MXO37" s="241"/>
      <c r="MXP37" s="241"/>
      <c r="MXQ37" s="241"/>
      <c r="MXR37" s="241"/>
      <c r="MXS37" s="241"/>
      <c r="MXT37" s="241"/>
      <c r="MXU37" s="241"/>
      <c r="MXV37" s="241"/>
      <c r="MXW37" s="241"/>
      <c r="MXX37" s="241"/>
      <c r="MXY37" s="241"/>
      <c r="MXZ37" s="241"/>
      <c r="MYA37" s="241"/>
      <c r="MYB37" s="241"/>
      <c r="MYC37" s="241"/>
      <c r="MYD37" s="241"/>
      <c r="MYE37" s="241"/>
      <c r="MYF37" s="241"/>
      <c r="MYG37" s="241"/>
      <c r="MYH37" s="241"/>
      <c r="MYI37" s="241"/>
      <c r="MYJ37" s="241"/>
      <c r="MYK37" s="241"/>
      <c r="MYL37" s="241"/>
      <c r="MYM37" s="241"/>
      <c r="MYN37" s="241"/>
      <c r="MYO37" s="241"/>
      <c r="MYP37" s="241"/>
      <c r="MYQ37" s="241"/>
      <c r="MYR37" s="241"/>
      <c r="MYS37" s="241"/>
      <c r="MYT37" s="241"/>
      <c r="MYU37" s="241"/>
      <c r="MYV37" s="241"/>
      <c r="MYW37" s="241"/>
      <c r="MYX37" s="241"/>
      <c r="MYY37" s="241"/>
      <c r="MYZ37" s="241"/>
      <c r="MZA37" s="241"/>
      <c r="MZB37" s="241"/>
      <c r="MZC37" s="241"/>
      <c r="MZD37" s="241"/>
      <c r="MZE37" s="241"/>
      <c r="MZF37" s="241"/>
      <c r="MZG37" s="241"/>
      <c r="MZH37" s="241"/>
      <c r="MZI37" s="241"/>
      <c r="MZJ37" s="241"/>
      <c r="MZK37" s="241"/>
      <c r="MZL37" s="241"/>
      <c r="MZM37" s="241"/>
      <c r="MZN37" s="241"/>
      <c r="MZO37" s="241"/>
      <c r="MZP37" s="241"/>
      <c r="MZQ37" s="241"/>
      <c r="MZR37" s="241"/>
      <c r="MZS37" s="241"/>
      <c r="MZT37" s="241"/>
      <c r="MZU37" s="241"/>
      <c r="MZV37" s="241"/>
      <c r="MZW37" s="241"/>
      <c r="MZX37" s="241"/>
      <c r="MZY37" s="241"/>
      <c r="MZZ37" s="241"/>
      <c r="NAA37" s="241"/>
      <c r="NAB37" s="241"/>
      <c r="NAC37" s="241"/>
      <c r="NAD37" s="241"/>
      <c r="NAE37" s="241"/>
      <c r="NAF37" s="241"/>
      <c r="NAG37" s="241"/>
      <c r="NAH37" s="241"/>
      <c r="NAI37" s="241"/>
      <c r="NAJ37" s="241"/>
      <c r="NAK37" s="241"/>
      <c r="NAL37" s="241"/>
      <c r="NAM37" s="241"/>
      <c r="NAN37" s="241"/>
      <c r="NAO37" s="241"/>
      <c r="NAP37" s="241"/>
      <c r="NAQ37" s="241"/>
      <c r="NAR37" s="241"/>
      <c r="NAS37" s="241"/>
      <c r="NAT37" s="241"/>
      <c r="NAU37" s="241"/>
      <c r="NAV37" s="241"/>
      <c r="NAW37" s="241"/>
      <c r="NAX37" s="241"/>
      <c r="NAY37" s="241"/>
      <c r="NAZ37" s="241"/>
      <c r="NBA37" s="241"/>
      <c r="NBB37" s="241"/>
      <c r="NBC37" s="241"/>
      <c r="NBD37" s="241"/>
      <c r="NBE37" s="241"/>
      <c r="NBF37" s="241"/>
      <c r="NBG37" s="241"/>
      <c r="NBH37" s="241"/>
      <c r="NBI37" s="241"/>
      <c r="NBJ37" s="241"/>
      <c r="NBK37" s="241"/>
      <c r="NBL37" s="241"/>
      <c r="NBM37" s="241"/>
      <c r="NBN37" s="241"/>
      <c r="NBO37" s="241"/>
      <c r="NBP37" s="241"/>
      <c r="NBQ37" s="241"/>
      <c r="NBR37" s="241"/>
      <c r="NBS37" s="241"/>
      <c r="NBT37" s="241"/>
      <c r="NBU37" s="241"/>
      <c r="NBV37" s="241"/>
      <c r="NBW37" s="241"/>
      <c r="NBX37" s="241"/>
      <c r="NBY37" s="241"/>
      <c r="NBZ37" s="241"/>
      <c r="NCA37" s="241"/>
      <c r="NCB37" s="241"/>
      <c r="NCC37" s="241"/>
      <c r="NCD37" s="241"/>
      <c r="NCE37" s="241"/>
      <c r="NCF37" s="241"/>
      <c r="NCG37" s="241"/>
      <c r="NCH37" s="241"/>
      <c r="NCI37" s="241"/>
      <c r="NCJ37" s="241"/>
      <c r="NCK37" s="241"/>
      <c r="NCL37" s="241"/>
      <c r="NCM37" s="241"/>
      <c r="NCN37" s="241"/>
      <c r="NCO37" s="241"/>
      <c r="NCP37" s="241"/>
      <c r="NCQ37" s="241"/>
      <c r="NCR37" s="241"/>
      <c r="NCS37" s="241"/>
      <c r="NCT37" s="241"/>
      <c r="NCU37" s="241"/>
      <c r="NCV37" s="241"/>
      <c r="NCW37" s="241"/>
      <c r="NCX37" s="241"/>
      <c r="NCY37" s="241"/>
      <c r="NCZ37" s="241"/>
      <c r="NDA37" s="241"/>
      <c r="NDB37" s="241"/>
      <c r="NDC37" s="241"/>
      <c r="NDD37" s="241"/>
      <c r="NDE37" s="241"/>
      <c r="NDF37" s="241"/>
      <c r="NDG37" s="241"/>
      <c r="NDH37" s="241"/>
      <c r="NDI37" s="241"/>
      <c r="NDJ37" s="241"/>
      <c r="NDK37" s="241"/>
      <c r="NDL37" s="241"/>
      <c r="NDM37" s="241"/>
      <c r="NDN37" s="241"/>
      <c r="NDO37" s="241"/>
      <c r="NDP37" s="241"/>
      <c r="NDQ37" s="241"/>
      <c r="NDR37" s="241"/>
      <c r="NDS37" s="241"/>
      <c r="NDT37" s="241"/>
      <c r="NDU37" s="241"/>
      <c r="NDV37" s="241"/>
      <c r="NDW37" s="241"/>
      <c r="NDX37" s="241"/>
      <c r="NDY37" s="241"/>
      <c r="NDZ37" s="241"/>
      <c r="NEA37" s="241"/>
      <c r="NEB37" s="241"/>
      <c r="NEC37" s="241"/>
      <c r="NED37" s="241"/>
      <c r="NEE37" s="241"/>
      <c r="NEF37" s="241"/>
      <c r="NEG37" s="241"/>
      <c r="NEH37" s="241"/>
      <c r="NEI37" s="241"/>
      <c r="NEJ37" s="241"/>
      <c r="NEK37" s="241"/>
      <c r="NEL37" s="241"/>
      <c r="NEM37" s="241"/>
      <c r="NEN37" s="241"/>
      <c r="NEO37" s="241"/>
      <c r="NEP37" s="241"/>
      <c r="NEQ37" s="241"/>
      <c r="NER37" s="241"/>
      <c r="NES37" s="241"/>
      <c r="NET37" s="241"/>
      <c r="NEU37" s="241"/>
      <c r="NEV37" s="241"/>
      <c r="NEW37" s="241"/>
      <c r="NEX37" s="241"/>
      <c r="NEY37" s="241"/>
      <c r="NEZ37" s="241"/>
      <c r="NFA37" s="241"/>
      <c r="NFB37" s="241"/>
      <c r="NFC37" s="241"/>
      <c r="NFD37" s="241"/>
      <c r="NFE37" s="241"/>
      <c r="NFF37" s="241"/>
      <c r="NFG37" s="241"/>
      <c r="NFH37" s="241"/>
      <c r="NFI37" s="241"/>
      <c r="NFJ37" s="241"/>
      <c r="NFK37" s="241"/>
      <c r="NFL37" s="241"/>
      <c r="NFM37" s="241"/>
      <c r="NFN37" s="241"/>
      <c r="NFO37" s="241"/>
      <c r="NFP37" s="241"/>
      <c r="NFQ37" s="241"/>
      <c r="NFR37" s="241"/>
      <c r="NFS37" s="241"/>
      <c r="NFT37" s="241"/>
      <c r="NFU37" s="241"/>
      <c r="NFV37" s="241"/>
      <c r="NFW37" s="241"/>
      <c r="NFX37" s="241"/>
      <c r="NFY37" s="241"/>
      <c r="NFZ37" s="241"/>
      <c r="NGA37" s="241"/>
      <c r="NGB37" s="241"/>
      <c r="NGC37" s="241"/>
      <c r="NGD37" s="241"/>
      <c r="NGE37" s="241"/>
      <c r="NGF37" s="241"/>
      <c r="NGG37" s="241"/>
      <c r="NGH37" s="241"/>
      <c r="NGI37" s="241"/>
      <c r="NGJ37" s="241"/>
      <c r="NGK37" s="241"/>
      <c r="NGL37" s="241"/>
      <c r="NGM37" s="241"/>
      <c r="NGN37" s="241"/>
      <c r="NGO37" s="241"/>
      <c r="NGP37" s="241"/>
      <c r="NGQ37" s="241"/>
      <c r="NGR37" s="241"/>
      <c r="NGS37" s="241"/>
      <c r="NGT37" s="241"/>
      <c r="NGU37" s="241"/>
      <c r="NGV37" s="241"/>
      <c r="NGW37" s="241"/>
      <c r="NGX37" s="241"/>
      <c r="NGY37" s="241"/>
      <c r="NGZ37" s="241"/>
      <c r="NHA37" s="241"/>
      <c r="NHB37" s="241"/>
      <c r="NHC37" s="241"/>
      <c r="NHD37" s="241"/>
      <c r="NHE37" s="241"/>
      <c r="NHF37" s="241"/>
      <c r="NHG37" s="241"/>
      <c r="NHH37" s="241"/>
      <c r="NHI37" s="241"/>
      <c r="NHJ37" s="241"/>
      <c r="NHK37" s="241"/>
      <c r="NHL37" s="241"/>
      <c r="NHM37" s="241"/>
      <c r="NHN37" s="241"/>
      <c r="NHO37" s="241"/>
      <c r="NHP37" s="241"/>
      <c r="NHQ37" s="241"/>
      <c r="NHR37" s="241"/>
      <c r="NHS37" s="241"/>
      <c r="NHT37" s="241"/>
      <c r="NHU37" s="241"/>
      <c r="NHV37" s="241"/>
      <c r="NHW37" s="241"/>
      <c r="NHX37" s="241"/>
      <c r="NHY37" s="241"/>
      <c r="NHZ37" s="241"/>
      <c r="NIA37" s="241"/>
      <c r="NIB37" s="241"/>
      <c r="NIC37" s="241"/>
      <c r="NID37" s="241"/>
      <c r="NIE37" s="241"/>
      <c r="NIF37" s="241"/>
      <c r="NIG37" s="241"/>
      <c r="NIH37" s="241"/>
      <c r="NII37" s="241"/>
      <c r="NIJ37" s="241"/>
      <c r="NIK37" s="241"/>
      <c r="NIL37" s="241"/>
      <c r="NIM37" s="241"/>
      <c r="NIN37" s="241"/>
      <c r="NIO37" s="241"/>
      <c r="NIP37" s="241"/>
      <c r="NIQ37" s="241"/>
      <c r="NIR37" s="241"/>
      <c r="NIS37" s="241"/>
      <c r="NIT37" s="241"/>
      <c r="NIU37" s="241"/>
      <c r="NIV37" s="241"/>
      <c r="NIW37" s="241"/>
      <c r="NIX37" s="241"/>
      <c r="NIY37" s="241"/>
      <c r="NIZ37" s="241"/>
      <c r="NJA37" s="241"/>
      <c r="NJB37" s="241"/>
      <c r="NJC37" s="241"/>
      <c r="NJD37" s="241"/>
      <c r="NJE37" s="241"/>
      <c r="NJF37" s="241"/>
      <c r="NJG37" s="241"/>
      <c r="NJH37" s="241"/>
      <c r="NJI37" s="241"/>
      <c r="NJJ37" s="241"/>
      <c r="NJK37" s="241"/>
      <c r="NJL37" s="241"/>
      <c r="NJM37" s="241"/>
      <c r="NJN37" s="241"/>
      <c r="NJO37" s="241"/>
      <c r="NJP37" s="241"/>
      <c r="NJQ37" s="241"/>
      <c r="NJR37" s="241"/>
      <c r="NJS37" s="241"/>
      <c r="NJT37" s="241"/>
      <c r="NJU37" s="241"/>
      <c r="NJV37" s="241"/>
      <c r="NJW37" s="241"/>
      <c r="NJX37" s="241"/>
      <c r="NJY37" s="241"/>
      <c r="NJZ37" s="241"/>
      <c r="NKA37" s="241"/>
      <c r="NKB37" s="241"/>
      <c r="NKC37" s="241"/>
      <c r="NKD37" s="241"/>
      <c r="NKE37" s="241"/>
      <c r="NKF37" s="241"/>
      <c r="NKG37" s="241"/>
      <c r="NKH37" s="241"/>
      <c r="NKI37" s="241"/>
      <c r="NKJ37" s="241"/>
      <c r="NKK37" s="241"/>
      <c r="NKL37" s="241"/>
      <c r="NKM37" s="241"/>
      <c r="NKN37" s="241"/>
      <c r="NKO37" s="241"/>
      <c r="NKP37" s="241"/>
      <c r="NKQ37" s="241"/>
      <c r="NKR37" s="241"/>
      <c r="NKS37" s="241"/>
      <c r="NKT37" s="241"/>
      <c r="NKU37" s="241"/>
      <c r="NKV37" s="241"/>
      <c r="NKW37" s="241"/>
      <c r="NKX37" s="241"/>
      <c r="NKY37" s="241"/>
      <c r="NKZ37" s="241"/>
      <c r="NLA37" s="241"/>
      <c r="NLB37" s="241"/>
      <c r="NLC37" s="241"/>
      <c r="NLD37" s="241"/>
      <c r="NLE37" s="241"/>
      <c r="NLF37" s="241"/>
      <c r="NLG37" s="241"/>
      <c r="NLH37" s="241"/>
      <c r="NLI37" s="241"/>
      <c r="NLJ37" s="241"/>
      <c r="NLK37" s="241"/>
      <c r="NLL37" s="241"/>
      <c r="NLM37" s="241"/>
      <c r="NLN37" s="241"/>
      <c r="NLO37" s="241"/>
      <c r="NLP37" s="241"/>
      <c r="NLQ37" s="241"/>
      <c r="NLR37" s="241"/>
      <c r="NLS37" s="241"/>
      <c r="NLT37" s="241"/>
      <c r="NLU37" s="241"/>
      <c r="NLV37" s="241"/>
      <c r="NLW37" s="241"/>
      <c r="NLX37" s="241"/>
      <c r="NLY37" s="241"/>
      <c r="NLZ37" s="241"/>
      <c r="NMA37" s="241"/>
      <c r="NMB37" s="241"/>
      <c r="NMC37" s="241"/>
      <c r="NMD37" s="241"/>
      <c r="NME37" s="241"/>
      <c r="NMF37" s="241"/>
      <c r="NMG37" s="241"/>
      <c r="NMH37" s="241"/>
      <c r="NMI37" s="241"/>
      <c r="NMJ37" s="241"/>
      <c r="NMK37" s="241"/>
      <c r="NML37" s="241"/>
      <c r="NMM37" s="241"/>
      <c r="NMN37" s="241"/>
      <c r="NMO37" s="241"/>
      <c r="NMP37" s="241"/>
      <c r="NMQ37" s="241"/>
      <c r="NMR37" s="241"/>
      <c r="NMS37" s="241"/>
      <c r="NMT37" s="241"/>
      <c r="NMU37" s="241"/>
      <c r="NMV37" s="241"/>
      <c r="NMW37" s="241"/>
      <c r="NMX37" s="241"/>
      <c r="NMY37" s="241"/>
      <c r="NMZ37" s="241"/>
      <c r="NNA37" s="241"/>
      <c r="NNB37" s="241"/>
      <c r="NNC37" s="241"/>
      <c r="NND37" s="241"/>
      <c r="NNE37" s="241"/>
      <c r="NNF37" s="241"/>
      <c r="NNG37" s="241"/>
      <c r="NNH37" s="241"/>
      <c r="NNI37" s="241"/>
      <c r="NNJ37" s="241"/>
      <c r="NNK37" s="241"/>
      <c r="NNL37" s="241"/>
      <c r="NNM37" s="241"/>
      <c r="NNN37" s="241"/>
      <c r="NNO37" s="241"/>
      <c r="NNP37" s="241"/>
      <c r="NNQ37" s="241"/>
      <c r="NNR37" s="241"/>
      <c r="NNS37" s="241"/>
      <c r="NNT37" s="241"/>
      <c r="NNU37" s="241"/>
      <c r="NNV37" s="241"/>
      <c r="NNW37" s="241"/>
      <c r="NNX37" s="241"/>
      <c r="NNY37" s="241"/>
      <c r="NNZ37" s="241"/>
      <c r="NOA37" s="241"/>
      <c r="NOB37" s="241"/>
      <c r="NOC37" s="241"/>
      <c r="NOD37" s="241"/>
      <c r="NOE37" s="241"/>
      <c r="NOF37" s="241"/>
      <c r="NOG37" s="241"/>
      <c r="NOH37" s="241"/>
      <c r="NOI37" s="241"/>
      <c r="NOJ37" s="241"/>
      <c r="NOK37" s="241"/>
      <c r="NOL37" s="241"/>
      <c r="NOM37" s="241"/>
      <c r="NON37" s="241"/>
      <c r="NOO37" s="241"/>
      <c r="NOP37" s="241"/>
      <c r="NOQ37" s="241"/>
      <c r="NOR37" s="241"/>
      <c r="NOS37" s="241"/>
      <c r="NOT37" s="241"/>
      <c r="NOU37" s="241"/>
      <c r="NOV37" s="241"/>
      <c r="NOW37" s="241"/>
      <c r="NOX37" s="241"/>
      <c r="NOY37" s="241"/>
      <c r="NOZ37" s="241"/>
      <c r="NPA37" s="241"/>
      <c r="NPB37" s="241"/>
      <c r="NPC37" s="241"/>
      <c r="NPD37" s="241"/>
      <c r="NPE37" s="241"/>
      <c r="NPF37" s="241"/>
      <c r="NPG37" s="241"/>
      <c r="NPH37" s="241"/>
      <c r="NPI37" s="241"/>
      <c r="NPJ37" s="241"/>
      <c r="NPK37" s="241"/>
      <c r="NPL37" s="241"/>
      <c r="NPM37" s="241"/>
      <c r="NPN37" s="241"/>
      <c r="NPO37" s="241"/>
      <c r="NPP37" s="241"/>
      <c r="NPQ37" s="241"/>
      <c r="NPR37" s="241"/>
      <c r="NPS37" s="241"/>
      <c r="NPT37" s="241"/>
      <c r="NPU37" s="241"/>
      <c r="NPV37" s="241"/>
      <c r="NPW37" s="241"/>
      <c r="NPX37" s="241"/>
      <c r="NPY37" s="241"/>
      <c r="NPZ37" s="241"/>
      <c r="NQA37" s="241"/>
      <c r="NQB37" s="241"/>
      <c r="NQC37" s="241"/>
      <c r="NQD37" s="241"/>
      <c r="NQE37" s="241"/>
      <c r="NQF37" s="241"/>
      <c r="NQG37" s="241"/>
      <c r="NQH37" s="241"/>
      <c r="NQI37" s="241"/>
      <c r="NQJ37" s="241"/>
      <c r="NQK37" s="241"/>
      <c r="NQL37" s="241"/>
      <c r="NQM37" s="241"/>
      <c r="NQN37" s="241"/>
      <c r="NQO37" s="241"/>
      <c r="NQP37" s="241"/>
      <c r="NQQ37" s="241"/>
      <c r="NQR37" s="241"/>
      <c r="NQS37" s="241"/>
      <c r="NQT37" s="241"/>
      <c r="NQU37" s="241"/>
      <c r="NQV37" s="241"/>
      <c r="NQW37" s="241"/>
      <c r="NQX37" s="241"/>
      <c r="NQY37" s="241"/>
      <c r="NQZ37" s="241"/>
      <c r="NRA37" s="241"/>
      <c r="NRB37" s="241"/>
      <c r="NRC37" s="241"/>
      <c r="NRD37" s="241"/>
      <c r="NRE37" s="241"/>
      <c r="NRF37" s="241"/>
      <c r="NRG37" s="241"/>
      <c r="NRH37" s="241"/>
      <c r="NRI37" s="241"/>
      <c r="NRJ37" s="241"/>
      <c r="NRK37" s="241"/>
      <c r="NRL37" s="241"/>
      <c r="NRM37" s="241"/>
      <c r="NRN37" s="241"/>
      <c r="NRO37" s="241"/>
      <c r="NRP37" s="241"/>
      <c r="NRQ37" s="241"/>
      <c r="NRR37" s="241"/>
      <c r="NRS37" s="241"/>
      <c r="NRT37" s="241"/>
      <c r="NRU37" s="241"/>
      <c r="NRV37" s="241"/>
      <c r="NRW37" s="241"/>
      <c r="NRX37" s="241"/>
      <c r="NRY37" s="241"/>
      <c r="NRZ37" s="241"/>
      <c r="NSA37" s="241"/>
      <c r="NSB37" s="241"/>
      <c r="NSC37" s="241"/>
      <c r="NSD37" s="241"/>
      <c r="NSE37" s="241"/>
      <c r="NSF37" s="241"/>
      <c r="NSG37" s="241"/>
      <c r="NSH37" s="241"/>
      <c r="NSI37" s="241"/>
      <c r="NSJ37" s="241"/>
      <c r="NSK37" s="241"/>
      <c r="NSL37" s="241"/>
      <c r="NSM37" s="241"/>
      <c r="NSN37" s="241"/>
      <c r="NSO37" s="241"/>
      <c r="NSP37" s="241"/>
      <c r="NSQ37" s="241"/>
      <c r="NSR37" s="241"/>
      <c r="NSS37" s="241"/>
      <c r="NST37" s="241"/>
      <c r="NSU37" s="241"/>
      <c r="NSV37" s="241"/>
      <c r="NSW37" s="241"/>
      <c r="NSX37" s="241"/>
      <c r="NSY37" s="241"/>
      <c r="NSZ37" s="241"/>
      <c r="NTA37" s="241"/>
      <c r="NTB37" s="241"/>
      <c r="NTC37" s="241"/>
      <c r="NTD37" s="241"/>
      <c r="NTE37" s="241"/>
      <c r="NTF37" s="241"/>
      <c r="NTG37" s="241"/>
      <c r="NTH37" s="241"/>
      <c r="NTI37" s="241"/>
      <c r="NTJ37" s="241"/>
      <c r="NTK37" s="241"/>
      <c r="NTL37" s="241"/>
      <c r="NTM37" s="241"/>
      <c r="NTN37" s="241"/>
      <c r="NTO37" s="241"/>
      <c r="NTP37" s="241"/>
      <c r="NTQ37" s="241"/>
      <c r="NTR37" s="241"/>
      <c r="NTS37" s="241"/>
      <c r="NTT37" s="241"/>
      <c r="NTU37" s="241"/>
      <c r="NTV37" s="241"/>
      <c r="NTW37" s="241"/>
      <c r="NTX37" s="241"/>
      <c r="NTY37" s="241"/>
      <c r="NTZ37" s="241"/>
      <c r="NUA37" s="241"/>
      <c r="NUB37" s="241"/>
      <c r="NUC37" s="241"/>
      <c r="NUD37" s="241"/>
      <c r="NUE37" s="241"/>
      <c r="NUF37" s="241"/>
      <c r="NUG37" s="241"/>
      <c r="NUH37" s="241"/>
      <c r="NUI37" s="241"/>
      <c r="NUJ37" s="241"/>
      <c r="NUK37" s="241"/>
      <c r="NUL37" s="241"/>
      <c r="NUM37" s="241"/>
      <c r="NUN37" s="241"/>
      <c r="NUO37" s="241"/>
      <c r="NUP37" s="241"/>
      <c r="NUQ37" s="241"/>
      <c r="NUR37" s="241"/>
      <c r="NUS37" s="241"/>
      <c r="NUT37" s="241"/>
      <c r="NUU37" s="241"/>
      <c r="NUV37" s="241"/>
      <c r="NUW37" s="241"/>
      <c r="NUX37" s="241"/>
      <c r="NUY37" s="241"/>
      <c r="NUZ37" s="241"/>
      <c r="NVA37" s="241"/>
      <c r="NVB37" s="241"/>
      <c r="NVC37" s="241"/>
      <c r="NVD37" s="241"/>
      <c r="NVE37" s="241"/>
      <c r="NVF37" s="241"/>
      <c r="NVG37" s="241"/>
      <c r="NVH37" s="241"/>
      <c r="NVI37" s="241"/>
      <c r="NVJ37" s="241"/>
      <c r="NVK37" s="241"/>
      <c r="NVL37" s="241"/>
      <c r="NVM37" s="241"/>
      <c r="NVN37" s="241"/>
      <c r="NVO37" s="241"/>
      <c r="NVP37" s="241"/>
      <c r="NVQ37" s="241"/>
      <c r="NVR37" s="241"/>
      <c r="NVS37" s="241"/>
      <c r="NVT37" s="241"/>
      <c r="NVU37" s="241"/>
      <c r="NVV37" s="241"/>
      <c r="NVW37" s="241"/>
      <c r="NVX37" s="241"/>
      <c r="NVY37" s="241"/>
      <c r="NVZ37" s="241"/>
      <c r="NWA37" s="241"/>
      <c r="NWB37" s="241"/>
      <c r="NWC37" s="241"/>
      <c r="NWD37" s="241"/>
      <c r="NWE37" s="241"/>
      <c r="NWF37" s="241"/>
      <c r="NWG37" s="241"/>
      <c r="NWH37" s="241"/>
      <c r="NWI37" s="241"/>
      <c r="NWJ37" s="241"/>
      <c r="NWK37" s="241"/>
      <c r="NWL37" s="241"/>
      <c r="NWM37" s="241"/>
      <c r="NWN37" s="241"/>
      <c r="NWO37" s="241"/>
      <c r="NWP37" s="241"/>
      <c r="NWQ37" s="241"/>
      <c r="NWR37" s="241"/>
      <c r="NWS37" s="241"/>
      <c r="NWT37" s="241"/>
      <c r="NWU37" s="241"/>
      <c r="NWV37" s="241"/>
      <c r="NWW37" s="241"/>
      <c r="NWX37" s="241"/>
      <c r="NWY37" s="241"/>
      <c r="NWZ37" s="241"/>
      <c r="NXA37" s="241"/>
      <c r="NXB37" s="241"/>
      <c r="NXC37" s="241"/>
      <c r="NXD37" s="241"/>
      <c r="NXE37" s="241"/>
      <c r="NXF37" s="241"/>
      <c r="NXG37" s="241"/>
      <c r="NXH37" s="241"/>
      <c r="NXI37" s="241"/>
      <c r="NXJ37" s="241"/>
      <c r="NXK37" s="241"/>
      <c r="NXL37" s="241"/>
      <c r="NXM37" s="241"/>
      <c r="NXN37" s="241"/>
      <c r="NXO37" s="241"/>
      <c r="NXP37" s="241"/>
      <c r="NXQ37" s="241"/>
      <c r="NXR37" s="241"/>
      <c r="NXS37" s="241"/>
      <c r="NXT37" s="241"/>
      <c r="NXU37" s="241"/>
      <c r="NXV37" s="241"/>
      <c r="NXW37" s="241"/>
      <c r="NXX37" s="241"/>
      <c r="NXY37" s="241"/>
      <c r="NXZ37" s="241"/>
      <c r="NYA37" s="241"/>
      <c r="NYB37" s="241"/>
      <c r="NYC37" s="241"/>
      <c r="NYD37" s="241"/>
      <c r="NYE37" s="241"/>
      <c r="NYF37" s="241"/>
      <c r="NYG37" s="241"/>
      <c r="NYH37" s="241"/>
      <c r="NYI37" s="241"/>
      <c r="NYJ37" s="241"/>
      <c r="NYK37" s="241"/>
      <c r="NYL37" s="241"/>
      <c r="NYM37" s="241"/>
      <c r="NYN37" s="241"/>
      <c r="NYO37" s="241"/>
      <c r="NYP37" s="241"/>
      <c r="NYQ37" s="241"/>
      <c r="NYR37" s="241"/>
      <c r="NYS37" s="241"/>
      <c r="NYT37" s="241"/>
      <c r="NYU37" s="241"/>
      <c r="NYV37" s="241"/>
      <c r="NYW37" s="241"/>
      <c r="NYX37" s="241"/>
      <c r="NYY37" s="241"/>
      <c r="NYZ37" s="241"/>
      <c r="NZA37" s="241"/>
      <c r="NZB37" s="241"/>
      <c r="NZC37" s="241"/>
      <c r="NZD37" s="241"/>
      <c r="NZE37" s="241"/>
      <c r="NZF37" s="241"/>
      <c r="NZG37" s="241"/>
      <c r="NZH37" s="241"/>
      <c r="NZI37" s="241"/>
      <c r="NZJ37" s="241"/>
      <c r="NZK37" s="241"/>
      <c r="NZL37" s="241"/>
      <c r="NZM37" s="241"/>
      <c r="NZN37" s="241"/>
      <c r="NZO37" s="241"/>
      <c r="NZP37" s="241"/>
      <c r="NZQ37" s="241"/>
      <c r="NZR37" s="241"/>
      <c r="NZS37" s="241"/>
      <c r="NZT37" s="241"/>
      <c r="NZU37" s="241"/>
      <c r="NZV37" s="241"/>
      <c r="NZW37" s="241"/>
      <c r="NZX37" s="241"/>
      <c r="NZY37" s="241"/>
      <c r="NZZ37" s="241"/>
      <c r="OAA37" s="241"/>
      <c r="OAB37" s="241"/>
      <c r="OAC37" s="241"/>
      <c r="OAD37" s="241"/>
      <c r="OAE37" s="241"/>
      <c r="OAF37" s="241"/>
      <c r="OAG37" s="241"/>
      <c r="OAH37" s="241"/>
      <c r="OAI37" s="241"/>
      <c r="OAJ37" s="241"/>
      <c r="OAK37" s="241"/>
      <c r="OAL37" s="241"/>
      <c r="OAM37" s="241"/>
      <c r="OAN37" s="241"/>
      <c r="OAO37" s="241"/>
      <c r="OAP37" s="241"/>
      <c r="OAQ37" s="241"/>
      <c r="OAR37" s="241"/>
      <c r="OAS37" s="241"/>
      <c r="OAT37" s="241"/>
      <c r="OAU37" s="241"/>
      <c r="OAV37" s="241"/>
      <c r="OAW37" s="241"/>
      <c r="OAX37" s="241"/>
      <c r="OAY37" s="241"/>
      <c r="OAZ37" s="241"/>
      <c r="OBA37" s="241"/>
      <c r="OBB37" s="241"/>
      <c r="OBC37" s="241"/>
      <c r="OBD37" s="241"/>
      <c r="OBE37" s="241"/>
      <c r="OBF37" s="241"/>
      <c r="OBG37" s="241"/>
      <c r="OBH37" s="241"/>
      <c r="OBI37" s="241"/>
      <c r="OBJ37" s="241"/>
      <c r="OBK37" s="241"/>
      <c r="OBL37" s="241"/>
      <c r="OBM37" s="241"/>
      <c r="OBN37" s="241"/>
      <c r="OBO37" s="241"/>
      <c r="OBP37" s="241"/>
      <c r="OBQ37" s="241"/>
      <c r="OBR37" s="241"/>
      <c r="OBS37" s="241"/>
      <c r="OBT37" s="241"/>
      <c r="OBU37" s="241"/>
      <c r="OBV37" s="241"/>
      <c r="OBW37" s="241"/>
      <c r="OBX37" s="241"/>
      <c r="OBY37" s="241"/>
      <c r="OBZ37" s="241"/>
      <c r="OCA37" s="241"/>
      <c r="OCB37" s="241"/>
      <c r="OCC37" s="241"/>
      <c r="OCD37" s="241"/>
      <c r="OCE37" s="241"/>
      <c r="OCF37" s="241"/>
      <c r="OCG37" s="241"/>
      <c r="OCH37" s="241"/>
      <c r="OCI37" s="241"/>
      <c r="OCJ37" s="241"/>
      <c r="OCK37" s="241"/>
      <c r="OCL37" s="241"/>
      <c r="OCM37" s="241"/>
      <c r="OCN37" s="241"/>
      <c r="OCO37" s="241"/>
      <c r="OCP37" s="241"/>
      <c r="OCQ37" s="241"/>
      <c r="OCR37" s="241"/>
      <c r="OCS37" s="241"/>
      <c r="OCT37" s="241"/>
      <c r="OCU37" s="241"/>
      <c r="OCV37" s="241"/>
      <c r="OCW37" s="241"/>
      <c r="OCX37" s="241"/>
      <c r="OCY37" s="241"/>
      <c r="OCZ37" s="241"/>
      <c r="ODA37" s="241"/>
      <c r="ODB37" s="241"/>
      <c r="ODC37" s="241"/>
      <c r="ODD37" s="241"/>
      <c r="ODE37" s="241"/>
      <c r="ODF37" s="241"/>
      <c r="ODG37" s="241"/>
      <c r="ODH37" s="241"/>
      <c r="ODI37" s="241"/>
      <c r="ODJ37" s="241"/>
      <c r="ODK37" s="241"/>
      <c r="ODL37" s="241"/>
      <c r="ODM37" s="241"/>
      <c r="ODN37" s="241"/>
      <c r="ODO37" s="241"/>
      <c r="ODP37" s="241"/>
      <c r="ODQ37" s="241"/>
      <c r="ODR37" s="241"/>
      <c r="ODS37" s="241"/>
      <c r="ODT37" s="241"/>
      <c r="ODU37" s="241"/>
      <c r="ODV37" s="241"/>
      <c r="ODW37" s="241"/>
      <c r="ODX37" s="241"/>
      <c r="ODY37" s="241"/>
      <c r="ODZ37" s="241"/>
      <c r="OEA37" s="241"/>
      <c r="OEB37" s="241"/>
      <c r="OEC37" s="241"/>
      <c r="OED37" s="241"/>
      <c r="OEE37" s="241"/>
      <c r="OEF37" s="241"/>
      <c r="OEG37" s="241"/>
      <c r="OEH37" s="241"/>
      <c r="OEI37" s="241"/>
      <c r="OEJ37" s="241"/>
      <c r="OEK37" s="241"/>
      <c r="OEL37" s="241"/>
      <c r="OEM37" s="241"/>
      <c r="OEN37" s="241"/>
      <c r="OEO37" s="241"/>
      <c r="OEP37" s="241"/>
      <c r="OEQ37" s="241"/>
      <c r="OER37" s="241"/>
      <c r="OES37" s="241"/>
      <c r="OET37" s="241"/>
      <c r="OEU37" s="241"/>
      <c r="OEV37" s="241"/>
      <c r="OEW37" s="241"/>
      <c r="OEX37" s="241"/>
      <c r="OEY37" s="241"/>
      <c r="OEZ37" s="241"/>
      <c r="OFA37" s="241"/>
      <c r="OFB37" s="241"/>
      <c r="OFC37" s="241"/>
      <c r="OFD37" s="241"/>
      <c r="OFE37" s="241"/>
      <c r="OFF37" s="241"/>
      <c r="OFG37" s="241"/>
      <c r="OFH37" s="241"/>
      <c r="OFI37" s="241"/>
      <c r="OFJ37" s="241"/>
      <c r="OFK37" s="241"/>
      <c r="OFL37" s="241"/>
      <c r="OFM37" s="241"/>
      <c r="OFN37" s="241"/>
      <c r="OFO37" s="241"/>
      <c r="OFP37" s="241"/>
      <c r="OFQ37" s="241"/>
      <c r="OFR37" s="241"/>
      <c r="OFS37" s="241"/>
      <c r="OFT37" s="241"/>
      <c r="OFU37" s="241"/>
      <c r="OFV37" s="241"/>
      <c r="OFW37" s="241"/>
      <c r="OFX37" s="241"/>
      <c r="OFY37" s="241"/>
      <c r="OFZ37" s="241"/>
      <c r="OGA37" s="241"/>
      <c r="OGB37" s="241"/>
      <c r="OGC37" s="241"/>
      <c r="OGD37" s="241"/>
      <c r="OGE37" s="241"/>
      <c r="OGF37" s="241"/>
      <c r="OGG37" s="241"/>
      <c r="OGH37" s="241"/>
      <c r="OGI37" s="241"/>
      <c r="OGJ37" s="241"/>
      <c r="OGK37" s="241"/>
      <c r="OGL37" s="241"/>
      <c r="OGM37" s="241"/>
      <c r="OGN37" s="241"/>
      <c r="OGO37" s="241"/>
      <c r="OGP37" s="241"/>
      <c r="OGQ37" s="241"/>
      <c r="OGR37" s="241"/>
      <c r="OGS37" s="241"/>
      <c r="OGT37" s="241"/>
      <c r="OGU37" s="241"/>
      <c r="OGV37" s="241"/>
      <c r="OGW37" s="241"/>
      <c r="OGX37" s="241"/>
      <c r="OGY37" s="241"/>
      <c r="OGZ37" s="241"/>
      <c r="OHA37" s="241"/>
      <c r="OHB37" s="241"/>
      <c r="OHC37" s="241"/>
      <c r="OHD37" s="241"/>
      <c r="OHE37" s="241"/>
      <c r="OHF37" s="241"/>
      <c r="OHG37" s="241"/>
      <c r="OHH37" s="241"/>
      <c r="OHI37" s="241"/>
      <c r="OHJ37" s="241"/>
      <c r="OHK37" s="241"/>
      <c r="OHL37" s="241"/>
      <c r="OHM37" s="241"/>
      <c r="OHN37" s="241"/>
      <c r="OHO37" s="241"/>
      <c r="OHP37" s="241"/>
      <c r="OHQ37" s="241"/>
      <c r="OHR37" s="241"/>
      <c r="OHS37" s="241"/>
      <c r="OHT37" s="241"/>
      <c r="OHU37" s="241"/>
      <c r="OHV37" s="241"/>
      <c r="OHW37" s="241"/>
      <c r="OHX37" s="241"/>
      <c r="OHY37" s="241"/>
      <c r="OHZ37" s="241"/>
      <c r="OIA37" s="241"/>
      <c r="OIB37" s="241"/>
      <c r="OIC37" s="241"/>
      <c r="OID37" s="241"/>
      <c r="OIE37" s="241"/>
      <c r="OIF37" s="241"/>
      <c r="OIG37" s="241"/>
      <c r="OIH37" s="241"/>
      <c r="OII37" s="241"/>
      <c r="OIJ37" s="241"/>
      <c r="OIK37" s="241"/>
      <c r="OIL37" s="241"/>
      <c r="OIM37" s="241"/>
      <c r="OIN37" s="241"/>
      <c r="OIO37" s="241"/>
      <c r="OIP37" s="241"/>
      <c r="OIQ37" s="241"/>
      <c r="OIR37" s="241"/>
      <c r="OIS37" s="241"/>
      <c r="OIT37" s="241"/>
      <c r="OIU37" s="241"/>
      <c r="OIV37" s="241"/>
      <c r="OIW37" s="241"/>
      <c r="OIX37" s="241"/>
      <c r="OIY37" s="241"/>
      <c r="OIZ37" s="241"/>
      <c r="OJA37" s="241"/>
      <c r="OJB37" s="241"/>
      <c r="OJC37" s="241"/>
      <c r="OJD37" s="241"/>
      <c r="OJE37" s="241"/>
      <c r="OJF37" s="241"/>
      <c r="OJG37" s="241"/>
      <c r="OJH37" s="241"/>
      <c r="OJI37" s="241"/>
      <c r="OJJ37" s="241"/>
      <c r="OJK37" s="241"/>
      <c r="OJL37" s="241"/>
      <c r="OJM37" s="241"/>
      <c r="OJN37" s="241"/>
      <c r="OJO37" s="241"/>
      <c r="OJP37" s="241"/>
      <c r="OJQ37" s="241"/>
      <c r="OJR37" s="241"/>
      <c r="OJS37" s="241"/>
      <c r="OJT37" s="241"/>
      <c r="OJU37" s="241"/>
      <c r="OJV37" s="241"/>
      <c r="OJW37" s="241"/>
      <c r="OJX37" s="241"/>
      <c r="OJY37" s="241"/>
      <c r="OJZ37" s="241"/>
      <c r="OKA37" s="241"/>
      <c r="OKB37" s="241"/>
      <c r="OKC37" s="241"/>
      <c r="OKD37" s="241"/>
      <c r="OKE37" s="241"/>
      <c r="OKF37" s="241"/>
      <c r="OKG37" s="241"/>
      <c r="OKH37" s="241"/>
      <c r="OKI37" s="241"/>
      <c r="OKJ37" s="241"/>
      <c r="OKK37" s="241"/>
      <c r="OKL37" s="241"/>
      <c r="OKM37" s="241"/>
      <c r="OKN37" s="241"/>
      <c r="OKO37" s="241"/>
      <c r="OKP37" s="241"/>
      <c r="OKQ37" s="241"/>
      <c r="OKR37" s="241"/>
      <c r="OKS37" s="241"/>
      <c r="OKT37" s="241"/>
      <c r="OKU37" s="241"/>
      <c r="OKV37" s="241"/>
      <c r="OKW37" s="241"/>
      <c r="OKX37" s="241"/>
      <c r="OKY37" s="241"/>
      <c r="OKZ37" s="241"/>
      <c r="OLA37" s="241"/>
      <c r="OLB37" s="241"/>
      <c r="OLC37" s="241"/>
      <c r="OLD37" s="241"/>
      <c r="OLE37" s="241"/>
      <c r="OLF37" s="241"/>
      <c r="OLG37" s="241"/>
      <c r="OLH37" s="241"/>
      <c r="OLI37" s="241"/>
      <c r="OLJ37" s="241"/>
      <c r="OLK37" s="241"/>
      <c r="OLL37" s="241"/>
      <c r="OLM37" s="241"/>
      <c r="OLN37" s="241"/>
      <c r="OLO37" s="241"/>
      <c r="OLP37" s="241"/>
      <c r="OLQ37" s="241"/>
      <c r="OLR37" s="241"/>
      <c r="OLS37" s="241"/>
      <c r="OLT37" s="241"/>
      <c r="OLU37" s="241"/>
      <c r="OLV37" s="241"/>
      <c r="OLW37" s="241"/>
      <c r="OLX37" s="241"/>
      <c r="OLY37" s="241"/>
      <c r="OLZ37" s="241"/>
      <c r="OMA37" s="241"/>
      <c r="OMB37" s="241"/>
      <c r="OMC37" s="241"/>
      <c r="OMD37" s="241"/>
      <c r="OME37" s="241"/>
      <c r="OMF37" s="241"/>
      <c r="OMG37" s="241"/>
      <c r="OMH37" s="241"/>
      <c r="OMI37" s="241"/>
      <c r="OMJ37" s="241"/>
      <c r="OMK37" s="241"/>
      <c r="OML37" s="241"/>
      <c r="OMM37" s="241"/>
      <c r="OMN37" s="241"/>
      <c r="OMO37" s="241"/>
      <c r="OMP37" s="241"/>
      <c r="OMQ37" s="241"/>
      <c r="OMR37" s="241"/>
      <c r="OMS37" s="241"/>
      <c r="OMT37" s="241"/>
      <c r="OMU37" s="241"/>
      <c r="OMV37" s="241"/>
      <c r="OMW37" s="241"/>
      <c r="OMX37" s="241"/>
      <c r="OMY37" s="241"/>
      <c r="OMZ37" s="241"/>
      <c r="ONA37" s="241"/>
      <c r="ONB37" s="241"/>
      <c r="ONC37" s="241"/>
      <c r="OND37" s="241"/>
      <c r="ONE37" s="241"/>
      <c r="ONF37" s="241"/>
      <c r="ONG37" s="241"/>
      <c r="ONH37" s="241"/>
      <c r="ONI37" s="241"/>
      <c r="ONJ37" s="241"/>
      <c r="ONK37" s="241"/>
      <c r="ONL37" s="241"/>
      <c r="ONM37" s="241"/>
      <c r="ONN37" s="241"/>
      <c r="ONO37" s="241"/>
      <c r="ONP37" s="241"/>
      <c r="ONQ37" s="241"/>
      <c r="ONR37" s="241"/>
      <c r="ONS37" s="241"/>
      <c r="ONT37" s="241"/>
      <c r="ONU37" s="241"/>
      <c r="ONV37" s="241"/>
      <c r="ONW37" s="241"/>
      <c r="ONX37" s="241"/>
      <c r="ONY37" s="241"/>
      <c r="ONZ37" s="241"/>
      <c r="OOA37" s="241"/>
      <c r="OOB37" s="241"/>
      <c r="OOC37" s="241"/>
      <c r="OOD37" s="241"/>
      <c r="OOE37" s="241"/>
      <c r="OOF37" s="241"/>
      <c r="OOG37" s="241"/>
      <c r="OOH37" s="241"/>
      <c r="OOI37" s="241"/>
      <c r="OOJ37" s="241"/>
      <c r="OOK37" s="241"/>
      <c r="OOL37" s="241"/>
      <c r="OOM37" s="241"/>
      <c r="OON37" s="241"/>
      <c r="OOO37" s="241"/>
      <c r="OOP37" s="241"/>
      <c r="OOQ37" s="241"/>
      <c r="OOR37" s="241"/>
      <c r="OOS37" s="241"/>
      <c r="OOT37" s="241"/>
      <c r="OOU37" s="241"/>
      <c r="OOV37" s="241"/>
      <c r="OOW37" s="241"/>
      <c r="OOX37" s="241"/>
      <c r="OOY37" s="241"/>
      <c r="OOZ37" s="241"/>
      <c r="OPA37" s="241"/>
      <c r="OPB37" s="241"/>
      <c r="OPC37" s="241"/>
      <c r="OPD37" s="241"/>
      <c r="OPE37" s="241"/>
      <c r="OPF37" s="241"/>
      <c r="OPG37" s="241"/>
      <c r="OPH37" s="241"/>
      <c r="OPI37" s="241"/>
      <c r="OPJ37" s="241"/>
      <c r="OPK37" s="241"/>
      <c r="OPL37" s="241"/>
      <c r="OPM37" s="241"/>
      <c r="OPN37" s="241"/>
      <c r="OPO37" s="241"/>
      <c r="OPP37" s="241"/>
      <c r="OPQ37" s="241"/>
      <c r="OPR37" s="241"/>
      <c r="OPS37" s="241"/>
      <c r="OPT37" s="241"/>
      <c r="OPU37" s="241"/>
      <c r="OPV37" s="241"/>
      <c r="OPW37" s="241"/>
      <c r="OPX37" s="241"/>
      <c r="OPY37" s="241"/>
      <c r="OPZ37" s="241"/>
      <c r="OQA37" s="241"/>
      <c r="OQB37" s="241"/>
      <c r="OQC37" s="241"/>
      <c r="OQD37" s="241"/>
      <c r="OQE37" s="241"/>
      <c r="OQF37" s="241"/>
      <c r="OQG37" s="241"/>
      <c r="OQH37" s="241"/>
      <c r="OQI37" s="241"/>
      <c r="OQJ37" s="241"/>
      <c r="OQK37" s="241"/>
      <c r="OQL37" s="241"/>
      <c r="OQM37" s="241"/>
      <c r="OQN37" s="241"/>
      <c r="OQO37" s="241"/>
      <c r="OQP37" s="241"/>
      <c r="OQQ37" s="241"/>
      <c r="OQR37" s="241"/>
      <c r="OQS37" s="241"/>
      <c r="OQT37" s="241"/>
      <c r="OQU37" s="241"/>
      <c r="OQV37" s="241"/>
      <c r="OQW37" s="241"/>
      <c r="OQX37" s="241"/>
      <c r="OQY37" s="241"/>
      <c r="OQZ37" s="241"/>
      <c r="ORA37" s="241"/>
      <c r="ORB37" s="241"/>
      <c r="ORC37" s="241"/>
      <c r="ORD37" s="241"/>
      <c r="ORE37" s="241"/>
      <c r="ORF37" s="241"/>
      <c r="ORG37" s="241"/>
      <c r="ORH37" s="241"/>
      <c r="ORI37" s="241"/>
      <c r="ORJ37" s="241"/>
      <c r="ORK37" s="241"/>
      <c r="ORL37" s="241"/>
      <c r="ORM37" s="241"/>
      <c r="ORN37" s="241"/>
      <c r="ORO37" s="241"/>
      <c r="ORP37" s="241"/>
      <c r="ORQ37" s="241"/>
      <c r="ORR37" s="241"/>
      <c r="ORS37" s="241"/>
      <c r="ORT37" s="241"/>
      <c r="ORU37" s="241"/>
      <c r="ORV37" s="241"/>
      <c r="ORW37" s="241"/>
      <c r="ORX37" s="241"/>
      <c r="ORY37" s="241"/>
      <c r="ORZ37" s="241"/>
      <c r="OSA37" s="241"/>
      <c r="OSB37" s="241"/>
      <c r="OSC37" s="241"/>
      <c r="OSD37" s="241"/>
      <c r="OSE37" s="241"/>
      <c r="OSF37" s="241"/>
      <c r="OSG37" s="241"/>
      <c r="OSH37" s="241"/>
      <c r="OSI37" s="241"/>
      <c r="OSJ37" s="241"/>
      <c r="OSK37" s="241"/>
      <c r="OSL37" s="241"/>
      <c r="OSM37" s="241"/>
      <c r="OSN37" s="241"/>
      <c r="OSO37" s="241"/>
      <c r="OSP37" s="241"/>
      <c r="OSQ37" s="241"/>
      <c r="OSR37" s="241"/>
      <c r="OSS37" s="241"/>
      <c r="OST37" s="241"/>
      <c r="OSU37" s="241"/>
      <c r="OSV37" s="241"/>
      <c r="OSW37" s="241"/>
      <c r="OSX37" s="241"/>
      <c r="OSY37" s="241"/>
      <c r="OSZ37" s="241"/>
      <c r="OTA37" s="241"/>
      <c r="OTB37" s="241"/>
      <c r="OTC37" s="241"/>
      <c r="OTD37" s="241"/>
      <c r="OTE37" s="241"/>
      <c r="OTF37" s="241"/>
      <c r="OTG37" s="241"/>
      <c r="OTH37" s="241"/>
      <c r="OTI37" s="241"/>
      <c r="OTJ37" s="241"/>
      <c r="OTK37" s="241"/>
      <c r="OTL37" s="241"/>
      <c r="OTM37" s="241"/>
      <c r="OTN37" s="241"/>
      <c r="OTO37" s="241"/>
      <c r="OTP37" s="241"/>
      <c r="OTQ37" s="241"/>
      <c r="OTR37" s="241"/>
      <c r="OTS37" s="241"/>
      <c r="OTT37" s="241"/>
      <c r="OTU37" s="241"/>
      <c r="OTV37" s="241"/>
      <c r="OTW37" s="241"/>
      <c r="OTX37" s="241"/>
      <c r="OTY37" s="241"/>
      <c r="OTZ37" s="241"/>
      <c r="OUA37" s="241"/>
      <c r="OUB37" s="241"/>
      <c r="OUC37" s="241"/>
      <c r="OUD37" s="241"/>
      <c r="OUE37" s="241"/>
      <c r="OUF37" s="241"/>
      <c r="OUG37" s="241"/>
      <c r="OUH37" s="241"/>
      <c r="OUI37" s="241"/>
      <c r="OUJ37" s="241"/>
      <c r="OUK37" s="241"/>
      <c r="OUL37" s="241"/>
      <c r="OUM37" s="241"/>
      <c r="OUN37" s="241"/>
      <c r="OUO37" s="241"/>
      <c r="OUP37" s="241"/>
      <c r="OUQ37" s="241"/>
      <c r="OUR37" s="241"/>
      <c r="OUS37" s="241"/>
      <c r="OUT37" s="241"/>
      <c r="OUU37" s="241"/>
      <c r="OUV37" s="241"/>
      <c r="OUW37" s="241"/>
      <c r="OUX37" s="241"/>
      <c r="OUY37" s="241"/>
      <c r="OUZ37" s="241"/>
      <c r="OVA37" s="241"/>
      <c r="OVB37" s="241"/>
      <c r="OVC37" s="241"/>
      <c r="OVD37" s="241"/>
      <c r="OVE37" s="241"/>
      <c r="OVF37" s="241"/>
      <c r="OVG37" s="241"/>
      <c r="OVH37" s="241"/>
      <c r="OVI37" s="241"/>
      <c r="OVJ37" s="241"/>
      <c r="OVK37" s="241"/>
      <c r="OVL37" s="241"/>
      <c r="OVM37" s="241"/>
      <c r="OVN37" s="241"/>
      <c r="OVO37" s="241"/>
      <c r="OVP37" s="241"/>
      <c r="OVQ37" s="241"/>
      <c r="OVR37" s="241"/>
      <c r="OVS37" s="241"/>
      <c r="OVT37" s="241"/>
      <c r="OVU37" s="241"/>
      <c r="OVV37" s="241"/>
      <c r="OVW37" s="241"/>
      <c r="OVX37" s="241"/>
      <c r="OVY37" s="241"/>
      <c r="OVZ37" s="241"/>
      <c r="OWA37" s="241"/>
      <c r="OWB37" s="241"/>
      <c r="OWC37" s="241"/>
      <c r="OWD37" s="241"/>
      <c r="OWE37" s="241"/>
      <c r="OWF37" s="241"/>
      <c r="OWG37" s="241"/>
      <c r="OWH37" s="241"/>
      <c r="OWI37" s="241"/>
      <c r="OWJ37" s="241"/>
      <c r="OWK37" s="241"/>
      <c r="OWL37" s="241"/>
      <c r="OWM37" s="241"/>
      <c r="OWN37" s="241"/>
      <c r="OWO37" s="241"/>
      <c r="OWP37" s="241"/>
      <c r="OWQ37" s="241"/>
      <c r="OWR37" s="241"/>
      <c r="OWS37" s="241"/>
      <c r="OWT37" s="241"/>
      <c r="OWU37" s="241"/>
      <c r="OWV37" s="241"/>
      <c r="OWW37" s="241"/>
      <c r="OWX37" s="241"/>
      <c r="OWY37" s="241"/>
      <c r="OWZ37" s="241"/>
      <c r="OXA37" s="241"/>
      <c r="OXB37" s="241"/>
      <c r="OXC37" s="241"/>
      <c r="OXD37" s="241"/>
      <c r="OXE37" s="241"/>
      <c r="OXF37" s="241"/>
      <c r="OXG37" s="241"/>
      <c r="OXH37" s="241"/>
      <c r="OXI37" s="241"/>
      <c r="OXJ37" s="241"/>
      <c r="OXK37" s="241"/>
      <c r="OXL37" s="241"/>
      <c r="OXM37" s="241"/>
      <c r="OXN37" s="241"/>
      <c r="OXO37" s="241"/>
      <c r="OXP37" s="241"/>
      <c r="OXQ37" s="241"/>
      <c r="OXR37" s="241"/>
      <c r="OXS37" s="241"/>
      <c r="OXT37" s="241"/>
      <c r="OXU37" s="241"/>
      <c r="OXV37" s="241"/>
      <c r="OXW37" s="241"/>
      <c r="OXX37" s="241"/>
      <c r="OXY37" s="241"/>
      <c r="OXZ37" s="241"/>
      <c r="OYA37" s="241"/>
      <c r="OYB37" s="241"/>
      <c r="OYC37" s="241"/>
      <c r="OYD37" s="241"/>
      <c r="OYE37" s="241"/>
      <c r="OYF37" s="241"/>
      <c r="OYG37" s="241"/>
      <c r="OYH37" s="241"/>
      <c r="OYI37" s="241"/>
      <c r="OYJ37" s="241"/>
      <c r="OYK37" s="241"/>
      <c r="OYL37" s="241"/>
      <c r="OYM37" s="241"/>
      <c r="OYN37" s="241"/>
      <c r="OYO37" s="241"/>
      <c r="OYP37" s="241"/>
      <c r="OYQ37" s="241"/>
      <c r="OYR37" s="241"/>
      <c r="OYS37" s="241"/>
      <c r="OYT37" s="241"/>
      <c r="OYU37" s="241"/>
      <c r="OYV37" s="241"/>
      <c r="OYW37" s="241"/>
      <c r="OYX37" s="241"/>
      <c r="OYY37" s="241"/>
      <c r="OYZ37" s="241"/>
      <c r="OZA37" s="241"/>
      <c r="OZB37" s="241"/>
      <c r="OZC37" s="241"/>
      <c r="OZD37" s="241"/>
      <c r="OZE37" s="241"/>
      <c r="OZF37" s="241"/>
      <c r="OZG37" s="241"/>
      <c r="OZH37" s="241"/>
      <c r="OZI37" s="241"/>
      <c r="OZJ37" s="241"/>
      <c r="OZK37" s="241"/>
      <c r="OZL37" s="241"/>
      <c r="OZM37" s="241"/>
      <c r="OZN37" s="241"/>
      <c r="OZO37" s="241"/>
      <c r="OZP37" s="241"/>
      <c r="OZQ37" s="241"/>
      <c r="OZR37" s="241"/>
      <c r="OZS37" s="241"/>
      <c r="OZT37" s="241"/>
      <c r="OZU37" s="241"/>
      <c r="OZV37" s="241"/>
      <c r="OZW37" s="241"/>
      <c r="OZX37" s="241"/>
      <c r="OZY37" s="241"/>
      <c r="OZZ37" s="241"/>
      <c r="PAA37" s="241"/>
      <c r="PAB37" s="241"/>
      <c r="PAC37" s="241"/>
      <c r="PAD37" s="241"/>
      <c r="PAE37" s="241"/>
      <c r="PAF37" s="241"/>
      <c r="PAG37" s="241"/>
      <c r="PAH37" s="241"/>
      <c r="PAI37" s="241"/>
      <c r="PAJ37" s="241"/>
      <c r="PAK37" s="241"/>
      <c r="PAL37" s="241"/>
      <c r="PAM37" s="241"/>
      <c r="PAN37" s="241"/>
      <c r="PAO37" s="241"/>
      <c r="PAP37" s="241"/>
      <c r="PAQ37" s="241"/>
      <c r="PAR37" s="241"/>
      <c r="PAS37" s="241"/>
      <c r="PAT37" s="241"/>
      <c r="PAU37" s="241"/>
      <c r="PAV37" s="241"/>
      <c r="PAW37" s="241"/>
      <c r="PAX37" s="241"/>
      <c r="PAY37" s="241"/>
      <c r="PAZ37" s="241"/>
      <c r="PBA37" s="241"/>
      <c r="PBB37" s="241"/>
      <c r="PBC37" s="241"/>
      <c r="PBD37" s="241"/>
      <c r="PBE37" s="241"/>
      <c r="PBF37" s="241"/>
      <c r="PBG37" s="241"/>
      <c r="PBH37" s="241"/>
      <c r="PBI37" s="241"/>
      <c r="PBJ37" s="241"/>
      <c r="PBK37" s="241"/>
      <c r="PBL37" s="241"/>
      <c r="PBM37" s="241"/>
      <c r="PBN37" s="241"/>
      <c r="PBO37" s="241"/>
      <c r="PBP37" s="241"/>
      <c r="PBQ37" s="241"/>
      <c r="PBR37" s="241"/>
      <c r="PBS37" s="241"/>
      <c r="PBT37" s="241"/>
      <c r="PBU37" s="241"/>
      <c r="PBV37" s="241"/>
      <c r="PBW37" s="241"/>
      <c r="PBX37" s="241"/>
      <c r="PBY37" s="241"/>
      <c r="PBZ37" s="241"/>
      <c r="PCA37" s="241"/>
      <c r="PCB37" s="241"/>
      <c r="PCC37" s="241"/>
      <c r="PCD37" s="241"/>
      <c r="PCE37" s="241"/>
      <c r="PCF37" s="241"/>
      <c r="PCG37" s="241"/>
      <c r="PCH37" s="241"/>
      <c r="PCI37" s="241"/>
      <c r="PCJ37" s="241"/>
      <c r="PCK37" s="241"/>
      <c r="PCL37" s="241"/>
      <c r="PCM37" s="241"/>
      <c r="PCN37" s="241"/>
      <c r="PCO37" s="241"/>
      <c r="PCP37" s="241"/>
      <c r="PCQ37" s="241"/>
      <c r="PCR37" s="241"/>
      <c r="PCS37" s="241"/>
      <c r="PCT37" s="241"/>
      <c r="PCU37" s="241"/>
      <c r="PCV37" s="241"/>
      <c r="PCW37" s="241"/>
      <c r="PCX37" s="241"/>
      <c r="PCY37" s="241"/>
      <c r="PCZ37" s="241"/>
      <c r="PDA37" s="241"/>
      <c r="PDB37" s="241"/>
      <c r="PDC37" s="241"/>
      <c r="PDD37" s="241"/>
      <c r="PDE37" s="241"/>
      <c r="PDF37" s="241"/>
      <c r="PDG37" s="241"/>
      <c r="PDH37" s="241"/>
      <c r="PDI37" s="241"/>
      <c r="PDJ37" s="241"/>
      <c r="PDK37" s="241"/>
      <c r="PDL37" s="241"/>
      <c r="PDM37" s="241"/>
      <c r="PDN37" s="241"/>
      <c r="PDO37" s="241"/>
      <c r="PDP37" s="241"/>
      <c r="PDQ37" s="241"/>
      <c r="PDR37" s="241"/>
      <c r="PDS37" s="241"/>
      <c r="PDT37" s="241"/>
      <c r="PDU37" s="241"/>
      <c r="PDV37" s="241"/>
      <c r="PDW37" s="241"/>
      <c r="PDX37" s="241"/>
      <c r="PDY37" s="241"/>
      <c r="PDZ37" s="241"/>
      <c r="PEA37" s="241"/>
      <c r="PEB37" s="241"/>
      <c r="PEC37" s="241"/>
      <c r="PED37" s="241"/>
      <c r="PEE37" s="241"/>
      <c r="PEF37" s="241"/>
      <c r="PEG37" s="241"/>
      <c r="PEH37" s="241"/>
      <c r="PEI37" s="241"/>
      <c r="PEJ37" s="241"/>
      <c r="PEK37" s="241"/>
      <c r="PEL37" s="241"/>
      <c r="PEM37" s="241"/>
      <c r="PEN37" s="241"/>
      <c r="PEO37" s="241"/>
      <c r="PEP37" s="241"/>
      <c r="PEQ37" s="241"/>
      <c r="PER37" s="241"/>
      <c r="PES37" s="241"/>
      <c r="PET37" s="241"/>
      <c r="PEU37" s="241"/>
      <c r="PEV37" s="241"/>
      <c r="PEW37" s="241"/>
      <c r="PEX37" s="241"/>
      <c r="PEY37" s="241"/>
      <c r="PEZ37" s="241"/>
      <c r="PFA37" s="241"/>
      <c r="PFB37" s="241"/>
      <c r="PFC37" s="241"/>
      <c r="PFD37" s="241"/>
      <c r="PFE37" s="241"/>
      <c r="PFF37" s="241"/>
      <c r="PFG37" s="241"/>
      <c r="PFH37" s="241"/>
      <c r="PFI37" s="241"/>
      <c r="PFJ37" s="241"/>
      <c r="PFK37" s="241"/>
      <c r="PFL37" s="241"/>
      <c r="PFM37" s="241"/>
      <c r="PFN37" s="241"/>
      <c r="PFO37" s="241"/>
      <c r="PFP37" s="241"/>
      <c r="PFQ37" s="241"/>
      <c r="PFR37" s="241"/>
      <c r="PFS37" s="241"/>
      <c r="PFT37" s="241"/>
      <c r="PFU37" s="241"/>
      <c r="PFV37" s="241"/>
      <c r="PFW37" s="241"/>
      <c r="PFX37" s="241"/>
      <c r="PFY37" s="241"/>
      <c r="PFZ37" s="241"/>
      <c r="PGA37" s="241"/>
      <c r="PGB37" s="241"/>
      <c r="PGC37" s="241"/>
      <c r="PGD37" s="241"/>
      <c r="PGE37" s="241"/>
      <c r="PGF37" s="241"/>
      <c r="PGG37" s="241"/>
      <c r="PGH37" s="241"/>
      <c r="PGI37" s="241"/>
      <c r="PGJ37" s="241"/>
      <c r="PGK37" s="241"/>
      <c r="PGL37" s="241"/>
      <c r="PGM37" s="241"/>
      <c r="PGN37" s="241"/>
      <c r="PGO37" s="241"/>
      <c r="PGP37" s="241"/>
      <c r="PGQ37" s="241"/>
      <c r="PGR37" s="241"/>
      <c r="PGS37" s="241"/>
      <c r="PGT37" s="241"/>
      <c r="PGU37" s="241"/>
      <c r="PGV37" s="241"/>
      <c r="PGW37" s="241"/>
      <c r="PGX37" s="241"/>
      <c r="PGY37" s="241"/>
      <c r="PGZ37" s="241"/>
      <c r="PHA37" s="241"/>
      <c r="PHB37" s="241"/>
      <c r="PHC37" s="241"/>
      <c r="PHD37" s="241"/>
      <c r="PHE37" s="241"/>
      <c r="PHF37" s="241"/>
      <c r="PHG37" s="241"/>
      <c r="PHH37" s="241"/>
      <c r="PHI37" s="241"/>
      <c r="PHJ37" s="241"/>
      <c r="PHK37" s="241"/>
      <c r="PHL37" s="241"/>
      <c r="PHM37" s="241"/>
      <c r="PHN37" s="241"/>
      <c r="PHO37" s="241"/>
      <c r="PHP37" s="241"/>
      <c r="PHQ37" s="241"/>
      <c r="PHR37" s="241"/>
      <c r="PHS37" s="241"/>
      <c r="PHT37" s="241"/>
      <c r="PHU37" s="241"/>
      <c r="PHV37" s="241"/>
      <c r="PHW37" s="241"/>
      <c r="PHX37" s="241"/>
      <c r="PHY37" s="241"/>
      <c r="PHZ37" s="241"/>
      <c r="PIA37" s="241"/>
      <c r="PIB37" s="241"/>
      <c r="PIC37" s="241"/>
      <c r="PID37" s="241"/>
      <c r="PIE37" s="241"/>
      <c r="PIF37" s="241"/>
      <c r="PIG37" s="241"/>
      <c r="PIH37" s="241"/>
      <c r="PII37" s="241"/>
      <c r="PIJ37" s="241"/>
      <c r="PIK37" s="241"/>
      <c r="PIL37" s="241"/>
      <c r="PIM37" s="241"/>
      <c r="PIN37" s="241"/>
      <c r="PIO37" s="241"/>
      <c r="PIP37" s="241"/>
      <c r="PIQ37" s="241"/>
      <c r="PIR37" s="241"/>
      <c r="PIS37" s="241"/>
      <c r="PIT37" s="241"/>
      <c r="PIU37" s="241"/>
      <c r="PIV37" s="241"/>
      <c r="PIW37" s="241"/>
      <c r="PIX37" s="241"/>
      <c r="PIY37" s="241"/>
      <c r="PIZ37" s="241"/>
      <c r="PJA37" s="241"/>
      <c r="PJB37" s="241"/>
      <c r="PJC37" s="241"/>
      <c r="PJD37" s="241"/>
      <c r="PJE37" s="241"/>
      <c r="PJF37" s="241"/>
      <c r="PJG37" s="241"/>
      <c r="PJH37" s="241"/>
      <c r="PJI37" s="241"/>
      <c r="PJJ37" s="241"/>
      <c r="PJK37" s="241"/>
      <c r="PJL37" s="241"/>
      <c r="PJM37" s="241"/>
      <c r="PJN37" s="241"/>
      <c r="PJO37" s="241"/>
      <c r="PJP37" s="241"/>
      <c r="PJQ37" s="241"/>
      <c r="PJR37" s="241"/>
      <c r="PJS37" s="241"/>
      <c r="PJT37" s="241"/>
      <c r="PJU37" s="241"/>
      <c r="PJV37" s="241"/>
      <c r="PJW37" s="241"/>
      <c r="PJX37" s="241"/>
      <c r="PJY37" s="241"/>
      <c r="PJZ37" s="241"/>
      <c r="PKA37" s="241"/>
      <c r="PKB37" s="241"/>
      <c r="PKC37" s="241"/>
      <c r="PKD37" s="241"/>
      <c r="PKE37" s="241"/>
      <c r="PKF37" s="241"/>
      <c r="PKG37" s="241"/>
      <c r="PKH37" s="241"/>
      <c r="PKI37" s="241"/>
      <c r="PKJ37" s="241"/>
      <c r="PKK37" s="241"/>
      <c r="PKL37" s="241"/>
      <c r="PKM37" s="241"/>
      <c r="PKN37" s="241"/>
      <c r="PKO37" s="241"/>
      <c r="PKP37" s="241"/>
      <c r="PKQ37" s="241"/>
      <c r="PKR37" s="241"/>
      <c r="PKS37" s="241"/>
      <c r="PKT37" s="241"/>
      <c r="PKU37" s="241"/>
      <c r="PKV37" s="241"/>
      <c r="PKW37" s="241"/>
      <c r="PKX37" s="241"/>
      <c r="PKY37" s="241"/>
      <c r="PKZ37" s="241"/>
      <c r="PLA37" s="241"/>
      <c r="PLB37" s="241"/>
      <c r="PLC37" s="241"/>
      <c r="PLD37" s="241"/>
      <c r="PLE37" s="241"/>
      <c r="PLF37" s="241"/>
      <c r="PLG37" s="241"/>
      <c r="PLH37" s="241"/>
      <c r="PLI37" s="241"/>
      <c r="PLJ37" s="241"/>
      <c r="PLK37" s="241"/>
      <c r="PLL37" s="241"/>
      <c r="PLM37" s="241"/>
      <c r="PLN37" s="241"/>
      <c r="PLO37" s="241"/>
      <c r="PLP37" s="241"/>
      <c r="PLQ37" s="241"/>
      <c r="PLR37" s="241"/>
      <c r="PLS37" s="241"/>
      <c r="PLT37" s="241"/>
      <c r="PLU37" s="241"/>
      <c r="PLV37" s="241"/>
      <c r="PLW37" s="241"/>
      <c r="PLX37" s="241"/>
      <c r="PLY37" s="241"/>
      <c r="PLZ37" s="241"/>
      <c r="PMA37" s="241"/>
      <c r="PMB37" s="241"/>
      <c r="PMC37" s="241"/>
      <c r="PMD37" s="241"/>
      <c r="PME37" s="241"/>
      <c r="PMF37" s="241"/>
      <c r="PMG37" s="241"/>
      <c r="PMH37" s="241"/>
      <c r="PMI37" s="241"/>
      <c r="PMJ37" s="241"/>
      <c r="PMK37" s="241"/>
      <c r="PML37" s="241"/>
      <c r="PMM37" s="241"/>
      <c r="PMN37" s="241"/>
      <c r="PMO37" s="241"/>
      <c r="PMP37" s="241"/>
      <c r="PMQ37" s="241"/>
      <c r="PMR37" s="241"/>
      <c r="PMS37" s="241"/>
      <c r="PMT37" s="241"/>
      <c r="PMU37" s="241"/>
      <c r="PMV37" s="241"/>
      <c r="PMW37" s="241"/>
      <c r="PMX37" s="241"/>
      <c r="PMY37" s="241"/>
      <c r="PMZ37" s="241"/>
      <c r="PNA37" s="241"/>
      <c r="PNB37" s="241"/>
      <c r="PNC37" s="241"/>
      <c r="PND37" s="241"/>
      <c r="PNE37" s="241"/>
      <c r="PNF37" s="241"/>
      <c r="PNG37" s="241"/>
      <c r="PNH37" s="241"/>
      <c r="PNI37" s="241"/>
      <c r="PNJ37" s="241"/>
      <c r="PNK37" s="241"/>
      <c r="PNL37" s="241"/>
      <c r="PNM37" s="241"/>
      <c r="PNN37" s="241"/>
      <c r="PNO37" s="241"/>
      <c r="PNP37" s="241"/>
      <c r="PNQ37" s="241"/>
      <c r="PNR37" s="241"/>
      <c r="PNS37" s="241"/>
      <c r="PNT37" s="241"/>
      <c r="PNU37" s="241"/>
      <c r="PNV37" s="241"/>
      <c r="PNW37" s="241"/>
      <c r="PNX37" s="241"/>
      <c r="PNY37" s="241"/>
      <c r="PNZ37" s="241"/>
      <c r="POA37" s="241"/>
      <c r="POB37" s="241"/>
      <c r="POC37" s="241"/>
      <c r="POD37" s="241"/>
      <c r="POE37" s="241"/>
      <c r="POF37" s="241"/>
      <c r="POG37" s="241"/>
      <c r="POH37" s="241"/>
      <c r="POI37" s="241"/>
      <c r="POJ37" s="241"/>
      <c r="POK37" s="241"/>
      <c r="POL37" s="241"/>
      <c r="POM37" s="241"/>
      <c r="PON37" s="241"/>
      <c r="POO37" s="241"/>
      <c r="POP37" s="241"/>
      <c r="POQ37" s="241"/>
      <c r="POR37" s="241"/>
      <c r="POS37" s="241"/>
      <c r="POT37" s="241"/>
      <c r="POU37" s="241"/>
      <c r="POV37" s="241"/>
      <c r="POW37" s="241"/>
      <c r="POX37" s="241"/>
      <c r="POY37" s="241"/>
      <c r="POZ37" s="241"/>
      <c r="PPA37" s="241"/>
      <c r="PPB37" s="241"/>
      <c r="PPC37" s="241"/>
      <c r="PPD37" s="241"/>
      <c r="PPE37" s="241"/>
      <c r="PPF37" s="241"/>
      <c r="PPG37" s="241"/>
      <c r="PPH37" s="241"/>
      <c r="PPI37" s="241"/>
      <c r="PPJ37" s="241"/>
      <c r="PPK37" s="241"/>
      <c r="PPL37" s="241"/>
      <c r="PPM37" s="241"/>
      <c r="PPN37" s="241"/>
      <c r="PPO37" s="241"/>
      <c r="PPP37" s="241"/>
      <c r="PPQ37" s="241"/>
      <c r="PPR37" s="241"/>
      <c r="PPS37" s="241"/>
      <c r="PPT37" s="241"/>
      <c r="PPU37" s="241"/>
      <c r="PPV37" s="241"/>
      <c r="PPW37" s="241"/>
      <c r="PPX37" s="241"/>
      <c r="PPY37" s="241"/>
      <c r="PPZ37" s="241"/>
      <c r="PQA37" s="241"/>
      <c r="PQB37" s="241"/>
      <c r="PQC37" s="241"/>
      <c r="PQD37" s="241"/>
      <c r="PQE37" s="241"/>
      <c r="PQF37" s="241"/>
      <c r="PQG37" s="241"/>
      <c r="PQH37" s="241"/>
      <c r="PQI37" s="241"/>
      <c r="PQJ37" s="241"/>
      <c r="PQK37" s="241"/>
      <c r="PQL37" s="241"/>
      <c r="PQM37" s="241"/>
      <c r="PQN37" s="241"/>
      <c r="PQO37" s="241"/>
      <c r="PQP37" s="241"/>
      <c r="PQQ37" s="241"/>
      <c r="PQR37" s="241"/>
      <c r="PQS37" s="241"/>
      <c r="PQT37" s="241"/>
      <c r="PQU37" s="241"/>
      <c r="PQV37" s="241"/>
      <c r="PQW37" s="241"/>
      <c r="PQX37" s="241"/>
      <c r="PQY37" s="241"/>
      <c r="PQZ37" s="241"/>
      <c r="PRA37" s="241"/>
      <c r="PRB37" s="241"/>
      <c r="PRC37" s="241"/>
      <c r="PRD37" s="241"/>
      <c r="PRE37" s="241"/>
      <c r="PRF37" s="241"/>
      <c r="PRG37" s="241"/>
      <c r="PRH37" s="241"/>
      <c r="PRI37" s="241"/>
      <c r="PRJ37" s="241"/>
      <c r="PRK37" s="241"/>
      <c r="PRL37" s="241"/>
      <c r="PRM37" s="241"/>
      <c r="PRN37" s="241"/>
      <c r="PRO37" s="241"/>
      <c r="PRP37" s="241"/>
      <c r="PRQ37" s="241"/>
      <c r="PRR37" s="241"/>
      <c r="PRS37" s="241"/>
      <c r="PRT37" s="241"/>
      <c r="PRU37" s="241"/>
      <c r="PRV37" s="241"/>
      <c r="PRW37" s="241"/>
      <c r="PRX37" s="241"/>
      <c r="PRY37" s="241"/>
      <c r="PRZ37" s="241"/>
      <c r="PSA37" s="241"/>
      <c r="PSB37" s="241"/>
      <c r="PSC37" s="241"/>
      <c r="PSD37" s="241"/>
      <c r="PSE37" s="241"/>
      <c r="PSF37" s="241"/>
      <c r="PSG37" s="241"/>
      <c r="PSH37" s="241"/>
      <c r="PSI37" s="241"/>
      <c r="PSJ37" s="241"/>
      <c r="PSK37" s="241"/>
      <c r="PSL37" s="241"/>
      <c r="PSM37" s="241"/>
      <c r="PSN37" s="241"/>
      <c r="PSO37" s="241"/>
      <c r="PSP37" s="241"/>
      <c r="PSQ37" s="241"/>
      <c r="PSR37" s="241"/>
      <c r="PSS37" s="241"/>
      <c r="PST37" s="241"/>
      <c r="PSU37" s="241"/>
      <c r="PSV37" s="241"/>
      <c r="PSW37" s="241"/>
      <c r="PSX37" s="241"/>
      <c r="PSY37" s="241"/>
      <c r="PSZ37" s="241"/>
      <c r="PTA37" s="241"/>
      <c r="PTB37" s="241"/>
      <c r="PTC37" s="241"/>
      <c r="PTD37" s="241"/>
      <c r="PTE37" s="241"/>
      <c r="PTF37" s="241"/>
      <c r="PTG37" s="241"/>
      <c r="PTH37" s="241"/>
      <c r="PTI37" s="241"/>
      <c r="PTJ37" s="241"/>
      <c r="PTK37" s="241"/>
      <c r="PTL37" s="241"/>
      <c r="PTM37" s="241"/>
      <c r="PTN37" s="241"/>
      <c r="PTO37" s="241"/>
      <c r="PTP37" s="241"/>
      <c r="PTQ37" s="241"/>
      <c r="PTR37" s="241"/>
      <c r="PTS37" s="241"/>
      <c r="PTT37" s="241"/>
      <c r="PTU37" s="241"/>
      <c r="PTV37" s="241"/>
      <c r="PTW37" s="241"/>
      <c r="PTX37" s="241"/>
      <c r="PTY37" s="241"/>
      <c r="PTZ37" s="241"/>
      <c r="PUA37" s="241"/>
      <c r="PUB37" s="241"/>
      <c r="PUC37" s="241"/>
      <c r="PUD37" s="241"/>
      <c r="PUE37" s="241"/>
      <c r="PUF37" s="241"/>
      <c r="PUG37" s="241"/>
      <c r="PUH37" s="241"/>
      <c r="PUI37" s="241"/>
      <c r="PUJ37" s="241"/>
      <c r="PUK37" s="241"/>
      <c r="PUL37" s="241"/>
      <c r="PUM37" s="241"/>
      <c r="PUN37" s="241"/>
      <c r="PUO37" s="241"/>
      <c r="PUP37" s="241"/>
      <c r="PUQ37" s="241"/>
      <c r="PUR37" s="241"/>
      <c r="PUS37" s="241"/>
      <c r="PUT37" s="241"/>
      <c r="PUU37" s="241"/>
      <c r="PUV37" s="241"/>
      <c r="PUW37" s="241"/>
      <c r="PUX37" s="241"/>
      <c r="PUY37" s="241"/>
      <c r="PUZ37" s="241"/>
      <c r="PVA37" s="241"/>
      <c r="PVB37" s="241"/>
      <c r="PVC37" s="241"/>
      <c r="PVD37" s="241"/>
      <c r="PVE37" s="241"/>
      <c r="PVF37" s="241"/>
      <c r="PVG37" s="241"/>
      <c r="PVH37" s="241"/>
      <c r="PVI37" s="241"/>
      <c r="PVJ37" s="241"/>
      <c r="PVK37" s="241"/>
      <c r="PVL37" s="241"/>
      <c r="PVM37" s="241"/>
      <c r="PVN37" s="241"/>
      <c r="PVO37" s="241"/>
      <c r="PVP37" s="241"/>
      <c r="PVQ37" s="241"/>
      <c r="PVR37" s="241"/>
      <c r="PVS37" s="241"/>
      <c r="PVT37" s="241"/>
      <c r="PVU37" s="241"/>
      <c r="PVV37" s="241"/>
      <c r="PVW37" s="241"/>
      <c r="PVX37" s="241"/>
      <c r="PVY37" s="241"/>
      <c r="PVZ37" s="241"/>
      <c r="PWA37" s="241"/>
      <c r="PWB37" s="241"/>
      <c r="PWC37" s="241"/>
      <c r="PWD37" s="241"/>
      <c r="PWE37" s="241"/>
      <c r="PWF37" s="241"/>
      <c r="PWG37" s="241"/>
      <c r="PWH37" s="241"/>
      <c r="PWI37" s="241"/>
      <c r="PWJ37" s="241"/>
      <c r="PWK37" s="241"/>
      <c r="PWL37" s="241"/>
      <c r="PWM37" s="241"/>
      <c r="PWN37" s="241"/>
      <c r="PWO37" s="241"/>
      <c r="PWP37" s="241"/>
      <c r="PWQ37" s="241"/>
      <c r="PWR37" s="241"/>
      <c r="PWS37" s="241"/>
      <c r="PWT37" s="241"/>
      <c r="PWU37" s="241"/>
      <c r="PWV37" s="241"/>
      <c r="PWW37" s="241"/>
      <c r="PWX37" s="241"/>
      <c r="PWY37" s="241"/>
      <c r="PWZ37" s="241"/>
      <c r="PXA37" s="241"/>
      <c r="PXB37" s="241"/>
      <c r="PXC37" s="241"/>
      <c r="PXD37" s="241"/>
      <c r="PXE37" s="241"/>
      <c r="PXF37" s="241"/>
      <c r="PXG37" s="241"/>
      <c r="PXH37" s="241"/>
      <c r="PXI37" s="241"/>
      <c r="PXJ37" s="241"/>
      <c r="PXK37" s="241"/>
      <c r="PXL37" s="241"/>
      <c r="PXM37" s="241"/>
      <c r="PXN37" s="241"/>
      <c r="PXO37" s="241"/>
      <c r="PXP37" s="241"/>
      <c r="PXQ37" s="241"/>
      <c r="PXR37" s="241"/>
      <c r="PXS37" s="241"/>
      <c r="PXT37" s="241"/>
      <c r="PXU37" s="241"/>
      <c r="PXV37" s="241"/>
      <c r="PXW37" s="241"/>
      <c r="PXX37" s="241"/>
      <c r="PXY37" s="241"/>
      <c r="PXZ37" s="241"/>
      <c r="PYA37" s="241"/>
      <c r="PYB37" s="241"/>
      <c r="PYC37" s="241"/>
      <c r="PYD37" s="241"/>
      <c r="PYE37" s="241"/>
      <c r="PYF37" s="241"/>
      <c r="PYG37" s="241"/>
      <c r="PYH37" s="241"/>
      <c r="PYI37" s="241"/>
      <c r="PYJ37" s="241"/>
      <c r="PYK37" s="241"/>
      <c r="PYL37" s="241"/>
      <c r="PYM37" s="241"/>
      <c r="PYN37" s="241"/>
      <c r="PYO37" s="241"/>
      <c r="PYP37" s="241"/>
      <c r="PYQ37" s="241"/>
      <c r="PYR37" s="241"/>
      <c r="PYS37" s="241"/>
      <c r="PYT37" s="241"/>
      <c r="PYU37" s="241"/>
      <c r="PYV37" s="241"/>
      <c r="PYW37" s="241"/>
      <c r="PYX37" s="241"/>
      <c r="PYY37" s="241"/>
      <c r="PYZ37" s="241"/>
      <c r="PZA37" s="241"/>
      <c r="PZB37" s="241"/>
      <c r="PZC37" s="241"/>
      <c r="PZD37" s="241"/>
      <c r="PZE37" s="241"/>
      <c r="PZF37" s="241"/>
      <c r="PZG37" s="241"/>
      <c r="PZH37" s="241"/>
      <c r="PZI37" s="241"/>
      <c r="PZJ37" s="241"/>
      <c r="PZK37" s="241"/>
      <c r="PZL37" s="241"/>
      <c r="PZM37" s="241"/>
      <c r="PZN37" s="241"/>
      <c r="PZO37" s="241"/>
      <c r="PZP37" s="241"/>
      <c r="PZQ37" s="241"/>
      <c r="PZR37" s="241"/>
      <c r="PZS37" s="241"/>
      <c r="PZT37" s="241"/>
      <c r="PZU37" s="241"/>
      <c r="PZV37" s="241"/>
      <c r="PZW37" s="241"/>
      <c r="PZX37" s="241"/>
      <c r="PZY37" s="241"/>
      <c r="PZZ37" s="241"/>
      <c r="QAA37" s="241"/>
      <c r="QAB37" s="241"/>
      <c r="QAC37" s="241"/>
      <c r="QAD37" s="241"/>
      <c r="QAE37" s="241"/>
      <c r="QAF37" s="241"/>
      <c r="QAG37" s="241"/>
      <c r="QAH37" s="241"/>
      <c r="QAI37" s="241"/>
      <c r="QAJ37" s="241"/>
      <c r="QAK37" s="241"/>
      <c r="QAL37" s="241"/>
      <c r="QAM37" s="241"/>
      <c r="QAN37" s="241"/>
      <c r="QAO37" s="241"/>
      <c r="QAP37" s="241"/>
      <c r="QAQ37" s="241"/>
      <c r="QAR37" s="241"/>
      <c r="QAS37" s="241"/>
      <c r="QAT37" s="241"/>
      <c r="QAU37" s="241"/>
      <c r="QAV37" s="241"/>
      <c r="QAW37" s="241"/>
      <c r="QAX37" s="241"/>
      <c r="QAY37" s="241"/>
      <c r="QAZ37" s="241"/>
      <c r="QBA37" s="241"/>
      <c r="QBB37" s="241"/>
      <c r="QBC37" s="241"/>
      <c r="QBD37" s="241"/>
      <c r="QBE37" s="241"/>
      <c r="QBF37" s="241"/>
      <c r="QBG37" s="241"/>
      <c r="QBH37" s="241"/>
      <c r="QBI37" s="241"/>
      <c r="QBJ37" s="241"/>
      <c r="QBK37" s="241"/>
      <c r="QBL37" s="241"/>
      <c r="QBM37" s="241"/>
      <c r="QBN37" s="241"/>
      <c r="QBO37" s="241"/>
      <c r="QBP37" s="241"/>
      <c r="QBQ37" s="241"/>
      <c r="QBR37" s="241"/>
      <c r="QBS37" s="241"/>
      <c r="QBT37" s="241"/>
      <c r="QBU37" s="241"/>
      <c r="QBV37" s="241"/>
      <c r="QBW37" s="241"/>
      <c r="QBX37" s="241"/>
      <c r="QBY37" s="241"/>
      <c r="QBZ37" s="241"/>
      <c r="QCA37" s="241"/>
      <c r="QCB37" s="241"/>
      <c r="QCC37" s="241"/>
      <c r="QCD37" s="241"/>
      <c r="QCE37" s="241"/>
      <c r="QCF37" s="241"/>
      <c r="QCG37" s="241"/>
      <c r="QCH37" s="241"/>
      <c r="QCI37" s="241"/>
      <c r="QCJ37" s="241"/>
      <c r="QCK37" s="241"/>
      <c r="QCL37" s="241"/>
      <c r="QCM37" s="241"/>
      <c r="QCN37" s="241"/>
      <c r="QCO37" s="241"/>
      <c r="QCP37" s="241"/>
      <c r="QCQ37" s="241"/>
      <c r="QCR37" s="241"/>
      <c r="QCS37" s="241"/>
      <c r="QCT37" s="241"/>
      <c r="QCU37" s="241"/>
      <c r="QCV37" s="241"/>
      <c r="QCW37" s="241"/>
      <c r="QCX37" s="241"/>
      <c r="QCY37" s="241"/>
      <c r="QCZ37" s="241"/>
      <c r="QDA37" s="241"/>
      <c r="QDB37" s="241"/>
      <c r="QDC37" s="241"/>
      <c r="QDD37" s="241"/>
      <c r="QDE37" s="241"/>
      <c r="QDF37" s="241"/>
      <c r="QDG37" s="241"/>
      <c r="QDH37" s="241"/>
      <c r="QDI37" s="241"/>
      <c r="QDJ37" s="241"/>
      <c r="QDK37" s="241"/>
      <c r="QDL37" s="241"/>
      <c r="QDM37" s="241"/>
      <c r="QDN37" s="241"/>
      <c r="QDO37" s="241"/>
      <c r="QDP37" s="241"/>
      <c r="QDQ37" s="241"/>
      <c r="QDR37" s="241"/>
      <c r="QDS37" s="241"/>
      <c r="QDT37" s="241"/>
      <c r="QDU37" s="241"/>
      <c r="QDV37" s="241"/>
      <c r="QDW37" s="241"/>
      <c r="QDX37" s="241"/>
      <c r="QDY37" s="241"/>
      <c r="QDZ37" s="241"/>
      <c r="QEA37" s="241"/>
      <c r="QEB37" s="241"/>
      <c r="QEC37" s="241"/>
      <c r="QED37" s="241"/>
      <c r="QEE37" s="241"/>
      <c r="QEF37" s="241"/>
      <c r="QEG37" s="241"/>
      <c r="QEH37" s="241"/>
      <c r="QEI37" s="241"/>
      <c r="QEJ37" s="241"/>
      <c r="QEK37" s="241"/>
      <c r="QEL37" s="241"/>
      <c r="QEM37" s="241"/>
      <c r="QEN37" s="241"/>
      <c r="QEO37" s="241"/>
      <c r="QEP37" s="241"/>
      <c r="QEQ37" s="241"/>
      <c r="QER37" s="241"/>
      <c r="QES37" s="241"/>
      <c r="QET37" s="241"/>
      <c r="QEU37" s="241"/>
      <c r="QEV37" s="241"/>
      <c r="QEW37" s="241"/>
      <c r="QEX37" s="241"/>
      <c r="QEY37" s="241"/>
      <c r="QEZ37" s="241"/>
      <c r="QFA37" s="241"/>
      <c r="QFB37" s="241"/>
      <c r="QFC37" s="241"/>
      <c r="QFD37" s="241"/>
      <c r="QFE37" s="241"/>
      <c r="QFF37" s="241"/>
      <c r="QFG37" s="241"/>
      <c r="QFH37" s="241"/>
      <c r="QFI37" s="241"/>
      <c r="QFJ37" s="241"/>
      <c r="QFK37" s="241"/>
      <c r="QFL37" s="241"/>
      <c r="QFM37" s="241"/>
      <c r="QFN37" s="241"/>
      <c r="QFO37" s="241"/>
      <c r="QFP37" s="241"/>
      <c r="QFQ37" s="241"/>
      <c r="QFR37" s="241"/>
      <c r="QFS37" s="241"/>
      <c r="QFT37" s="241"/>
      <c r="QFU37" s="241"/>
      <c r="QFV37" s="241"/>
      <c r="QFW37" s="241"/>
      <c r="QFX37" s="241"/>
      <c r="QFY37" s="241"/>
      <c r="QFZ37" s="241"/>
      <c r="QGA37" s="241"/>
      <c r="QGB37" s="241"/>
      <c r="QGC37" s="241"/>
      <c r="QGD37" s="241"/>
      <c r="QGE37" s="241"/>
      <c r="QGF37" s="241"/>
      <c r="QGG37" s="241"/>
      <c r="QGH37" s="241"/>
      <c r="QGI37" s="241"/>
      <c r="QGJ37" s="241"/>
      <c r="QGK37" s="241"/>
      <c r="QGL37" s="241"/>
      <c r="QGM37" s="241"/>
      <c r="QGN37" s="241"/>
      <c r="QGO37" s="241"/>
      <c r="QGP37" s="241"/>
      <c r="QGQ37" s="241"/>
      <c r="QGR37" s="241"/>
      <c r="QGS37" s="241"/>
      <c r="QGT37" s="241"/>
      <c r="QGU37" s="241"/>
      <c r="QGV37" s="241"/>
      <c r="QGW37" s="241"/>
      <c r="QGX37" s="241"/>
      <c r="QGY37" s="241"/>
      <c r="QGZ37" s="241"/>
      <c r="QHA37" s="241"/>
      <c r="QHB37" s="241"/>
      <c r="QHC37" s="241"/>
      <c r="QHD37" s="241"/>
      <c r="QHE37" s="241"/>
      <c r="QHF37" s="241"/>
      <c r="QHG37" s="241"/>
      <c r="QHH37" s="241"/>
      <c r="QHI37" s="241"/>
      <c r="QHJ37" s="241"/>
      <c r="QHK37" s="241"/>
      <c r="QHL37" s="241"/>
      <c r="QHM37" s="241"/>
      <c r="QHN37" s="241"/>
      <c r="QHO37" s="241"/>
      <c r="QHP37" s="241"/>
      <c r="QHQ37" s="241"/>
      <c r="QHR37" s="241"/>
      <c r="QHS37" s="241"/>
      <c r="QHT37" s="241"/>
      <c r="QHU37" s="241"/>
      <c r="QHV37" s="241"/>
      <c r="QHW37" s="241"/>
      <c r="QHX37" s="241"/>
      <c r="QHY37" s="241"/>
      <c r="QHZ37" s="241"/>
      <c r="QIA37" s="241"/>
      <c r="QIB37" s="241"/>
      <c r="QIC37" s="241"/>
      <c r="QID37" s="241"/>
      <c r="QIE37" s="241"/>
      <c r="QIF37" s="241"/>
      <c r="QIG37" s="241"/>
      <c r="QIH37" s="241"/>
      <c r="QII37" s="241"/>
      <c r="QIJ37" s="241"/>
      <c r="QIK37" s="241"/>
      <c r="QIL37" s="241"/>
      <c r="QIM37" s="241"/>
      <c r="QIN37" s="241"/>
      <c r="QIO37" s="241"/>
      <c r="QIP37" s="241"/>
      <c r="QIQ37" s="241"/>
      <c r="QIR37" s="241"/>
      <c r="QIS37" s="241"/>
      <c r="QIT37" s="241"/>
      <c r="QIU37" s="241"/>
      <c r="QIV37" s="241"/>
      <c r="QIW37" s="241"/>
      <c r="QIX37" s="241"/>
      <c r="QIY37" s="241"/>
      <c r="QIZ37" s="241"/>
      <c r="QJA37" s="241"/>
      <c r="QJB37" s="241"/>
      <c r="QJC37" s="241"/>
      <c r="QJD37" s="241"/>
      <c r="QJE37" s="241"/>
      <c r="QJF37" s="241"/>
      <c r="QJG37" s="241"/>
      <c r="QJH37" s="241"/>
      <c r="QJI37" s="241"/>
      <c r="QJJ37" s="241"/>
      <c r="QJK37" s="241"/>
      <c r="QJL37" s="241"/>
      <c r="QJM37" s="241"/>
      <c r="QJN37" s="241"/>
      <c r="QJO37" s="241"/>
      <c r="QJP37" s="241"/>
      <c r="QJQ37" s="241"/>
      <c r="QJR37" s="241"/>
      <c r="QJS37" s="241"/>
      <c r="QJT37" s="241"/>
      <c r="QJU37" s="241"/>
      <c r="QJV37" s="241"/>
      <c r="QJW37" s="241"/>
      <c r="QJX37" s="241"/>
      <c r="QJY37" s="241"/>
      <c r="QJZ37" s="241"/>
      <c r="QKA37" s="241"/>
      <c r="QKB37" s="241"/>
      <c r="QKC37" s="241"/>
      <c r="QKD37" s="241"/>
      <c r="QKE37" s="241"/>
      <c r="QKF37" s="241"/>
      <c r="QKG37" s="241"/>
      <c r="QKH37" s="241"/>
      <c r="QKI37" s="241"/>
      <c r="QKJ37" s="241"/>
      <c r="QKK37" s="241"/>
      <c r="QKL37" s="241"/>
      <c r="QKM37" s="241"/>
      <c r="QKN37" s="241"/>
      <c r="QKO37" s="241"/>
      <c r="QKP37" s="241"/>
      <c r="QKQ37" s="241"/>
      <c r="QKR37" s="241"/>
      <c r="QKS37" s="241"/>
      <c r="QKT37" s="241"/>
      <c r="QKU37" s="241"/>
      <c r="QKV37" s="241"/>
      <c r="QKW37" s="241"/>
      <c r="QKX37" s="241"/>
      <c r="QKY37" s="241"/>
      <c r="QKZ37" s="241"/>
      <c r="QLA37" s="241"/>
      <c r="QLB37" s="241"/>
      <c r="QLC37" s="241"/>
      <c r="QLD37" s="241"/>
      <c r="QLE37" s="241"/>
      <c r="QLF37" s="241"/>
      <c r="QLG37" s="241"/>
      <c r="QLH37" s="241"/>
      <c r="QLI37" s="241"/>
      <c r="QLJ37" s="241"/>
      <c r="QLK37" s="241"/>
      <c r="QLL37" s="241"/>
      <c r="QLM37" s="241"/>
      <c r="QLN37" s="241"/>
      <c r="QLO37" s="241"/>
      <c r="QLP37" s="241"/>
      <c r="QLQ37" s="241"/>
      <c r="QLR37" s="241"/>
      <c r="QLS37" s="241"/>
      <c r="QLT37" s="241"/>
      <c r="QLU37" s="241"/>
      <c r="QLV37" s="241"/>
      <c r="QLW37" s="241"/>
      <c r="QLX37" s="241"/>
      <c r="QLY37" s="241"/>
      <c r="QLZ37" s="241"/>
      <c r="QMA37" s="241"/>
      <c r="QMB37" s="241"/>
      <c r="QMC37" s="241"/>
      <c r="QMD37" s="241"/>
      <c r="QME37" s="241"/>
      <c r="QMF37" s="241"/>
      <c r="QMG37" s="241"/>
      <c r="QMH37" s="241"/>
      <c r="QMI37" s="241"/>
      <c r="QMJ37" s="241"/>
      <c r="QMK37" s="241"/>
      <c r="QML37" s="241"/>
      <c r="QMM37" s="241"/>
      <c r="QMN37" s="241"/>
      <c r="QMO37" s="241"/>
      <c r="QMP37" s="241"/>
      <c r="QMQ37" s="241"/>
      <c r="QMR37" s="241"/>
      <c r="QMS37" s="241"/>
      <c r="QMT37" s="241"/>
      <c r="QMU37" s="241"/>
      <c r="QMV37" s="241"/>
      <c r="QMW37" s="241"/>
      <c r="QMX37" s="241"/>
      <c r="QMY37" s="241"/>
      <c r="QMZ37" s="241"/>
      <c r="QNA37" s="241"/>
      <c r="QNB37" s="241"/>
      <c r="QNC37" s="241"/>
      <c r="QND37" s="241"/>
      <c r="QNE37" s="241"/>
      <c r="QNF37" s="241"/>
      <c r="QNG37" s="241"/>
      <c r="QNH37" s="241"/>
      <c r="QNI37" s="241"/>
      <c r="QNJ37" s="241"/>
      <c r="QNK37" s="241"/>
      <c r="QNL37" s="241"/>
      <c r="QNM37" s="241"/>
      <c r="QNN37" s="241"/>
      <c r="QNO37" s="241"/>
      <c r="QNP37" s="241"/>
      <c r="QNQ37" s="241"/>
      <c r="QNR37" s="241"/>
      <c r="QNS37" s="241"/>
      <c r="QNT37" s="241"/>
      <c r="QNU37" s="241"/>
      <c r="QNV37" s="241"/>
      <c r="QNW37" s="241"/>
      <c r="QNX37" s="241"/>
      <c r="QNY37" s="241"/>
      <c r="QNZ37" s="241"/>
      <c r="QOA37" s="241"/>
      <c r="QOB37" s="241"/>
      <c r="QOC37" s="241"/>
      <c r="QOD37" s="241"/>
      <c r="QOE37" s="241"/>
      <c r="QOF37" s="241"/>
      <c r="QOG37" s="241"/>
      <c r="QOH37" s="241"/>
      <c r="QOI37" s="241"/>
      <c r="QOJ37" s="241"/>
      <c r="QOK37" s="241"/>
      <c r="QOL37" s="241"/>
      <c r="QOM37" s="241"/>
      <c r="QON37" s="241"/>
      <c r="QOO37" s="241"/>
      <c r="QOP37" s="241"/>
      <c r="QOQ37" s="241"/>
      <c r="QOR37" s="241"/>
      <c r="QOS37" s="241"/>
      <c r="QOT37" s="241"/>
      <c r="QOU37" s="241"/>
      <c r="QOV37" s="241"/>
      <c r="QOW37" s="241"/>
      <c r="QOX37" s="241"/>
      <c r="QOY37" s="241"/>
      <c r="QOZ37" s="241"/>
      <c r="QPA37" s="241"/>
      <c r="QPB37" s="241"/>
      <c r="QPC37" s="241"/>
      <c r="QPD37" s="241"/>
      <c r="QPE37" s="241"/>
      <c r="QPF37" s="241"/>
      <c r="QPG37" s="241"/>
      <c r="QPH37" s="241"/>
      <c r="QPI37" s="241"/>
      <c r="QPJ37" s="241"/>
      <c r="QPK37" s="241"/>
      <c r="QPL37" s="241"/>
      <c r="QPM37" s="241"/>
      <c r="QPN37" s="241"/>
      <c r="QPO37" s="241"/>
      <c r="QPP37" s="241"/>
      <c r="QPQ37" s="241"/>
      <c r="QPR37" s="241"/>
      <c r="QPS37" s="241"/>
      <c r="QPT37" s="241"/>
      <c r="QPU37" s="241"/>
      <c r="QPV37" s="241"/>
      <c r="QPW37" s="241"/>
      <c r="QPX37" s="241"/>
      <c r="QPY37" s="241"/>
      <c r="QPZ37" s="241"/>
      <c r="QQA37" s="241"/>
      <c r="QQB37" s="241"/>
      <c r="QQC37" s="241"/>
      <c r="QQD37" s="241"/>
      <c r="QQE37" s="241"/>
      <c r="QQF37" s="241"/>
      <c r="QQG37" s="241"/>
      <c r="QQH37" s="241"/>
      <c r="QQI37" s="241"/>
      <c r="QQJ37" s="241"/>
      <c r="QQK37" s="241"/>
      <c r="QQL37" s="241"/>
      <c r="QQM37" s="241"/>
      <c r="QQN37" s="241"/>
      <c r="QQO37" s="241"/>
      <c r="QQP37" s="241"/>
      <c r="QQQ37" s="241"/>
      <c r="QQR37" s="241"/>
      <c r="QQS37" s="241"/>
      <c r="QQT37" s="241"/>
      <c r="QQU37" s="241"/>
      <c r="QQV37" s="241"/>
      <c r="QQW37" s="241"/>
      <c r="QQX37" s="241"/>
      <c r="QQY37" s="241"/>
      <c r="QQZ37" s="241"/>
      <c r="QRA37" s="241"/>
      <c r="QRB37" s="241"/>
      <c r="QRC37" s="241"/>
      <c r="QRD37" s="241"/>
      <c r="QRE37" s="241"/>
      <c r="QRF37" s="241"/>
      <c r="QRG37" s="241"/>
      <c r="QRH37" s="241"/>
      <c r="QRI37" s="241"/>
      <c r="QRJ37" s="241"/>
      <c r="QRK37" s="241"/>
      <c r="QRL37" s="241"/>
      <c r="QRM37" s="241"/>
      <c r="QRN37" s="241"/>
      <c r="QRO37" s="241"/>
      <c r="QRP37" s="241"/>
      <c r="QRQ37" s="241"/>
      <c r="QRR37" s="241"/>
      <c r="QRS37" s="241"/>
      <c r="QRT37" s="241"/>
      <c r="QRU37" s="241"/>
      <c r="QRV37" s="241"/>
      <c r="QRW37" s="241"/>
      <c r="QRX37" s="241"/>
      <c r="QRY37" s="241"/>
      <c r="QRZ37" s="241"/>
      <c r="QSA37" s="241"/>
      <c r="QSB37" s="241"/>
      <c r="QSC37" s="241"/>
      <c r="QSD37" s="241"/>
      <c r="QSE37" s="241"/>
      <c r="QSF37" s="241"/>
      <c r="QSG37" s="241"/>
      <c r="QSH37" s="241"/>
      <c r="QSI37" s="241"/>
      <c r="QSJ37" s="241"/>
      <c r="QSK37" s="241"/>
      <c r="QSL37" s="241"/>
      <c r="QSM37" s="241"/>
      <c r="QSN37" s="241"/>
      <c r="QSO37" s="241"/>
      <c r="QSP37" s="241"/>
      <c r="QSQ37" s="241"/>
      <c r="QSR37" s="241"/>
      <c r="QSS37" s="241"/>
      <c r="QST37" s="241"/>
      <c r="QSU37" s="241"/>
      <c r="QSV37" s="241"/>
      <c r="QSW37" s="241"/>
      <c r="QSX37" s="241"/>
      <c r="QSY37" s="241"/>
      <c r="QSZ37" s="241"/>
      <c r="QTA37" s="241"/>
      <c r="QTB37" s="241"/>
      <c r="QTC37" s="241"/>
      <c r="QTD37" s="241"/>
      <c r="QTE37" s="241"/>
      <c r="QTF37" s="241"/>
      <c r="QTG37" s="241"/>
      <c r="QTH37" s="241"/>
      <c r="QTI37" s="241"/>
      <c r="QTJ37" s="241"/>
      <c r="QTK37" s="241"/>
      <c r="QTL37" s="241"/>
      <c r="QTM37" s="241"/>
      <c r="QTN37" s="241"/>
      <c r="QTO37" s="241"/>
      <c r="QTP37" s="241"/>
      <c r="QTQ37" s="241"/>
      <c r="QTR37" s="241"/>
      <c r="QTS37" s="241"/>
      <c r="QTT37" s="241"/>
      <c r="QTU37" s="241"/>
      <c r="QTV37" s="241"/>
      <c r="QTW37" s="241"/>
      <c r="QTX37" s="241"/>
      <c r="QTY37" s="241"/>
      <c r="QTZ37" s="241"/>
      <c r="QUA37" s="241"/>
      <c r="QUB37" s="241"/>
      <c r="QUC37" s="241"/>
      <c r="QUD37" s="241"/>
      <c r="QUE37" s="241"/>
      <c r="QUF37" s="241"/>
      <c r="QUG37" s="241"/>
      <c r="QUH37" s="241"/>
      <c r="QUI37" s="241"/>
      <c r="QUJ37" s="241"/>
      <c r="QUK37" s="241"/>
      <c r="QUL37" s="241"/>
      <c r="QUM37" s="241"/>
      <c r="QUN37" s="241"/>
      <c r="QUO37" s="241"/>
      <c r="QUP37" s="241"/>
      <c r="QUQ37" s="241"/>
      <c r="QUR37" s="241"/>
      <c r="QUS37" s="241"/>
      <c r="QUT37" s="241"/>
      <c r="QUU37" s="241"/>
      <c r="QUV37" s="241"/>
      <c r="QUW37" s="241"/>
      <c r="QUX37" s="241"/>
      <c r="QUY37" s="241"/>
      <c r="QUZ37" s="241"/>
      <c r="QVA37" s="241"/>
      <c r="QVB37" s="241"/>
      <c r="QVC37" s="241"/>
      <c r="QVD37" s="241"/>
      <c r="QVE37" s="241"/>
      <c r="QVF37" s="241"/>
      <c r="QVG37" s="241"/>
      <c r="QVH37" s="241"/>
      <c r="QVI37" s="241"/>
      <c r="QVJ37" s="241"/>
      <c r="QVK37" s="241"/>
      <c r="QVL37" s="241"/>
      <c r="QVM37" s="241"/>
      <c r="QVN37" s="241"/>
      <c r="QVO37" s="241"/>
      <c r="QVP37" s="241"/>
      <c r="QVQ37" s="241"/>
      <c r="QVR37" s="241"/>
      <c r="QVS37" s="241"/>
      <c r="QVT37" s="241"/>
      <c r="QVU37" s="241"/>
      <c r="QVV37" s="241"/>
      <c r="QVW37" s="241"/>
      <c r="QVX37" s="241"/>
      <c r="QVY37" s="241"/>
      <c r="QVZ37" s="241"/>
      <c r="QWA37" s="241"/>
      <c r="QWB37" s="241"/>
      <c r="QWC37" s="241"/>
      <c r="QWD37" s="241"/>
      <c r="QWE37" s="241"/>
      <c r="QWF37" s="241"/>
      <c r="QWG37" s="241"/>
      <c r="QWH37" s="241"/>
      <c r="QWI37" s="241"/>
      <c r="QWJ37" s="241"/>
      <c r="QWK37" s="241"/>
      <c r="QWL37" s="241"/>
      <c r="QWM37" s="241"/>
      <c r="QWN37" s="241"/>
      <c r="QWO37" s="241"/>
      <c r="QWP37" s="241"/>
      <c r="QWQ37" s="241"/>
      <c r="QWR37" s="241"/>
      <c r="QWS37" s="241"/>
      <c r="QWT37" s="241"/>
      <c r="QWU37" s="241"/>
      <c r="QWV37" s="241"/>
      <c r="QWW37" s="241"/>
      <c r="QWX37" s="241"/>
      <c r="QWY37" s="241"/>
      <c r="QWZ37" s="241"/>
      <c r="QXA37" s="241"/>
      <c r="QXB37" s="241"/>
      <c r="QXC37" s="241"/>
      <c r="QXD37" s="241"/>
      <c r="QXE37" s="241"/>
      <c r="QXF37" s="241"/>
      <c r="QXG37" s="241"/>
      <c r="QXH37" s="241"/>
      <c r="QXI37" s="241"/>
      <c r="QXJ37" s="241"/>
      <c r="QXK37" s="241"/>
      <c r="QXL37" s="241"/>
      <c r="QXM37" s="241"/>
      <c r="QXN37" s="241"/>
      <c r="QXO37" s="241"/>
      <c r="QXP37" s="241"/>
      <c r="QXQ37" s="241"/>
      <c r="QXR37" s="241"/>
      <c r="QXS37" s="241"/>
      <c r="QXT37" s="241"/>
      <c r="QXU37" s="241"/>
      <c r="QXV37" s="241"/>
      <c r="QXW37" s="241"/>
      <c r="QXX37" s="241"/>
      <c r="QXY37" s="241"/>
      <c r="QXZ37" s="241"/>
      <c r="QYA37" s="241"/>
      <c r="QYB37" s="241"/>
      <c r="QYC37" s="241"/>
      <c r="QYD37" s="241"/>
      <c r="QYE37" s="241"/>
      <c r="QYF37" s="241"/>
      <c r="QYG37" s="241"/>
      <c r="QYH37" s="241"/>
      <c r="QYI37" s="241"/>
      <c r="QYJ37" s="241"/>
      <c r="QYK37" s="241"/>
      <c r="QYL37" s="241"/>
      <c r="QYM37" s="241"/>
      <c r="QYN37" s="241"/>
      <c r="QYO37" s="241"/>
      <c r="QYP37" s="241"/>
      <c r="QYQ37" s="241"/>
      <c r="QYR37" s="241"/>
      <c r="QYS37" s="241"/>
      <c r="QYT37" s="241"/>
      <c r="QYU37" s="241"/>
      <c r="QYV37" s="241"/>
      <c r="QYW37" s="241"/>
      <c r="QYX37" s="241"/>
      <c r="QYY37" s="241"/>
      <c r="QYZ37" s="241"/>
      <c r="QZA37" s="241"/>
      <c r="QZB37" s="241"/>
      <c r="QZC37" s="241"/>
      <c r="QZD37" s="241"/>
      <c r="QZE37" s="241"/>
      <c r="QZF37" s="241"/>
      <c r="QZG37" s="241"/>
      <c r="QZH37" s="241"/>
      <c r="QZI37" s="241"/>
      <c r="QZJ37" s="241"/>
      <c r="QZK37" s="241"/>
      <c r="QZL37" s="241"/>
      <c r="QZM37" s="241"/>
      <c r="QZN37" s="241"/>
      <c r="QZO37" s="241"/>
      <c r="QZP37" s="241"/>
      <c r="QZQ37" s="241"/>
      <c r="QZR37" s="241"/>
      <c r="QZS37" s="241"/>
      <c r="QZT37" s="241"/>
      <c r="QZU37" s="241"/>
      <c r="QZV37" s="241"/>
      <c r="QZW37" s="241"/>
      <c r="QZX37" s="241"/>
      <c r="QZY37" s="241"/>
      <c r="QZZ37" s="241"/>
      <c r="RAA37" s="241"/>
      <c r="RAB37" s="241"/>
      <c r="RAC37" s="241"/>
      <c r="RAD37" s="241"/>
      <c r="RAE37" s="241"/>
      <c r="RAF37" s="241"/>
      <c r="RAG37" s="241"/>
      <c r="RAH37" s="241"/>
      <c r="RAI37" s="241"/>
      <c r="RAJ37" s="241"/>
      <c r="RAK37" s="241"/>
      <c r="RAL37" s="241"/>
      <c r="RAM37" s="241"/>
      <c r="RAN37" s="241"/>
      <c r="RAO37" s="241"/>
      <c r="RAP37" s="241"/>
      <c r="RAQ37" s="241"/>
      <c r="RAR37" s="241"/>
      <c r="RAS37" s="241"/>
      <c r="RAT37" s="241"/>
      <c r="RAU37" s="241"/>
      <c r="RAV37" s="241"/>
      <c r="RAW37" s="241"/>
      <c r="RAX37" s="241"/>
      <c r="RAY37" s="241"/>
      <c r="RAZ37" s="241"/>
      <c r="RBA37" s="241"/>
      <c r="RBB37" s="241"/>
      <c r="RBC37" s="241"/>
      <c r="RBD37" s="241"/>
      <c r="RBE37" s="241"/>
      <c r="RBF37" s="241"/>
      <c r="RBG37" s="241"/>
      <c r="RBH37" s="241"/>
      <c r="RBI37" s="241"/>
      <c r="RBJ37" s="241"/>
      <c r="RBK37" s="241"/>
      <c r="RBL37" s="241"/>
      <c r="RBM37" s="241"/>
      <c r="RBN37" s="241"/>
      <c r="RBO37" s="241"/>
      <c r="RBP37" s="241"/>
      <c r="RBQ37" s="241"/>
      <c r="RBR37" s="241"/>
      <c r="RBS37" s="241"/>
      <c r="RBT37" s="241"/>
      <c r="RBU37" s="241"/>
      <c r="RBV37" s="241"/>
      <c r="RBW37" s="241"/>
      <c r="RBX37" s="241"/>
      <c r="RBY37" s="241"/>
      <c r="RBZ37" s="241"/>
      <c r="RCA37" s="241"/>
      <c r="RCB37" s="241"/>
      <c r="RCC37" s="241"/>
      <c r="RCD37" s="241"/>
      <c r="RCE37" s="241"/>
      <c r="RCF37" s="241"/>
      <c r="RCG37" s="241"/>
      <c r="RCH37" s="241"/>
      <c r="RCI37" s="241"/>
      <c r="RCJ37" s="241"/>
      <c r="RCK37" s="241"/>
      <c r="RCL37" s="241"/>
      <c r="RCM37" s="241"/>
      <c r="RCN37" s="241"/>
      <c r="RCO37" s="241"/>
      <c r="RCP37" s="241"/>
      <c r="RCQ37" s="241"/>
      <c r="RCR37" s="241"/>
      <c r="RCS37" s="241"/>
      <c r="RCT37" s="241"/>
      <c r="RCU37" s="241"/>
      <c r="RCV37" s="241"/>
      <c r="RCW37" s="241"/>
      <c r="RCX37" s="241"/>
      <c r="RCY37" s="241"/>
      <c r="RCZ37" s="241"/>
      <c r="RDA37" s="241"/>
      <c r="RDB37" s="241"/>
      <c r="RDC37" s="241"/>
      <c r="RDD37" s="241"/>
      <c r="RDE37" s="241"/>
      <c r="RDF37" s="241"/>
      <c r="RDG37" s="241"/>
      <c r="RDH37" s="241"/>
      <c r="RDI37" s="241"/>
      <c r="RDJ37" s="241"/>
      <c r="RDK37" s="241"/>
      <c r="RDL37" s="241"/>
      <c r="RDM37" s="241"/>
      <c r="RDN37" s="241"/>
      <c r="RDO37" s="241"/>
      <c r="RDP37" s="241"/>
      <c r="RDQ37" s="241"/>
      <c r="RDR37" s="241"/>
      <c r="RDS37" s="241"/>
      <c r="RDT37" s="241"/>
      <c r="RDU37" s="241"/>
      <c r="RDV37" s="241"/>
      <c r="RDW37" s="241"/>
      <c r="RDX37" s="241"/>
      <c r="RDY37" s="241"/>
      <c r="RDZ37" s="241"/>
      <c r="REA37" s="241"/>
      <c r="REB37" s="241"/>
      <c r="REC37" s="241"/>
      <c r="RED37" s="241"/>
      <c r="REE37" s="241"/>
      <c r="REF37" s="241"/>
      <c r="REG37" s="241"/>
      <c r="REH37" s="241"/>
      <c r="REI37" s="241"/>
      <c r="REJ37" s="241"/>
      <c r="REK37" s="241"/>
      <c r="REL37" s="241"/>
      <c r="REM37" s="241"/>
      <c r="REN37" s="241"/>
      <c r="REO37" s="241"/>
      <c r="REP37" s="241"/>
      <c r="REQ37" s="241"/>
      <c r="RER37" s="241"/>
      <c r="RES37" s="241"/>
      <c r="RET37" s="241"/>
      <c r="REU37" s="241"/>
      <c r="REV37" s="241"/>
      <c r="REW37" s="241"/>
      <c r="REX37" s="241"/>
      <c r="REY37" s="241"/>
      <c r="REZ37" s="241"/>
      <c r="RFA37" s="241"/>
      <c r="RFB37" s="241"/>
      <c r="RFC37" s="241"/>
      <c r="RFD37" s="241"/>
      <c r="RFE37" s="241"/>
      <c r="RFF37" s="241"/>
      <c r="RFG37" s="241"/>
      <c r="RFH37" s="241"/>
      <c r="RFI37" s="241"/>
      <c r="RFJ37" s="241"/>
      <c r="RFK37" s="241"/>
      <c r="RFL37" s="241"/>
      <c r="RFM37" s="241"/>
      <c r="RFN37" s="241"/>
      <c r="RFO37" s="241"/>
      <c r="RFP37" s="241"/>
      <c r="RFQ37" s="241"/>
      <c r="RFR37" s="241"/>
      <c r="RFS37" s="241"/>
      <c r="RFT37" s="241"/>
      <c r="RFU37" s="241"/>
      <c r="RFV37" s="241"/>
      <c r="RFW37" s="241"/>
      <c r="RFX37" s="241"/>
      <c r="RFY37" s="241"/>
      <c r="RFZ37" s="241"/>
      <c r="RGA37" s="241"/>
      <c r="RGB37" s="241"/>
      <c r="RGC37" s="241"/>
      <c r="RGD37" s="241"/>
      <c r="RGE37" s="241"/>
      <c r="RGF37" s="241"/>
      <c r="RGG37" s="241"/>
      <c r="RGH37" s="241"/>
      <c r="RGI37" s="241"/>
      <c r="RGJ37" s="241"/>
      <c r="RGK37" s="241"/>
      <c r="RGL37" s="241"/>
      <c r="RGM37" s="241"/>
      <c r="RGN37" s="241"/>
      <c r="RGO37" s="241"/>
      <c r="RGP37" s="241"/>
      <c r="RGQ37" s="241"/>
      <c r="RGR37" s="241"/>
      <c r="RGS37" s="241"/>
      <c r="RGT37" s="241"/>
      <c r="RGU37" s="241"/>
      <c r="RGV37" s="241"/>
      <c r="RGW37" s="241"/>
      <c r="RGX37" s="241"/>
      <c r="RGY37" s="241"/>
      <c r="RGZ37" s="241"/>
      <c r="RHA37" s="241"/>
      <c r="RHB37" s="241"/>
      <c r="RHC37" s="241"/>
      <c r="RHD37" s="241"/>
      <c r="RHE37" s="241"/>
      <c r="RHF37" s="241"/>
      <c r="RHG37" s="241"/>
      <c r="RHH37" s="241"/>
      <c r="RHI37" s="241"/>
      <c r="RHJ37" s="241"/>
      <c r="RHK37" s="241"/>
      <c r="RHL37" s="241"/>
      <c r="RHM37" s="241"/>
      <c r="RHN37" s="241"/>
      <c r="RHO37" s="241"/>
      <c r="RHP37" s="241"/>
      <c r="RHQ37" s="241"/>
      <c r="RHR37" s="241"/>
      <c r="RHS37" s="241"/>
      <c r="RHT37" s="241"/>
      <c r="RHU37" s="241"/>
      <c r="RHV37" s="241"/>
      <c r="RHW37" s="241"/>
      <c r="RHX37" s="241"/>
      <c r="RHY37" s="241"/>
      <c r="RHZ37" s="241"/>
      <c r="RIA37" s="241"/>
      <c r="RIB37" s="241"/>
      <c r="RIC37" s="241"/>
      <c r="RID37" s="241"/>
      <c r="RIE37" s="241"/>
      <c r="RIF37" s="241"/>
      <c r="RIG37" s="241"/>
      <c r="RIH37" s="241"/>
      <c r="RII37" s="241"/>
      <c r="RIJ37" s="241"/>
      <c r="RIK37" s="241"/>
      <c r="RIL37" s="241"/>
      <c r="RIM37" s="241"/>
      <c r="RIN37" s="241"/>
      <c r="RIO37" s="241"/>
      <c r="RIP37" s="241"/>
      <c r="RIQ37" s="241"/>
      <c r="RIR37" s="241"/>
      <c r="RIS37" s="241"/>
      <c r="RIT37" s="241"/>
      <c r="RIU37" s="241"/>
      <c r="RIV37" s="241"/>
      <c r="RIW37" s="241"/>
      <c r="RIX37" s="241"/>
      <c r="RIY37" s="241"/>
      <c r="RIZ37" s="241"/>
      <c r="RJA37" s="241"/>
      <c r="RJB37" s="241"/>
      <c r="RJC37" s="241"/>
      <c r="RJD37" s="241"/>
      <c r="RJE37" s="241"/>
      <c r="RJF37" s="241"/>
      <c r="RJG37" s="241"/>
      <c r="RJH37" s="241"/>
      <c r="RJI37" s="241"/>
      <c r="RJJ37" s="241"/>
      <c r="RJK37" s="241"/>
      <c r="RJL37" s="241"/>
      <c r="RJM37" s="241"/>
      <c r="RJN37" s="241"/>
      <c r="RJO37" s="241"/>
      <c r="RJP37" s="241"/>
      <c r="RJQ37" s="241"/>
      <c r="RJR37" s="241"/>
      <c r="RJS37" s="241"/>
      <c r="RJT37" s="241"/>
      <c r="RJU37" s="241"/>
      <c r="RJV37" s="241"/>
      <c r="RJW37" s="241"/>
      <c r="RJX37" s="241"/>
      <c r="RJY37" s="241"/>
      <c r="RJZ37" s="241"/>
      <c r="RKA37" s="241"/>
      <c r="RKB37" s="241"/>
      <c r="RKC37" s="241"/>
      <c r="RKD37" s="241"/>
      <c r="RKE37" s="241"/>
      <c r="RKF37" s="241"/>
      <c r="RKG37" s="241"/>
      <c r="RKH37" s="241"/>
      <c r="RKI37" s="241"/>
      <c r="RKJ37" s="241"/>
      <c r="RKK37" s="241"/>
      <c r="RKL37" s="241"/>
      <c r="RKM37" s="241"/>
      <c r="RKN37" s="241"/>
      <c r="RKO37" s="241"/>
      <c r="RKP37" s="241"/>
      <c r="RKQ37" s="241"/>
      <c r="RKR37" s="241"/>
      <c r="RKS37" s="241"/>
      <c r="RKT37" s="241"/>
      <c r="RKU37" s="241"/>
      <c r="RKV37" s="241"/>
      <c r="RKW37" s="241"/>
      <c r="RKX37" s="241"/>
      <c r="RKY37" s="241"/>
      <c r="RKZ37" s="241"/>
      <c r="RLA37" s="241"/>
      <c r="RLB37" s="241"/>
      <c r="RLC37" s="241"/>
      <c r="RLD37" s="241"/>
      <c r="RLE37" s="241"/>
      <c r="RLF37" s="241"/>
      <c r="RLG37" s="241"/>
      <c r="RLH37" s="241"/>
      <c r="RLI37" s="241"/>
      <c r="RLJ37" s="241"/>
      <c r="RLK37" s="241"/>
      <c r="RLL37" s="241"/>
      <c r="RLM37" s="241"/>
      <c r="RLN37" s="241"/>
      <c r="RLO37" s="241"/>
      <c r="RLP37" s="241"/>
      <c r="RLQ37" s="241"/>
      <c r="RLR37" s="241"/>
      <c r="RLS37" s="241"/>
      <c r="RLT37" s="241"/>
      <c r="RLU37" s="241"/>
      <c r="RLV37" s="241"/>
      <c r="RLW37" s="241"/>
      <c r="RLX37" s="241"/>
      <c r="RLY37" s="241"/>
      <c r="RLZ37" s="241"/>
      <c r="RMA37" s="241"/>
      <c r="RMB37" s="241"/>
      <c r="RMC37" s="241"/>
      <c r="RMD37" s="241"/>
      <c r="RME37" s="241"/>
      <c r="RMF37" s="241"/>
      <c r="RMG37" s="241"/>
      <c r="RMH37" s="241"/>
      <c r="RMI37" s="241"/>
      <c r="RMJ37" s="241"/>
      <c r="RMK37" s="241"/>
      <c r="RML37" s="241"/>
      <c r="RMM37" s="241"/>
      <c r="RMN37" s="241"/>
      <c r="RMO37" s="241"/>
      <c r="RMP37" s="241"/>
      <c r="RMQ37" s="241"/>
      <c r="RMR37" s="241"/>
      <c r="RMS37" s="241"/>
      <c r="RMT37" s="241"/>
      <c r="RMU37" s="241"/>
      <c r="RMV37" s="241"/>
      <c r="RMW37" s="241"/>
      <c r="RMX37" s="241"/>
      <c r="RMY37" s="241"/>
      <c r="RMZ37" s="241"/>
      <c r="RNA37" s="241"/>
      <c r="RNB37" s="241"/>
      <c r="RNC37" s="241"/>
      <c r="RND37" s="241"/>
      <c r="RNE37" s="241"/>
      <c r="RNF37" s="241"/>
      <c r="RNG37" s="241"/>
      <c r="RNH37" s="241"/>
      <c r="RNI37" s="241"/>
      <c r="RNJ37" s="241"/>
      <c r="RNK37" s="241"/>
      <c r="RNL37" s="241"/>
      <c r="RNM37" s="241"/>
      <c r="RNN37" s="241"/>
      <c r="RNO37" s="241"/>
      <c r="RNP37" s="241"/>
      <c r="RNQ37" s="241"/>
      <c r="RNR37" s="241"/>
      <c r="RNS37" s="241"/>
      <c r="RNT37" s="241"/>
      <c r="RNU37" s="241"/>
      <c r="RNV37" s="241"/>
      <c r="RNW37" s="241"/>
      <c r="RNX37" s="241"/>
      <c r="RNY37" s="241"/>
      <c r="RNZ37" s="241"/>
      <c r="ROA37" s="241"/>
      <c r="ROB37" s="241"/>
      <c r="ROC37" s="241"/>
      <c r="ROD37" s="241"/>
      <c r="ROE37" s="241"/>
      <c r="ROF37" s="241"/>
      <c r="ROG37" s="241"/>
      <c r="ROH37" s="241"/>
      <c r="ROI37" s="241"/>
      <c r="ROJ37" s="241"/>
      <c r="ROK37" s="241"/>
      <c r="ROL37" s="241"/>
      <c r="ROM37" s="241"/>
      <c r="RON37" s="241"/>
      <c r="ROO37" s="241"/>
      <c r="ROP37" s="241"/>
      <c r="ROQ37" s="241"/>
      <c r="ROR37" s="241"/>
      <c r="ROS37" s="241"/>
      <c r="ROT37" s="241"/>
      <c r="ROU37" s="241"/>
      <c r="ROV37" s="241"/>
      <c r="ROW37" s="241"/>
      <c r="ROX37" s="241"/>
      <c r="ROY37" s="241"/>
      <c r="ROZ37" s="241"/>
      <c r="RPA37" s="241"/>
      <c r="RPB37" s="241"/>
      <c r="RPC37" s="241"/>
      <c r="RPD37" s="241"/>
      <c r="RPE37" s="241"/>
      <c r="RPF37" s="241"/>
      <c r="RPG37" s="241"/>
      <c r="RPH37" s="241"/>
      <c r="RPI37" s="241"/>
      <c r="RPJ37" s="241"/>
      <c r="RPK37" s="241"/>
      <c r="RPL37" s="241"/>
      <c r="RPM37" s="241"/>
      <c r="RPN37" s="241"/>
      <c r="RPO37" s="241"/>
      <c r="RPP37" s="241"/>
      <c r="RPQ37" s="241"/>
      <c r="RPR37" s="241"/>
      <c r="RPS37" s="241"/>
      <c r="RPT37" s="241"/>
      <c r="RPU37" s="241"/>
      <c r="RPV37" s="241"/>
      <c r="RPW37" s="241"/>
      <c r="RPX37" s="241"/>
      <c r="RPY37" s="241"/>
      <c r="RPZ37" s="241"/>
      <c r="RQA37" s="241"/>
      <c r="RQB37" s="241"/>
      <c r="RQC37" s="241"/>
      <c r="RQD37" s="241"/>
      <c r="RQE37" s="241"/>
      <c r="RQF37" s="241"/>
      <c r="RQG37" s="241"/>
      <c r="RQH37" s="241"/>
      <c r="RQI37" s="241"/>
      <c r="RQJ37" s="241"/>
      <c r="RQK37" s="241"/>
      <c r="RQL37" s="241"/>
      <c r="RQM37" s="241"/>
      <c r="RQN37" s="241"/>
      <c r="RQO37" s="241"/>
      <c r="RQP37" s="241"/>
      <c r="RQQ37" s="241"/>
      <c r="RQR37" s="241"/>
      <c r="RQS37" s="241"/>
      <c r="RQT37" s="241"/>
      <c r="RQU37" s="241"/>
      <c r="RQV37" s="241"/>
      <c r="RQW37" s="241"/>
      <c r="RQX37" s="241"/>
      <c r="RQY37" s="241"/>
      <c r="RQZ37" s="241"/>
      <c r="RRA37" s="241"/>
      <c r="RRB37" s="241"/>
      <c r="RRC37" s="241"/>
      <c r="RRD37" s="241"/>
      <c r="RRE37" s="241"/>
      <c r="RRF37" s="241"/>
      <c r="RRG37" s="241"/>
      <c r="RRH37" s="241"/>
      <c r="RRI37" s="241"/>
      <c r="RRJ37" s="241"/>
      <c r="RRK37" s="241"/>
      <c r="RRL37" s="241"/>
      <c r="RRM37" s="241"/>
      <c r="RRN37" s="241"/>
      <c r="RRO37" s="241"/>
      <c r="RRP37" s="241"/>
      <c r="RRQ37" s="241"/>
      <c r="RRR37" s="241"/>
      <c r="RRS37" s="241"/>
      <c r="RRT37" s="241"/>
      <c r="RRU37" s="241"/>
      <c r="RRV37" s="241"/>
      <c r="RRW37" s="241"/>
      <c r="RRX37" s="241"/>
      <c r="RRY37" s="241"/>
      <c r="RRZ37" s="241"/>
      <c r="RSA37" s="241"/>
      <c r="RSB37" s="241"/>
      <c r="RSC37" s="241"/>
      <c r="RSD37" s="241"/>
      <c r="RSE37" s="241"/>
      <c r="RSF37" s="241"/>
      <c r="RSG37" s="241"/>
      <c r="RSH37" s="241"/>
      <c r="RSI37" s="241"/>
      <c r="RSJ37" s="241"/>
      <c r="RSK37" s="241"/>
      <c r="RSL37" s="241"/>
      <c r="RSM37" s="241"/>
      <c r="RSN37" s="241"/>
      <c r="RSO37" s="241"/>
      <c r="RSP37" s="241"/>
      <c r="RSQ37" s="241"/>
      <c r="RSR37" s="241"/>
      <c r="RSS37" s="241"/>
      <c r="RST37" s="241"/>
      <c r="RSU37" s="241"/>
      <c r="RSV37" s="241"/>
      <c r="RSW37" s="241"/>
      <c r="RSX37" s="241"/>
      <c r="RSY37" s="241"/>
      <c r="RSZ37" s="241"/>
      <c r="RTA37" s="241"/>
      <c r="RTB37" s="241"/>
      <c r="RTC37" s="241"/>
      <c r="RTD37" s="241"/>
      <c r="RTE37" s="241"/>
      <c r="RTF37" s="241"/>
      <c r="RTG37" s="241"/>
      <c r="RTH37" s="241"/>
      <c r="RTI37" s="241"/>
      <c r="RTJ37" s="241"/>
      <c r="RTK37" s="241"/>
      <c r="RTL37" s="241"/>
      <c r="RTM37" s="241"/>
      <c r="RTN37" s="241"/>
      <c r="RTO37" s="241"/>
      <c r="RTP37" s="241"/>
      <c r="RTQ37" s="241"/>
      <c r="RTR37" s="241"/>
      <c r="RTS37" s="241"/>
      <c r="RTT37" s="241"/>
      <c r="RTU37" s="241"/>
      <c r="RTV37" s="241"/>
      <c r="RTW37" s="241"/>
      <c r="RTX37" s="241"/>
      <c r="RTY37" s="241"/>
      <c r="RTZ37" s="241"/>
      <c r="RUA37" s="241"/>
      <c r="RUB37" s="241"/>
      <c r="RUC37" s="241"/>
      <c r="RUD37" s="241"/>
      <c r="RUE37" s="241"/>
      <c r="RUF37" s="241"/>
      <c r="RUG37" s="241"/>
      <c r="RUH37" s="241"/>
      <c r="RUI37" s="241"/>
      <c r="RUJ37" s="241"/>
      <c r="RUK37" s="241"/>
      <c r="RUL37" s="241"/>
      <c r="RUM37" s="241"/>
      <c r="RUN37" s="241"/>
      <c r="RUO37" s="241"/>
      <c r="RUP37" s="241"/>
      <c r="RUQ37" s="241"/>
      <c r="RUR37" s="241"/>
      <c r="RUS37" s="241"/>
      <c r="RUT37" s="241"/>
      <c r="RUU37" s="241"/>
      <c r="RUV37" s="241"/>
      <c r="RUW37" s="241"/>
      <c r="RUX37" s="241"/>
      <c r="RUY37" s="241"/>
      <c r="RUZ37" s="241"/>
      <c r="RVA37" s="241"/>
      <c r="RVB37" s="241"/>
      <c r="RVC37" s="241"/>
      <c r="RVD37" s="241"/>
      <c r="RVE37" s="241"/>
      <c r="RVF37" s="241"/>
      <c r="RVG37" s="241"/>
      <c r="RVH37" s="241"/>
      <c r="RVI37" s="241"/>
      <c r="RVJ37" s="241"/>
      <c r="RVK37" s="241"/>
      <c r="RVL37" s="241"/>
      <c r="RVM37" s="241"/>
      <c r="RVN37" s="241"/>
      <c r="RVO37" s="241"/>
      <c r="RVP37" s="241"/>
      <c r="RVQ37" s="241"/>
      <c r="RVR37" s="241"/>
      <c r="RVS37" s="241"/>
      <c r="RVT37" s="241"/>
      <c r="RVU37" s="241"/>
      <c r="RVV37" s="241"/>
      <c r="RVW37" s="241"/>
      <c r="RVX37" s="241"/>
      <c r="RVY37" s="241"/>
      <c r="RVZ37" s="241"/>
      <c r="RWA37" s="241"/>
      <c r="RWB37" s="241"/>
      <c r="RWC37" s="241"/>
      <c r="RWD37" s="241"/>
      <c r="RWE37" s="241"/>
      <c r="RWF37" s="241"/>
      <c r="RWG37" s="241"/>
      <c r="RWH37" s="241"/>
      <c r="RWI37" s="241"/>
      <c r="RWJ37" s="241"/>
      <c r="RWK37" s="241"/>
      <c r="RWL37" s="241"/>
      <c r="RWM37" s="241"/>
      <c r="RWN37" s="241"/>
      <c r="RWO37" s="241"/>
      <c r="RWP37" s="241"/>
      <c r="RWQ37" s="241"/>
      <c r="RWR37" s="241"/>
      <c r="RWS37" s="241"/>
      <c r="RWT37" s="241"/>
      <c r="RWU37" s="241"/>
      <c r="RWV37" s="241"/>
      <c r="RWW37" s="241"/>
      <c r="RWX37" s="241"/>
      <c r="RWY37" s="241"/>
      <c r="RWZ37" s="241"/>
      <c r="RXA37" s="241"/>
      <c r="RXB37" s="241"/>
      <c r="RXC37" s="241"/>
      <c r="RXD37" s="241"/>
      <c r="RXE37" s="241"/>
      <c r="RXF37" s="241"/>
      <c r="RXG37" s="241"/>
      <c r="RXH37" s="241"/>
      <c r="RXI37" s="241"/>
      <c r="RXJ37" s="241"/>
      <c r="RXK37" s="241"/>
      <c r="RXL37" s="241"/>
      <c r="RXM37" s="241"/>
      <c r="RXN37" s="241"/>
      <c r="RXO37" s="241"/>
      <c r="RXP37" s="241"/>
      <c r="RXQ37" s="241"/>
      <c r="RXR37" s="241"/>
      <c r="RXS37" s="241"/>
      <c r="RXT37" s="241"/>
      <c r="RXU37" s="241"/>
      <c r="RXV37" s="241"/>
      <c r="RXW37" s="241"/>
      <c r="RXX37" s="241"/>
      <c r="RXY37" s="241"/>
      <c r="RXZ37" s="241"/>
      <c r="RYA37" s="241"/>
      <c r="RYB37" s="241"/>
      <c r="RYC37" s="241"/>
      <c r="RYD37" s="241"/>
      <c r="RYE37" s="241"/>
      <c r="RYF37" s="241"/>
      <c r="RYG37" s="241"/>
      <c r="RYH37" s="241"/>
      <c r="RYI37" s="241"/>
      <c r="RYJ37" s="241"/>
      <c r="RYK37" s="241"/>
      <c r="RYL37" s="241"/>
      <c r="RYM37" s="241"/>
      <c r="RYN37" s="241"/>
      <c r="RYO37" s="241"/>
      <c r="RYP37" s="241"/>
      <c r="RYQ37" s="241"/>
      <c r="RYR37" s="241"/>
      <c r="RYS37" s="241"/>
      <c r="RYT37" s="241"/>
      <c r="RYU37" s="241"/>
      <c r="RYV37" s="241"/>
      <c r="RYW37" s="241"/>
      <c r="RYX37" s="241"/>
      <c r="RYY37" s="241"/>
      <c r="RYZ37" s="241"/>
      <c r="RZA37" s="241"/>
      <c r="RZB37" s="241"/>
      <c r="RZC37" s="241"/>
      <c r="RZD37" s="241"/>
      <c r="RZE37" s="241"/>
      <c r="RZF37" s="241"/>
      <c r="RZG37" s="241"/>
      <c r="RZH37" s="241"/>
      <c r="RZI37" s="241"/>
      <c r="RZJ37" s="241"/>
      <c r="RZK37" s="241"/>
      <c r="RZL37" s="241"/>
      <c r="RZM37" s="241"/>
      <c r="RZN37" s="241"/>
      <c r="RZO37" s="241"/>
      <c r="RZP37" s="241"/>
      <c r="RZQ37" s="241"/>
      <c r="RZR37" s="241"/>
      <c r="RZS37" s="241"/>
      <c r="RZT37" s="241"/>
      <c r="RZU37" s="241"/>
      <c r="RZV37" s="241"/>
      <c r="RZW37" s="241"/>
      <c r="RZX37" s="241"/>
      <c r="RZY37" s="241"/>
      <c r="RZZ37" s="241"/>
      <c r="SAA37" s="241"/>
      <c r="SAB37" s="241"/>
      <c r="SAC37" s="241"/>
      <c r="SAD37" s="241"/>
      <c r="SAE37" s="241"/>
      <c r="SAF37" s="241"/>
      <c r="SAG37" s="241"/>
      <c r="SAH37" s="241"/>
      <c r="SAI37" s="241"/>
      <c r="SAJ37" s="241"/>
      <c r="SAK37" s="241"/>
      <c r="SAL37" s="241"/>
      <c r="SAM37" s="241"/>
      <c r="SAN37" s="241"/>
      <c r="SAO37" s="241"/>
      <c r="SAP37" s="241"/>
      <c r="SAQ37" s="241"/>
      <c r="SAR37" s="241"/>
      <c r="SAS37" s="241"/>
      <c r="SAT37" s="241"/>
      <c r="SAU37" s="241"/>
      <c r="SAV37" s="241"/>
      <c r="SAW37" s="241"/>
      <c r="SAX37" s="241"/>
      <c r="SAY37" s="241"/>
      <c r="SAZ37" s="241"/>
      <c r="SBA37" s="241"/>
      <c r="SBB37" s="241"/>
      <c r="SBC37" s="241"/>
      <c r="SBD37" s="241"/>
      <c r="SBE37" s="241"/>
      <c r="SBF37" s="241"/>
      <c r="SBG37" s="241"/>
      <c r="SBH37" s="241"/>
      <c r="SBI37" s="241"/>
      <c r="SBJ37" s="241"/>
      <c r="SBK37" s="241"/>
      <c r="SBL37" s="241"/>
      <c r="SBM37" s="241"/>
      <c r="SBN37" s="241"/>
      <c r="SBO37" s="241"/>
      <c r="SBP37" s="241"/>
      <c r="SBQ37" s="241"/>
      <c r="SBR37" s="241"/>
      <c r="SBS37" s="241"/>
      <c r="SBT37" s="241"/>
      <c r="SBU37" s="241"/>
      <c r="SBV37" s="241"/>
      <c r="SBW37" s="241"/>
      <c r="SBX37" s="241"/>
      <c r="SBY37" s="241"/>
      <c r="SBZ37" s="241"/>
      <c r="SCA37" s="241"/>
      <c r="SCB37" s="241"/>
      <c r="SCC37" s="241"/>
      <c r="SCD37" s="241"/>
      <c r="SCE37" s="241"/>
      <c r="SCF37" s="241"/>
      <c r="SCG37" s="241"/>
      <c r="SCH37" s="241"/>
      <c r="SCI37" s="241"/>
      <c r="SCJ37" s="241"/>
      <c r="SCK37" s="241"/>
      <c r="SCL37" s="241"/>
      <c r="SCM37" s="241"/>
      <c r="SCN37" s="241"/>
      <c r="SCO37" s="241"/>
      <c r="SCP37" s="241"/>
      <c r="SCQ37" s="241"/>
      <c r="SCR37" s="241"/>
      <c r="SCS37" s="241"/>
      <c r="SCT37" s="241"/>
      <c r="SCU37" s="241"/>
      <c r="SCV37" s="241"/>
      <c r="SCW37" s="241"/>
      <c r="SCX37" s="241"/>
      <c r="SCY37" s="241"/>
      <c r="SCZ37" s="241"/>
      <c r="SDA37" s="241"/>
      <c r="SDB37" s="241"/>
      <c r="SDC37" s="241"/>
      <c r="SDD37" s="241"/>
      <c r="SDE37" s="241"/>
      <c r="SDF37" s="241"/>
      <c r="SDG37" s="241"/>
      <c r="SDH37" s="241"/>
      <c r="SDI37" s="241"/>
      <c r="SDJ37" s="241"/>
      <c r="SDK37" s="241"/>
      <c r="SDL37" s="241"/>
      <c r="SDM37" s="241"/>
      <c r="SDN37" s="241"/>
      <c r="SDO37" s="241"/>
      <c r="SDP37" s="241"/>
      <c r="SDQ37" s="241"/>
      <c r="SDR37" s="241"/>
      <c r="SDS37" s="241"/>
      <c r="SDT37" s="241"/>
      <c r="SDU37" s="241"/>
      <c r="SDV37" s="241"/>
      <c r="SDW37" s="241"/>
      <c r="SDX37" s="241"/>
      <c r="SDY37" s="241"/>
      <c r="SDZ37" s="241"/>
      <c r="SEA37" s="241"/>
      <c r="SEB37" s="241"/>
      <c r="SEC37" s="241"/>
      <c r="SED37" s="241"/>
      <c r="SEE37" s="241"/>
      <c r="SEF37" s="241"/>
      <c r="SEG37" s="241"/>
      <c r="SEH37" s="241"/>
      <c r="SEI37" s="241"/>
      <c r="SEJ37" s="241"/>
      <c r="SEK37" s="241"/>
      <c r="SEL37" s="241"/>
      <c r="SEM37" s="241"/>
      <c r="SEN37" s="241"/>
      <c r="SEO37" s="241"/>
      <c r="SEP37" s="241"/>
      <c r="SEQ37" s="241"/>
      <c r="SER37" s="241"/>
      <c r="SES37" s="241"/>
      <c r="SET37" s="241"/>
      <c r="SEU37" s="241"/>
      <c r="SEV37" s="241"/>
      <c r="SEW37" s="241"/>
      <c r="SEX37" s="241"/>
      <c r="SEY37" s="241"/>
      <c r="SEZ37" s="241"/>
      <c r="SFA37" s="241"/>
      <c r="SFB37" s="241"/>
      <c r="SFC37" s="241"/>
      <c r="SFD37" s="241"/>
      <c r="SFE37" s="241"/>
      <c r="SFF37" s="241"/>
      <c r="SFG37" s="241"/>
      <c r="SFH37" s="241"/>
      <c r="SFI37" s="241"/>
      <c r="SFJ37" s="241"/>
      <c r="SFK37" s="241"/>
      <c r="SFL37" s="241"/>
      <c r="SFM37" s="241"/>
      <c r="SFN37" s="241"/>
      <c r="SFO37" s="241"/>
      <c r="SFP37" s="241"/>
      <c r="SFQ37" s="241"/>
      <c r="SFR37" s="241"/>
      <c r="SFS37" s="241"/>
      <c r="SFT37" s="241"/>
      <c r="SFU37" s="241"/>
      <c r="SFV37" s="241"/>
      <c r="SFW37" s="241"/>
      <c r="SFX37" s="241"/>
      <c r="SFY37" s="241"/>
      <c r="SFZ37" s="241"/>
      <c r="SGA37" s="241"/>
      <c r="SGB37" s="241"/>
      <c r="SGC37" s="241"/>
      <c r="SGD37" s="241"/>
      <c r="SGE37" s="241"/>
      <c r="SGF37" s="241"/>
      <c r="SGG37" s="241"/>
      <c r="SGH37" s="241"/>
      <c r="SGI37" s="241"/>
      <c r="SGJ37" s="241"/>
      <c r="SGK37" s="241"/>
      <c r="SGL37" s="241"/>
      <c r="SGM37" s="241"/>
      <c r="SGN37" s="241"/>
      <c r="SGO37" s="241"/>
      <c r="SGP37" s="241"/>
      <c r="SGQ37" s="241"/>
      <c r="SGR37" s="241"/>
      <c r="SGS37" s="241"/>
      <c r="SGT37" s="241"/>
      <c r="SGU37" s="241"/>
      <c r="SGV37" s="241"/>
      <c r="SGW37" s="241"/>
      <c r="SGX37" s="241"/>
      <c r="SGY37" s="241"/>
      <c r="SGZ37" s="241"/>
      <c r="SHA37" s="241"/>
      <c r="SHB37" s="241"/>
      <c r="SHC37" s="241"/>
      <c r="SHD37" s="241"/>
      <c r="SHE37" s="241"/>
      <c r="SHF37" s="241"/>
      <c r="SHG37" s="241"/>
      <c r="SHH37" s="241"/>
      <c r="SHI37" s="241"/>
      <c r="SHJ37" s="241"/>
      <c r="SHK37" s="241"/>
      <c r="SHL37" s="241"/>
      <c r="SHM37" s="241"/>
      <c r="SHN37" s="241"/>
      <c r="SHO37" s="241"/>
      <c r="SHP37" s="241"/>
      <c r="SHQ37" s="241"/>
      <c r="SHR37" s="241"/>
      <c r="SHS37" s="241"/>
      <c r="SHT37" s="241"/>
      <c r="SHU37" s="241"/>
      <c r="SHV37" s="241"/>
      <c r="SHW37" s="241"/>
      <c r="SHX37" s="241"/>
      <c r="SHY37" s="241"/>
      <c r="SHZ37" s="241"/>
      <c r="SIA37" s="241"/>
      <c r="SIB37" s="241"/>
      <c r="SIC37" s="241"/>
      <c r="SID37" s="241"/>
      <c r="SIE37" s="241"/>
      <c r="SIF37" s="241"/>
      <c r="SIG37" s="241"/>
      <c r="SIH37" s="241"/>
      <c r="SII37" s="241"/>
      <c r="SIJ37" s="241"/>
      <c r="SIK37" s="241"/>
      <c r="SIL37" s="241"/>
      <c r="SIM37" s="241"/>
      <c r="SIN37" s="241"/>
      <c r="SIO37" s="241"/>
      <c r="SIP37" s="241"/>
      <c r="SIQ37" s="241"/>
      <c r="SIR37" s="241"/>
      <c r="SIS37" s="241"/>
      <c r="SIT37" s="241"/>
      <c r="SIU37" s="241"/>
      <c r="SIV37" s="241"/>
      <c r="SIW37" s="241"/>
      <c r="SIX37" s="241"/>
      <c r="SIY37" s="241"/>
      <c r="SIZ37" s="241"/>
      <c r="SJA37" s="241"/>
      <c r="SJB37" s="241"/>
      <c r="SJC37" s="241"/>
      <c r="SJD37" s="241"/>
      <c r="SJE37" s="241"/>
      <c r="SJF37" s="241"/>
      <c r="SJG37" s="241"/>
      <c r="SJH37" s="241"/>
      <c r="SJI37" s="241"/>
      <c r="SJJ37" s="241"/>
      <c r="SJK37" s="241"/>
      <c r="SJL37" s="241"/>
      <c r="SJM37" s="241"/>
      <c r="SJN37" s="241"/>
      <c r="SJO37" s="241"/>
      <c r="SJP37" s="241"/>
      <c r="SJQ37" s="241"/>
      <c r="SJR37" s="241"/>
      <c r="SJS37" s="241"/>
      <c r="SJT37" s="241"/>
      <c r="SJU37" s="241"/>
      <c r="SJV37" s="241"/>
      <c r="SJW37" s="241"/>
      <c r="SJX37" s="241"/>
      <c r="SJY37" s="241"/>
      <c r="SJZ37" s="241"/>
      <c r="SKA37" s="241"/>
      <c r="SKB37" s="241"/>
      <c r="SKC37" s="241"/>
      <c r="SKD37" s="241"/>
      <c r="SKE37" s="241"/>
      <c r="SKF37" s="241"/>
      <c r="SKG37" s="241"/>
      <c r="SKH37" s="241"/>
      <c r="SKI37" s="241"/>
      <c r="SKJ37" s="241"/>
      <c r="SKK37" s="241"/>
      <c r="SKL37" s="241"/>
      <c r="SKM37" s="241"/>
      <c r="SKN37" s="241"/>
      <c r="SKO37" s="241"/>
      <c r="SKP37" s="241"/>
      <c r="SKQ37" s="241"/>
      <c r="SKR37" s="241"/>
      <c r="SKS37" s="241"/>
      <c r="SKT37" s="241"/>
      <c r="SKU37" s="241"/>
      <c r="SKV37" s="241"/>
      <c r="SKW37" s="241"/>
      <c r="SKX37" s="241"/>
      <c r="SKY37" s="241"/>
      <c r="SKZ37" s="241"/>
      <c r="SLA37" s="241"/>
      <c r="SLB37" s="241"/>
      <c r="SLC37" s="241"/>
      <c r="SLD37" s="241"/>
      <c r="SLE37" s="241"/>
      <c r="SLF37" s="241"/>
      <c r="SLG37" s="241"/>
      <c r="SLH37" s="241"/>
      <c r="SLI37" s="241"/>
      <c r="SLJ37" s="241"/>
      <c r="SLK37" s="241"/>
      <c r="SLL37" s="241"/>
      <c r="SLM37" s="241"/>
      <c r="SLN37" s="241"/>
      <c r="SLO37" s="241"/>
      <c r="SLP37" s="241"/>
      <c r="SLQ37" s="241"/>
      <c r="SLR37" s="241"/>
      <c r="SLS37" s="241"/>
      <c r="SLT37" s="241"/>
      <c r="SLU37" s="241"/>
      <c r="SLV37" s="241"/>
      <c r="SLW37" s="241"/>
      <c r="SLX37" s="241"/>
      <c r="SLY37" s="241"/>
      <c r="SLZ37" s="241"/>
      <c r="SMA37" s="241"/>
      <c r="SMB37" s="241"/>
      <c r="SMC37" s="241"/>
      <c r="SMD37" s="241"/>
      <c r="SME37" s="241"/>
      <c r="SMF37" s="241"/>
      <c r="SMG37" s="241"/>
      <c r="SMH37" s="241"/>
      <c r="SMI37" s="241"/>
      <c r="SMJ37" s="241"/>
      <c r="SMK37" s="241"/>
      <c r="SML37" s="241"/>
      <c r="SMM37" s="241"/>
      <c r="SMN37" s="241"/>
      <c r="SMO37" s="241"/>
      <c r="SMP37" s="241"/>
      <c r="SMQ37" s="241"/>
      <c r="SMR37" s="241"/>
      <c r="SMS37" s="241"/>
      <c r="SMT37" s="241"/>
      <c r="SMU37" s="241"/>
      <c r="SMV37" s="241"/>
      <c r="SMW37" s="241"/>
      <c r="SMX37" s="241"/>
      <c r="SMY37" s="241"/>
      <c r="SMZ37" s="241"/>
      <c r="SNA37" s="241"/>
      <c r="SNB37" s="241"/>
      <c r="SNC37" s="241"/>
      <c r="SND37" s="241"/>
      <c r="SNE37" s="241"/>
      <c r="SNF37" s="241"/>
      <c r="SNG37" s="241"/>
      <c r="SNH37" s="241"/>
      <c r="SNI37" s="241"/>
      <c r="SNJ37" s="241"/>
      <c r="SNK37" s="241"/>
      <c r="SNL37" s="241"/>
      <c r="SNM37" s="241"/>
      <c r="SNN37" s="241"/>
      <c r="SNO37" s="241"/>
      <c r="SNP37" s="241"/>
      <c r="SNQ37" s="241"/>
      <c r="SNR37" s="241"/>
      <c r="SNS37" s="241"/>
      <c r="SNT37" s="241"/>
      <c r="SNU37" s="241"/>
      <c r="SNV37" s="241"/>
      <c r="SNW37" s="241"/>
      <c r="SNX37" s="241"/>
      <c r="SNY37" s="241"/>
      <c r="SNZ37" s="241"/>
      <c r="SOA37" s="241"/>
      <c r="SOB37" s="241"/>
      <c r="SOC37" s="241"/>
      <c r="SOD37" s="241"/>
      <c r="SOE37" s="241"/>
      <c r="SOF37" s="241"/>
      <c r="SOG37" s="241"/>
      <c r="SOH37" s="241"/>
      <c r="SOI37" s="241"/>
      <c r="SOJ37" s="241"/>
      <c r="SOK37" s="241"/>
      <c r="SOL37" s="241"/>
      <c r="SOM37" s="241"/>
      <c r="SON37" s="241"/>
      <c r="SOO37" s="241"/>
      <c r="SOP37" s="241"/>
      <c r="SOQ37" s="241"/>
      <c r="SOR37" s="241"/>
      <c r="SOS37" s="241"/>
      <c r="SOT37" s="241"/>
      <c r="SOU37" s="241"/>
      <c r="SOV37" s="241"/>
      <c r="SOW37" s="241"/>
      <c r="SOX37" s="241"/>
      <c r="SOY37" s="241"/>
      <c r="SOZ37" s="241"/>
      <c r="SPA37" s="241"/>
      <c r="SPB37" s="241"/>
      <c r="SPC37" s="241"/>
      <c r="SPD37" s="241"/>
      <c r="SPE37" s="241"/>
      <c r="SPF37" s="241"/>
      <c r="SPG37" s="241"/>
      <c r="SPH37" s="241"/>
      <c r="SPI37" s="241"/>
      <c r="SPJ37" s="241"/>
      <c r="SPK37" s="241"/>
      <c r="SPL37" s="241"/>
      <c r="SPM37" s="241"/>
      <c r="SPN37" s="241"/>
      <c r="SPO37" s="241"/>
      <c r="SPP37" s="241"/>
      <c r="SPQ37" s="241"/>
      <c r="SPR37" s="241"/>
      <c r="SPS37" s="241"/>
      <c r="SPT37" s="241"/>
      <c r="SPU37" s="241"/>
      <c r="SPV37" s="241"/>
      <c r="SPW37" s="241"/>
      <c r="SPX37" s="241"/>
      <c r="SPY37" s="241"/>
      <c r="SPZ37" s="241"/>
      <c r="SQA37" s="241"/>
      <c r="SQB37" s="241"/>
      <c r="SQC37" s="241"/>
      <c r="SQD37" s="241"/>
      <c r="SQE37" s="241"/>
      <c r="SQF37" s="241"/>
      <c r="SQG37" s="241"/>
      <c r="SQH37" s="241"/>
      <c r="SQI37" s="241"/>
      <c r="SQJ37" s="241"/>
      <c r="SQK37" s="241"/>
      <c r="SQL37" s="241"/>
      <c r="SQM37" s="241"/>
      <c r="SQN37" s="241"/>
      <c r="SQO37" s="241"/>
      <c r="SQP37" s="241"/>
      <c r="SQQ37" s="241"/>
      <c r="SQR37" s="241"/>
      <c r="SQS37" s="241"/>
      <c r="SQT37" s="241"/>
      <c r="SQU37" s="241"/>
      <c r="SQV37" s="241"/>
      <c r="SQW37" s="241"/>
      <c r="SQX37" s="241"/>
      <c r="SQY37" s="241"/>
      <c r="SQZ37" s="241"/>
      <c r="SRA37" s="241"/>
      <c r="SRB37" s="241"/>
      <c r="SRC37" s="241"/>
      <c r="SRD37" s="241"/>
      <c r="SRE37" s="241"/>
      <c r="SRF37" s="241"/>
      <c r="SRG37" s="241"/>
      <c r="SRH37" s="241"/>
      <c r="SRI37" s="241"/>
      <c r="SRJ37" s="241"/>
      <c r="SRK37" s="241"/>
      <c r="SRL37" s="241"/>
      <c r="SRM37" s="241"/>
      <c r="SRN37" s="241"/>
      <c r="SRO37" s="241"/>
      <c r="SRP37" s="241"/>
      <c r="SRQ37" s="241"/>
      <c r="SRR37" s="241"/>
      <c r="SRS37" s="241"/>
      <c r="SRT37" s="241"/>
      <c r="SRU37" s="241"/>
      <c r="SRV37" s="241"/>
      <c r="SRW37" s="241"/>
      <c r="SRX37" s="241"/>
      <c r="SRY37" s="241"/>
      <c r="SRZ37" s="241"/>
      <c r="SSA37" s="241"/>
      <c r="SSB37" s="241"/>
      <c r="SSC37" s="241"/>
      <c r="SSD37" s="241"/>
      <c r="SSE37" s="241"/>
      <c r="SSF37" s="241"/>
      <c r="SSG37" s="241"/>
      <c r="SSH37" s="241"/>
      <c r="SSI37" s="241"/>
      <c r="SSJ37" s="241"/>
      <c r="SSK37" s="241"/>
      <c r="SSL37" s="241"/>
      <c r="SSM37" s="241"/>
      <c r="SSN37" s="241"/>
      <c r="SSO37" s="241"/>
      <c r="SSP37" s="241"/>
      <c r="SSQ37" s="241"/>
      <c r="SSR37" s="241"/>
      <c r="SSS37" s="241"/>
      <c r="SST37" s="241"/>
      <c r="SSU37" s="241"/>
      <c r="SSV37" s="241"/>
      <c r="SSW37" s="241"/>
      <c r="SSX37" s="241"/>
      <c r="SSY37" s="241"/>
      <c r="SSZ37" s="241"/>
      <c r="STA37" s="241"/>
      <c r="STB37" s="241"/>
      <c r="STC37" s="241"/>
      <c r="STD37" s="241"/>
      <c r="STE37" s="241"/>
      <c r="STF37" s="241"/>
      <c r="STG37" s="241"/>
      <c r="STH37" s="241"/>
      <c r="STI37" s="241"/>
      <c r="STJ37" s="241"/>
      <c r="STK37" s="241"/>
      <c r="STL37" s="241"/>
      <c r="STM37" s="241"/>
      <c r="STN37" s="241"/>
      <c r="STO37" s="241"/>
      <c r="STP37" s="241"/>
      <c r="STQ37" s="241"/>
      <c r="STR37" s="241"/>
      <c r="STS37" s="241"/>
      <c r="STT37" s="241"/>
      <c r="STU37" s="241"/>
      <c r="STV37" s="241"/>
      <c r="STW37" s="241"/>
      <c r="STX37" s="241"/>
      <c r="STY37" s="241"/>
      <c r="STZ37" s="241"/>
      <c r="SUA37" s="241"/>
      <c r="SUB37" s="241"/>
      <c r="SUC37" s="241"/>
      <c r="SUD37" s="241"/>
      <c r="SUE37" s="241"/>
      <c r="SUF37" s="241"/>
      <c r="SUG37" s="241"/>
      <c r="SUH37" s="241"/>
      <c r="SUI37" s="241"/>
      <c r="SUJ37" s="241"/>
      <c r="SUK37" s="241"/>
      <c r="SUL37" s="241"/>
      <c r="SUM37" s="241"/>
      <c r="SUN37" s="241"/>
      <c r="SUO37" s="241"/>
      <c r="SUP37" s="241"/>
      <c r="SUQ37" s="241"/>
      <c r="SUR37" s="241"/>
      <c r="SUS37" s="241"/>
      <c r="SUT37" s="241"/>
      <c r="SUU37" s="241"/>
      <c r="SUV37" s="241"/>
      <c r="SUW37" s="241"/>
      <c r="SUX37" s="241"/>
      <c r="SUY37" s="241"/>
      <c r="SUZ37" s="241"/>
      <c r="SVA37" s="241"/>
      <c r="SVB37" s="241"/>
      <c r="SVC37" s="241"/>
      <c r="SVD37" s="241"/>
      <c r="SVE37" s="241"/>
      <c r="SVF37" s="241"/>
      <c r="SVG37" s="241"/>
      <c r="SVH37" s="241"/>
      <c r="SVI37" s="241"/>
      <c r="SVJ37" s="241"/>
      <c r="SVK37" s="241"/>
      <c r="SVL37" s="241"/>
      <c r="SVM37" s="241"/>
      <c r="SVN37" s="241"/>
      <c r="SVO37" s="241"/>
      <c r="SVP37" s="241"/>
      <c r="SVQ37" s="241"/>
      <c r="SVR37" s="241"/>
      <c r="SVS37" s="241"/>
      <c r="SVT37" s="241"/>
      <c r="SVU37" s="241"/>
      <c r="SVV37" s="241"/>
      <c r="SVW37" s="241"/>
      <c r="SVX37" s="241"/>
      <c r="SVY37" s="241"/>
      <c r="SVZ37" s="241"/>
      <c r="SWA37" s="241"/>
      <c r="SWB37" s="241"/>
      <c r="SWC37" s="241"/>
      <c r="SWD37" s="241"/>
      <c r="SWE37" s="241"/>
      <c r="SWF37" s="241"/>
      <c r="SWG37" s="241"/>
      <c r="SWH37" s="241"/>
      <c r="SWI37" s="241"/>
      <c r="SWJ37" s="241"/>
      <c r="SWK37" s="241"/>
      <c r="SWL37" s="241"/>
      <c r="SWM37" s="241"/>
      <c r="SWN37" s="241"/>
      <c r="SWO37" s="241"/>
      <c r="SWP37" s="241"/>
      <c r="SWQ37" s="241"/>
      <c r="SWR37" s="241"/>
      <c r="SWS37" s="241"/>
      <c r="SWT37" s="241"/>
      <c r="SWU37" s="241"/>
      <c r="SWV37" s="241"/>
      <c r="SWW37" s="241"/>
      <c r="SWX37" s="241"/>
      <c r="SWY37" s="241"/>
      <c r="SWZ37" s="241"/>
      <c r="SXA37" s="241"/>
      <c r="SXB37" s="241"/>
      <c r="SXC37" s="241"/>
      <c r="SXD37" s="241"/>
      <c r="SXE37" s="241"/>
      <c r="SXF37" s="241"/>
      <c r="SXG37" s="241"/>
      <c r="SXH37" s="241"/>
      <c r="SXI37" s="241"/>
      <c r="SXJ37" s="241"/>
      <c r="SXK37" s="241"/>
      <c r="SXL37" s="241"/>
      <c r="SXM37" s="241"/>
      <c r="SXN37" s="241"/>
      <c r="SXO37" s="241"/>
      <c r="SXP37" s="241"/>
      <c r="SXQ37" s="241"/>
      <c r="SXR37" s="241"/>
      <c r="SXS37" s="241"/>
      <c r="SXT37" s="241"/>
      <c r="SXU37" s="241"/>
      <c r="SXV37" s="241"/>
      <c r="SXW37" s="241"/>
      <c r="SXX37" s="241"/>
      <c r="SXY37" s="241"/>
      <c r="SXZ37" s="241"/>
      <c r="SYA37" s="241"/>
      <c r="SYB37" s="241"/>
      <c r="SYC37" s="241"/>
      <c r="SYD37" s="241"/>
      <c r="SYE37" s="241"/>
      <c r="SYF37" s="241"/>
      <c r="SYG37" s="241"/>
      <c r="SYH37" s="241"/>
      <c r="SYI37" s="241"/>
      <c r="SYJ37" s="241"/>
      <c r="SYK37" s="241"/>
      <c r="SYL37" s="241"/>
      <c r="SYM37" s="241"/>
      <c r="SYN37" s="241"/>
      <c r="SYO37" s="241"/>
      <c r="SYP37" s="241"/>
      <c r="SYQ37" s="241"/>
      <c r="SYR37" s="241"/>
      <c r="SYS37" s="241"/>
      <c r="SYT37" s="241"/>
      <c r="SYU37" s="241"/>
      <c r="SYV37" s="241"/>
      <c r="SYW37" s="241"/>
      <c r="SYX37" s="241"/>
      <c r="SYY37" s="241"/>
      <c r="SYZ37" s="241"/>
      <c r="SZA37" s="241"/>
      <c r="SZB37" s="241"/>
      <c r="SZC37" s="241"/>
      <c r="SZD37" s="241"/>
      <c r="SZE37" s="241"/>
      <c r="SZF37" s="241"/>
      <c r="SZG37" s="241"/>
      <c r="SZH37" s="241"/>
      <c r="SZI37" s="241"/>
      <c r="SZJ37" s="241"/>
      <c r="SZK37" s="241"/>
      <c r="SZL37" s="241"/>
      <c r="SZM37" s="241"/>
      <c r="SZN37" s="241"/>
      <c r="SZO37" s="241"/>
      <c r="SZP37" s="241"/>
      <c r="SZQ37" s="241"/>
      <c r="SZR37" s="241"/>
      <c r="SZS37" s="241"/>
      <c r="SZT37" s="241"/>
      <c r="SZU37" s="241"/>
      <c r="SZV37" s="241"/>
      <c r="SZW37" s="241"/>
      <c r="SZX37" s="241"/>
      <c r="SZY37" s="241"/>
      <c r="SZZ37" s="241"/>
      <c r="TAA37" s="241"/>
      <c r="TAB37" s="241"/>
      <c r="TAC37" s="241"/>
      <c r="TAD37" s="241"/>
      <c r="TAE37" s="241"/>
      <c r="TAF37" s="241"/>
      <c r="TAG37" s="241"/>
      <c r="TAH37" s="241"/>
      <c r="TAI37" s="241"/>
      <c r="TAJ37" s="241"/>
      <c r="TAK37" s="241"/>
      <c r="TAL37" s="241"/>
      <c r="TAM37" s="241"/>
      <c r="TAN37" s="241"/>
      <c r="TAO37" s="241"/>
      <c r="TAP37" s="241"/>
      <c r="TAQ37" s="241"/>
      <c r="TAR37" s="241"/>
      <c r="TAS37" s="241"/>
      <c r="TAT37" s="241"/>
      <c r="TAU37" s="241"/>
      <c r="TAV37" s="241"/>
      <c r="TAW37" s="241"/>
      <c r="TAX37" s="241"/>
      <c r="TAY37" s="241"/>
      <c r="TAZ37" s="241"/>
      <c r="TBA37" s="241"/>
      <c r="TBB37" s="241"/>
      <c r="TBC37" s="241"/>
      <c r="TBD37" s="241"/>
      <c r="TBE37" s="241"/>
      <c r="TBF37" s="241"/>
      <c r="TBG37" s="241"/>
      <c r="TBH37" s="241"/>
      <c r="TBI37" s="241"/>
      <c r="TBJ37" s="241"/>
      <c r="TBK37" s="241"/>
      <c r="TBL37" s="241"/>
      <c r="TBM37" s="241"/>
      <c r="TBN37" s="241"/>
      <c r="TBO37" s="241"/>
      <c r="TBP37" s="241"/>
      <c r="TBQ37" s="241"/>
      <c r="TBR37" s="241"/>
      <c r="TBS37" s="241"/>
      <c r="TBT37" s="241"/>
      <c r="TBU37" s="241"/>
      <c r="TBV37" s="241"/>
      <c r="TBW37" s="241"/>
      <c r="TBX37" s="241"/>
      <c r="TBY37" s="241"/>
      <c r="TBZ37" s="241"/>
      <c r="TCA37" s="241"/>
      <c r="TCB37" s="241"/>
      <c r="TCC37" s="241"/>
      <c r="TCD37" s="241"/>
      <c r="TCE37" s="241"/>
      <c r="TCF37" s="241"/>
      <c r="TCG37" s="241"/>
      <c r="TCH37" s="241"/>
      <c r="TCI37" s="241"/>
      <c r="TCJ37" s="241"/>
      <c r="TCK37" s="241"/>
      <c r="TCL37" s="241"/>
      <c r="TCM37" s="241"/>
      <c r="TCN37" s="241"/>
      <c r="TCO37" s="241"/>
      <c r="TCP37" s="241"/>
      <c r="TCQ37" s="241"/>
      <c r="TCR37" s="241"/>
      <c r="TCS37" s="241"/>
      <c r="TCT37" s="241"/>
      <c r="TCU37" s="241"/>
      <c r="TCV37" s="241"/>
      <c r="TCW37" s="241"/>
      <c r="TCX37" s="241"/>
      <c r="TCY37" s="241"/>
      <c r="TCZ37" s="241"/>
      <c r="TDA37" s="241"/>
      <c r="TDB37" s="241"/>
      <c r="TDC37" s="241"/>
      <c r="TDD37" s="241"/>
      <c r="TDE37" s="241"/>
      <c r="TDF37" s="241"/>
      <c r="TDG37" s="241"/>
      <c r="TDH37" s="241"/>
      <c r="TDI37" s="241"/>
      <c r="TDJ37" s="241"/>
      <c r="TDK37" s="241"/>
      <c r="TDL37" s="241"/>
      <c r="TDM37" s="241"/>
      <c r="TDN37" s="241"/>
      <c r="TDO37" s="241"/>
      <c r="TDP37" s="241"/>
      <c r="TDQ37" s="241"/>
      <c r="TDR37" s="241"/>
      <c r="TDS37" s="241"/>
      <c r="TDT37" s="241"/>
      <c r="TDU37" s="241"/>
      <c r="TDV37" s="241"/>
      <c r="TDW37" s="241"/>
      <c r="TDX37" s="241"/>
      <c r="TDY37" s="241"/>
      <c r="TDZ37" s="241"/>
      <c r="TEA37" s="241"/>
      <c r="TEB37" s="241"/>
      <c r="TEC37" s="241"/>
      <c r="TED37" s="241"/>
      <c r="TEE37" s="241"/>
      <c r="TEF37" s="241"/>
      <c r="TEG37" s="241"/>
      <c r="TEH37" s="241"/>
      <c r="TEI37" s="241"/>
      <c r="TEJ37" s="241"/>
      <c r="TEK37" s="241"/>
      <c r="TEL37" s="241"/>
      <c r="TEM37" s="241"/>
      <c r="TEN37" s="241"/>
      <c r="TEO37" s="241"/>
      <c r="TEP37" s="241"/>
      <c r="TEQ37" s="241"/>
      <c r="TER37" s="241"/>
      <c r="TES37" s="241"/>
      <c r="TET37" s="241"/>
      <c r="TEU37" s="241"/>
      <c r="TEV37" s="241"/>
      <c r="TEW37" s="241"/>
      <c r="TEX37" s="241"/>
      <c r="TEY37" s="241"/>
      <c r="TEZ37" s="241"/>
      <c r="TFA37" s="241"/>
      <c r="TFB37" s="241"/>
      <c r="TFC37" s="241"/>
      <c r="TFD37" s="241"/>
      <c r="TFE37" s="241"/>
      <c r="TFF37" s="241"/>
      <c r="TFG37" s="241"/>
      <c r="TFH37" s="241"/>
      <c r="TFI37" s="241"/>
      <c r="TFJ37" s="241"/>
      <c r="TFK37" s="241"/>
      <c r="TFL37" s="241"/>
      <c r="TFM37" s="241"/>
      <c r="TFN37" s="241"/>
      <c r="TFO37" s="241"/>
      <c r="TFP37" s="241"/>
      <c r="TFQ37" s="241"/>
      <c r="TFR37" s="241"/>
      <c r="TFS37" s="241"/>
      <c r="TFT37" s="241"/>
      <c r="TFU37" s="241"/>
      <c r="TFV37" s="241"/>
      <c r="TFW37" s="241"/>
      <c r="TFX37" s="241"/>
      <c r="TFY37" s="241"/>
      <c r="TFZ37" s="241"/>
      <c r="TGA37" s="241"/>
      <c r="TGB37" s="241"/>
      <c r="TGC37" s="241"/>
      <c r="TGD37" s="241"/>
      <c r="TGE37" s="241"/>
      <c r="TGF37" s="241"/>
      <c r="TGG37" s="241"/>
      <c r="TGH37" s="241"/>
      <c r="TGI37" s="241"/>
      <c r="TGJ37" s="241"/>
      <c r="TGK37" s="241"/>
      <c r="TGL37" s="241"/>
      <c r="TGM37" s="241"/>
      <c r="TGN37" s="241"/>
      <c r="TGO37" s="241"/>
      <c r="TGP37" s="241"/>
      <c r="TGQ37" s="241"/>
      <c r="TGR37" s="241"/>
      <c r="TGS37" s="241"/>
      <c r="TGT37" s="241"/>
      <c r="TGU37" s="241"/>
      <c r="TGV37" s="241"/>
      <c r="TGW37" s="241"/>
      <c r="TGX37" s="241"/>
      <c r="TGY37" s="241"/>
      <c r="TGZ37" s="241"/>
      <c r="THA37" s="241"/>
      <c r="THB37" s="241"/>
      <c r="THC37" s="241"/>
      <c r="THD37" s="241"/>
      <c r="THE37" s="241"/>
      <c r="THF37" s="241"/>
      <c r="THG37" s="241"/>
      <c r="THH37" s="241"/>
      <c r="THI37" s="241"/>
      <c r="THJ37" s="241"/>
      <c r="THK37" s="241"/>
      <c r="THL37" s="241"/>
      <c r="THM37" s="241"/>
      <c r="THN37" s="241"/>
      <c r="THO37" s="241"/>
      <c r="THP37" s="241"/>
      <c r="THQ37" s="241"/>
      <c r="THR37" s="241"/>
      <c r="THS37" s="241"/>
      <c r="THT37" s="241"/>
      <c r="THU37" s="241"/>
      <c r="THV37" s="241"/>
      <c r="THW37" s="241"/>
      <c r="THX37" s="241"/>
      <c r="THY37" s="241"/>
      <c r="THZ37" s="241"/>
      <c r="TIA37" s="241"/>
      <c r="TIB37" s="241"/>
      <c r="TIC37" s="241"/>
      <c r="TID37" s="241"/>
      <c r="TIE37" s="241"/>
      <c r="TIF37" s="241"/>
      <c r="TIG37" s="241"/>
      <c r="TIH37" s="241"/>
      <c r="TII37" s="241"/>
      <c r="TIJ37" s="241"/>
      <c r="TIK37" s="241"/>
      <c r="TIL37" s="241"/>
      <c r="TIM37" s="241"/>
      <c r="TIN37" s="241"/>
      <c r="TIO37" s="241"/>
      <c r="TIP37" s="241"/>
      <c r="TIQ37" s="241"/>
      <c r="TIR37" s="241"/>
      <c r="TIS37" s="241"/>
      <c r="TIT37" s="241"/>
      <c r="TIU37" s="241"/>
      <c r="TIV37" s="241"/>
      <c r="TIW37" s="241"/>
      <c r="TIX37" s="241"/>
      <c r="TIY37" s="241"/>
      <c r="TIZ37" s="241"/>
      <c r="TJA37" s="241"/>
      <c r="TJB37" s="241"/>
      <c r="TJC37" s="241"/>
      <c r="TJD37" s="241"/>
      <c r="TJE37" s="241"/>
      <c r="TJF37" s="241"/>
      <c r="TJG37" s="241"/>
      <c r="TJH37" s="241"/>
      <c r="TJI37" s="241"/>
      <c r="TJJ37" s="241"/>
      <c r="TJK37" s="241"/>
      <c r="TJL37" s="241"/>
      <c r="TJM37" s="241"/>
      <c r="TJN37" s="241"/>
      <c r="TJO37" s="241"/>
      <c r="TJP37" s="241"/>
      <c r="TJQ37" s="241"/>
      <c r="TJR37" s="241"/>
      <c r="TJS37" s="241"/>
      <c r="TJT37" s="241"/>
      <c r="TJU37" s="241"/>
      <c r="TJV37" s="241"/>
      <c r="TJW37" s="241"/>
      <c r="TJX37" s="241"/>
      <c r="TJY37" s="241"/>
      <c r="TJZ37" s="241"/>
      <c r="TKA37" s="241"/>
      <c r="TKB37" s="241"/>
      <c r="TKC37" s="241"/>
      <c r="TKD37" s="241"/>
      <c r="TKE37" s="241"/>
      <c r="TKF37" s="241"/>
      <c r="TKG37" s="241"/>
      <c r="TKH37" s="241"/>
      <c r="TKI37" s="241"/>
      <c r="TKJ37" s="241"/>
      <c r="TKK37" s="241"/>
      <c r="TKL37" s="241"/>
      <c r="TKM37" s="241"/>
      <c r="TKN37" s="241"/>
      <c r="TKO37" s="241"/>
      <c r="TKP37" s="241"/>
      <c r="TKQ37" s="241"/>
      <c r="TKR37" s="241"/>
      <c r="TKS37" s="241"/>
      <c r="TKT37" s="241"/>
      <c r="TKU37" s="241"/>
      <c r="TKV37" s="241"/>
      <c r="TKW37" s="241"/>
      <c r="TKX37" s="241"/>
      <c r="TKY37" s="241"/>
      <c r="TKZ37" s="241"/>
      <c r="TLA37" s="241"/>
      <c r="TLB37" s="241"/>
      <c r="TLC37" s="241"/>
      <c r="TLD37" s="241"/>
      <c r="TLE37" s="241"/>
      <c r="TLF37" s="241"/>
      <c r="TLG37" s="241"/>
      <c r="TLH37" s="241"/>
      <c r="TLI37" s="241"/>
      <c r="TLJ37" s="241"/>
      <c r="TLK37" s="241"/>
      <c r="TLL37" s="241"/>
      <c r="TLM37" s="241"/>
      <c r="TLN37" s="241"/>
      <c r="TLO37" s="241"/>
      <c r="TLP37" s="241"/>
      <c r="TLQ37" s="241"/>
      <c r="TLR37" s="241"/>
      <c r="TLS37" s="241"/>
      <c r="TLT37" s="241"/>
      <c r="TLU37" s="241"/>
      <c r="TLV37" s="241"/>
      <c r="TLW37" s="241"/>
      <c r="TLX37" s="241"/>
      <c r="TLY37" s="241"/>
      <c r="TLZ37" s="241"/>
      <c r="TMA37" s="241"/>
      <c r="TMB37" s="241"/>
      <c r="TMC37" s="241"/>
      <c r="TMD37" s="241"/>
      <c r="TME37" s="241"/>
      <c r="TMF37" s="241"/>
      <c r="TMG37" s="241"/>
      <c r="TMH37" s="241"/>
      <c r="TMI37" s="241"/>
      <c r="TMJ37" s="241"/>
      <c r="TMK37" s="241"/>
      <c r="TML37" s="241"/>
      <c r="TMM37" s="241"/>
      <c r="TMN37" s="241"/>
      <c r="TMO37" s="241"/>
      <c r="TMP37" s="241"/>
      <c r="TMQ37" s="241"/>
      <c r="TMR37" s="241"/>
      <c r="TMS37" s="241"/>
      <c r="TMT37" s="241"/>
      <c r="TMU37" s="241"/>
      <c r="TMV37" s="241"/>
      <c r="TMW37" s="241"/>
      <c r="TMX37" s="241"/>
      <c r="TMY37" s="241"/>
      <c r="TMZ37" s="241"/>
      <c r="TNA37" s="241"/>
      <c r="TNB37" s="241"/>
      <c r="TNC37" s="241"/>
      <c r="TND37" s="241"/>
      <c r="TNE37" s="241"/>
      <c r="TNF37" s="241"/>
      <c r="TNG37" s="241"/>
      <c r="TNH37" s="241"/>
      <c r="TNI37" s="241"/>
      <c r="TNJ37" s="241"/>
      <c r="TNK37" s="241"/>
      <c r="TNL37" s="241"/>
      <c r="TNM37" s="241"/>
      <c r="TNN37" s="241"/>
      <c r="TNO37" s="241"/>
      <c r="TNP37" s="241"/>
      <c r="TNQ37" s="241"/>
      <c r="TNR37" s="241"/>
      <c r="TNS37" s="241"/>
      <c r="TNT37" s="241"/>
      <c r="TNU37" s="241"/>
      <c r="TNV37" s="241"/>
      <c r="TNW37" s="241"/>
      <c r="TNX37" s="241"/>
      <c r="TNY37" s="241"/>
      <c r="TNZ37" s="241"/>
      <c r="TOA37" s="241"/>
      <c r="TOB37" s="241"/>
      <c r="TOC37" s="241"/>
      <c r="TOD37" s="241"/>
      <c r="TOE37" s="241"/>
      <c r="TOF37" s="241"/>
      <c r="TOG37" s="241"/>
      <c r="TOH37" s="241"/>
      <c r="TOI37" s="241"/>
      <c r="TOJ37" s="241"/>
      <c r="TOK37" s="241"/>
      <c r="TOL37" s="241"/>
      <c r="TOM37" s="241"/>
      <c r="TON37" s="241"/>
      <c r="TOO37" s="241"/>
      <c r="TOP37" s="241"/>
      <c r="TOQ37" s="241"/>
      <c r="TOR37" s="241"/>
      <c r="TOS37" s="241"/>
      <c r="TOT37" s="241"/>
      <c r="TOU37" s="241"/>
      <c r="TOV37" s="241"/>
      <c r="TOW37" s="241"/>
      <c r="TOX37" s="241"/>
      <c r="TOY37" s="241"/>
      <c r="TOZ37" s="241"/>
      <c r="TPA37" s="241"/>
      <c r="TPB37" s="241"/>
      <c r="TPC37" s="241"/>
      <c r="TPD37" s="241"/>
      <c r="TPE37" s="241"/>
      <c r="TPF37" s="241"/>
      <c r="TPG37" s="241"/>
      <c r="TPH37" s="241"/>
      <c r="TPI37" s="241"/>
      <c r="TPJ37" s="241"/>
      <c r="TPK37" s="241"/>
      <c r="TPL37" s="241"/>
      <c r="TPM37" s="241"/>
      <c r="TPN37" s="241"/>
      <c r="TPO37" s="241"/>
      <c r="TPP37" s="241"/>
      <c r="TPQ37" s="241"/>
      <c r="TPR37" s="241"/>
      <c r="TPS37" s="241"/>
      <c r="TPT37" s="241"/>
      <c r="TPU37" s="241"/>
      <c r="TPV37" s="241"/>
      <c r="TPW37" s="241"/>
      <c r="TPX37" s="241"/>
      <c r="TPY37" s="241"/>
      <c r="TPZ37" s="241"/>
      <c r="TQA37" s="241"/>
      <c r="TQB37" s="241"/>
      <c r="TQC37" s="241"/>
      <c r="TQD37" s="241"/>
      <c r="TQE37" s="241"/>
      <c r="TQF37" s="241"/>
      <c r="TQG37" s="241"/>
      <c r="TQH37" s="241"/>
      <c r="TQI37" s="241"/>
      <c r="TQJ37" s="241"/>
      <c r="TQK37" s="241"/>
      <c r="TQL37" s="241"/>
      <c r="TQM37" s="241"/>
      <c r="TQN37" s="241"/>
      <c r="TQO37" s="241"/>
      <c r="TQP37" s="241"/>
      <c r="TQQ37" s="241"/>
      <c r="TQR37" s="241"/>
      <c r="TQS37" s="241"/>
      <c r="TQT37" s="241"/>
      <c r="TQU37" s="241"/>
      <c r="TQV37" s="241"/>
      <c r="TQW37" s="241"/>
      <c r="TQX37" s="241"/>
      <c r="TQY37" s="241"/>
      <c r="TQZ37" s="241"/>
      <c r="TRA37" s="241"/>
      <c r="TRB37" s="241"/>
      <c r="TRC37" s="241"/>
      <c r="TRD37" s="241"/>
      <c r="TRE37" s="241"/>
      <c r="TRF37" s="241"/>
      <c r="TRG37" s="241"/>
      <c r="TRH37" s="241"/>
      <c r="TRI37" s="241"/>
      <c r="TRJ37" s="241"/>
      <c r="TRK37" s="241"/>
      <c r="TRL37" s="241"/>
      <c r="TRM37" s="241"/>
      <c r="TRN37" s="241"/>
      <c r="TRO37" s="241"/>
      <c r="TRP37" s="241"/>
      <c r="TRQ37" s="241"/>
      <c r="TRR37" s="241"/>
      <c r="TRS37" s="241"/>
      <c r="TRT37" s="241"/>
      <c r="TRU37" s="241"/>
      <c r="TRV37" s="241"/>
      <c r="TRW37" s="241"/>
      <c r="TRX37" s="241"/>
      <c r="TRY37" s="241"/>
      <c r="TRZ37" s="241"/>
      <c r="TSA37" s="241"/>
      <c r="TSB37" s="241"/>
      <c r="TSC37" s="241"/>
      <c r="TSD37" s="241"/>
      <c r="TSE37" s="241"/>
      <c r="TSF37" s="241"/>
      <c r="TSG37" s="241"/>
      <c r="TSH37" s="241"/>
      <c r="TSI37" s="241"/>
      <c r="TSJ37" s="241"/>
      <c r="TSK37" s="241"/>
      <c r="TSL37" s="241"/>
      <c r="TSM37" s="241"/>
      <c r="TSN37" s="241"/>
      <c r="TSO37" s="241"/>
      <c r="TSP37" s="241"/>
      <c r="TSQ37" s="241"/>
      <c r="TSR37" s="241"/>
      <c r="TSS37" s="241"/>
      <c r="TST37" s="241"/>
      <c r="TSU37" s="241"/>
      <c r="TSV37" s="241"/>
      <c r="TSW37" s="241"/>
      <c r="TSX37" s="241"/>
      <c r="TSY37" s="241"/>
      <c r="TSZ37" s="241"/>
      <c r="TTA37" s="241"/>
      <c r="TTB37" s="241"/>
      <c r="TTC37" s="241"/>
      <c r="TTD37" s="241"/>
      <c r="TTE37" s="241"/>
      <c r="TTF37" s="241"/>
      <c r="TTG37" s="241"/>
      <c r="TTH37" s="241"/>
      <c r="TTI37" s="241"/>
      <c r="TTJ37" s="241"/>
      <c r="TTK37" s="241"/>
      <c r="TTL37" s="241"/>
      <c r="TTM37" s="241"/>
      <c r="TTN37" s="241"/>
      <c r="TTO37" s="241"/>
      <c r="TTP37" s="241"/>
      <c r="TTQ37" s="241"/>
      <c r="TTR37" s="241"/>
      <c r="TTS37" s="241"/>
      <c r="TTT37" s="241"/>
      <c r="TTU37" s="241"/>
      <c r="TTV37" s="241"/>
      <c r="TTW37" s="241"/>
      <c r="TTX37" s="241"/>
      <c r="TTY37" s="241"/>
      <c r="TTZ37" s="241"/>
      <c r="TUA37" s="241"/>
      <c r="TUB37" s="241"/>
      <c r="TUC37" s="241"/>
      <c r="TUD37" s="241"/>
      <c r="TUE37" s="241"/>
      <c r="TUF37" s="241"/>
      <c r="TUG37" s="241"/>
      <c r="TUH37" s="241"/>
      <c r="TUI37" s="241"/>
      <c r="TUJ37" s="241"/>
      <c r="TUK37" s="241"/>
      <c r="TUL37" s="241"/>
      <c r="TUM37" s="241"/>
      <c r="TUN37" s="241"/>
      <c r="TUO37" s="241"/>
      <c r="TUP37" s="241"/>
      <c r="TUQ37" s="241"/>
      <c r="TUR37" s="241"/>
      <c r="TUS37" s="241"/>
      <c r="TUT37" s="241"/>
      <c r="TUU37" s="241"/>
      <c r="TUV37" s="241"/>
      <c r="TUW37" s="241"/>
      <c r="TUX37" s="241"/>
      <c r="TUY37" s="241"/>
      <c r="TUZ37" s="241"/>
      <c r="TVA37" s="241"/>
      <c r="TVB37" s="241"/>
      <c r="TVC37" s="241"/>
      <c r="TVD37" s="241"/>
      <c r="TVE37" s="241"/>
      <c r="TVF37" s="241"/>
      <c r="TVG37" s="241"/>
      <c r="TVH37" s="241"/>
      <c r="TVI37" s="241"/>
      <c r="TVJ37" s="241"/>
      <c r="TVK37" s="241"/>
      <c r="TVL37" s="241"/>
      <c r="TVM37" s="241"/>
      <c r="TVN37" s="241"/>
      <c r="TVO37" s="241"/>
      <c r="TVP37" s="241"/>
      <c r="TVQ37" s="241"/>
      <c r="TVR37" s="241"/>
      <c r="TVS37" s="241"/>
      <c r="TVT37" s="241"/>
      <c r="TVU37" s="241"/>
      <c r="TVV37" s="241"/>
      <c r="TVW37" s="241"/>
      <c r="TVX37" s="241"/>
      <c r="TVY37" s="241"/>
      <c r="TVZ37" s="241"/>
      <c r="TWA37" s="241"/>
      <c r="TWB37" s="241"/>
      <c r="TWC37" s="241"/>
      <c r="TWD37" s="241"/>
      <c r="TWE37" s="241"/>
      <c r="TWF37" s="241"/>
      <c r="TWG37" s="241"/>
      <c r="TWH37" s="241"/>
      <c r="TWI37" s="241"/>
      <c r="TWJ37" s="241"/>
      <c r="TWK37" s="241"/>
      <c r="TWL37" s="241"/>
      <c r="TWM37" s="241"/>
      <c r="TWN37" s="241"/>
      <c r="TWO37" s="241"/>
      <c r="TWP37" s="241"/>
      <c r="TWQ37" s="241"/>
      <c r="TWR37" s="241"/>
      <c r="TWS37" s="241"/>
      <c r="TWT37" s="241"/>
      <c r="TWU37" s="241"/>
      <c r="TWV37" s="241"/>
      <c r="TWW37" s="241"/>
      <c r="TWX37" s="241"/>
      <c r="TWY37" s="241"/>
      <c r="TWZ37" s="241"/>
      <c r="TXA37" s="241"/>
      <c r="TXB37" s="241"/>
      <c r="TXC37" s="241"/>
      <c r="TXD37" s="241"/>
      <c r="TXE37" s="241"/>
      <c r="TXF37" s="241"/>
      <c r="TXG37" s="241"/>
      <c r="TXH37" s="241"/>
      <c r="TXI37" s="241"/>
      <c r="TXJ37" s="241"/>
      <c r="TXK37" s="241"/>
      <c r="TXL37" s="241"/>
      <c r="TXM37" s="241"/>
      <c r="TXN37" s="241"/>
      <c r="TXO37" s="241"/>
      <c r="TXP37" s="241"/>
      <c r="TXQ37" s="241"/>
      <c r="TXR37" s="241"/>
      <c r="TXS37" s="241"/>
      <c r="TXT37" s="241"/>
      <c r="TXU37" s="241"/>
      <c r="TXV37" s="241"/>
      <c r="TXW37" s="241"/>
      <c r="TXX37" s="241"/>
      <c r="TXY37" s="241"/>
      <c r="TXZ37" s="241"/>
      <c r="TYA37" s="241"/>
      <c r="TYB37" s="241"/>
      <c r="TYC37" s="241"/>
      <c r="TYD37" s="241"/>
      <c r="TYE37" s="241"/>
      <c r="TYF37" s="241"/>
      <c r="TYG37" s="241"/>
      <c r="TYH37" s="241"/>
      <c r="TYI37" s="241"/>
      <c r="TYJ37" s="241"/>
      <c r="TYK37" s="241"/>
      <c r="TYL37" s="241"/>
      <c r="TYM37" s="241"/>
      <c r="TYN37" s="241"/>
      <c r="TYO37" s="241"/>
      <c r="TYP37" s="241"/>
      <c r="TYQ37" s="241"/>
      <c r="TYR37" s="241"/>
      <c r="TYS37" s="241"/>
      <c r="TYT37" s="241"/>
      <c r="TYU37" s="241"/>
      <c r="TYV37" s="241"/>
      <c r="TYW37" s="241"/>
      <c r="TYX37" s="241"/>
      <c r="TYY37" s="241"/>
      <c r="TYZ37" s="241"/>
      <c r="TZA37" s="241"/>
      <c r="TZB37" s="241"/>
      <c r="TZC37" s="241"/>
      <c r="TZD37" s="241"/>
      <c r="TZE37" s="241"/>
      <c r="TZF37" s="241"/>
      <c r="TZG37" s="241"/>
      <c r="TZH37" s="241"/>
      <c r="TZI37" s="241"/>
      <c r="TZJ37" s="241"/>
      <c r="TZK37" s="241"/>
      <c r="TZL37" s="241"/>
      <c r="TZM37" s="241"/>
      <c r="TZN37" s="241"/>
      <c r="TZO37" s="241"/>
      <c r="TZP37" s="241"/>
      <c r="TZQ37" s="241"/>
      <c r="TZR37" s="241"/>
      <c r="TZS37" s="241"/>
      <c r="TZT37" s="241"/>
      <c r="TZU37" s="241"/>
      <c r="TZV37" s="241"/>
      <c r="TZW37" s="241"/>
      <c r="TZX37" s="241"/>
      <c r="TZY37" s="241"/>
      <c r="TZZ37" s="241"/>
      <c r="UAA37" s="241"/>
      <c r="UAB37" s="241"/>
      <c r="UAC37" s="241"/>
      <c r="UAD37" s="241"/>
      <c r="UAE37" s="241"/>
      <c r="UAF37" s="241"/>
      <c r="UAG37" s="241"/>
      <c r="UAH37" s="241"/>
      <c r="UAI37" s="241"/>
      <c r="UAJ37" s="241"/>
      <c r="UAK37" s="241"/>
      <c r="UAL37" s="241"/>
      <c r="UAM37" s="241"/>
      <c r="UAN37" s="241"/>
      <c r="UAO37" s="241"/>
      <c r="UAP37" s="241"/>
      <c r="UAQ37" s="241"/>
      <c r="UAR37" s="241"/>
      <c r="UAS37" s="241"/>
      <c r="UAT37" s="241"/>
      <c r="UAU37" s="241"/>
      <c r="UAV37" s="241"/>
      <c r="UAW37" s="241"/>
      <c r="UAX37" s="241"/>
      <c r="UAY37" s="241"/>
      <c r="UAZ37" s="241"/>
      <c r="UBA37" s="241"/>
      <c r="UBB37" s="241"/>
      <c r="UBC37" s="241"/>
      <c r="UBD37" s="241"/>
      <c r="UBE37" s="241"/>
      <c r="UBF37" s="241"/>
      <c r="UBG37" s="241"/>
      <c r="UBH37" s="241"/>
      <c r="UBI37" s="241"/>
      <c r="UBJ37" s="241"/>
      <c r="UBK37" s="241"/>
      <c r="UBL37" s="241"/>
      <c r="UBM37" s="241"/>
      <c r="UBN37" s="241"/>
      <c r="UBO37" s="241"/>
      <c r="UBP37" s="241"/>
      <c r="UBQ37" s="241"/>
      <c r="UBR37" s="241"/>
      <c r="UBS37" s="241"/>
      <c r="UBT37" s="241"/>
      <c r="UBU37" s="241"/>
      <c r="UBV37" s="241"/>
      <c r="UBW37" s="241"/>
      <c r="UBX37" s="241"/>
      <c r="UBY37" s="241"/>
      <c r="UBZ37" s="241"/>
      <c r="UCA37" s="241"/>
      <c r="UCB37" s="241"/>
      <c r="UCC37" s="241"/>
      <c r="UCD37" s="241"/>
      <c r="UCE37" s="241"/>
      <c r="UCF37" s="241"/>
      <c r="UCG37" s="241"/>
      <c r="UCH37" s="241"/>
      <c r="UCI37" s="241"/>
      <c r="UCJ37" s="241"/>
      <c r="UCK37" s="241"/>
      <c r="UCL37" s="241"/>
      <c r="UCM37" s="241"/>
      <c r="UCN37" s="241"/>
      <c r="UCO37" s="241"/>
      <c r="UCP37" s="241"/>
      <c r="UCQ37" s="241"/>
      <c r="UCR37" s="241"/>
      <c r="UCS37" s="241"/>
      <c r="UCT37" s="241"/>
      <c r="UCU37" s="241"/>
      <c r="UCV37" s="241"/>
      <c r="UCW37" s="241"/>
      <c r="UCX37" s="241"/>
      <c r="UCY37" s="241"/>
      <c r="UCZ37" s="241"/>
      <c r="UDA37" s="241"/>
      <c r="UDB37" s="241"/>
      <c r="UDC37" s="241"/>
      <c r="UDD37" s="241"/>
      <c r="UDE37" s="241"/>
      <c r="UDF37" s="241"/>
      <c r="UDG37" s="241"/>
      <c r="UDH37" s="241"/>
      <c r="UDI37" s="241"/>
      <c r="UDJ37" s="241"/>
      <c r="UDK37" s="241"/>
      <c r="UDL37" s="241"/>
      <c r="UDM37" s="241"/>
      <c r="UDN37" s="241"/>
      <c r="UDO37" s="241"/>
      <c r="UDP37" s="241"/>
      <c r="UDQ37" s="241"/>
      <c r="UDR37" s="241"/>
      <c r="UDS37" s="241"/>
      <c r="UDT37" s="241"/>
      <c r="UDU37" s="241"/>
      <c r="UDV37" s="241"/>
      <c r="UDW37" s="241"/>
      <c r="UDX37" s="241"/>
      <c r="UDY37" s="241"/>
      <c r="UDZ37" s="241"/>
      <c r="UEA37" s="241"/>
      <c r="UEB37" s="241"/>
      <c r="UEC37" s="241"/>
      <c r="UED37" s="241"/>
      <c r="UEE37" s="241"/>
      <c r="UEF37" s="241"/>
      <c r="UEG37" s="241"/>
      <c r="UEH37" s="241"/>
      <c r="UEI37" s="241"/>
      <c r="UEJ37" s="241"/>
      <c r="UEK37" s="241"/>
      <c r="UEL37" s="241"/>
      <c r="UEM37" s="241"/>
      <c r="UEN37" s="241"/>
      <c r="UEO37" s="241"/>
      <c r="UEP37" s="241"/>
      <c r="UEQ37" s="241"/>
      <c r="UER37" s="241"/>
      <c r="UES37" s="241"/>
      <c r="UET37" s="241"/>
      <c r="UEU37" s="241"/>
      <c r="UEV37" s="241"/>
      <c r="UEW37" s="241"/>
      <c r="UEX37" s="241"/>
      <c r="UEY37" s="241"/>
      <c r="UEZ37" s="241"/>
      <c r="UFA37" s="241"/>
      <c r="UFB37" s="241"/>
      <c r="UFC37" s="241"/>
      <c r="UFD37" s="241"/>
      <c r="UFE37" s="241"/>
      <c r="UFF37" s="241"/>
      <c r="UFG37" s="241"/>
      <c r="UFH37" s="241"/>
      <c r="UFI37" s="241"/>
      <c r="UFJ37" s="241"/>
      <c r="UFK37" s="241"/>
      <c r="UFL37" s="241"/>
      <c r="UFM37" s="241"/>
      <c r="UFN37" s="241"/>
      <c r="UFO37" s="241"/>
      <c r="UFP37" s="241"/>
      <c r="UFQ37" s="241"/>
      <c r="UFR37" s="241"/>
      <c r="UFS37" s="241"/>
      <c r="UFT37" s="241"/>
      <c r="UFU37" s="241"/>
      <c r="UFV37" s="241"/>
      <c r="UFW37" s="241"/>
      <c r="UFX37" s="241"/>
      <c r="UFY37" s="241"/>
      <c r="UFZ37" s="241"/>
      <c r="UGA37" s="241"/>
      <c r="UGB37" s="241"/>
      <c r="UGC37" s="241"/>
      <c r="UGD37" s="241"/>
      <c r="UGE37" s="241"/>
      <c r="UGF37" s="241"/>
      <c r="UGG37" s="241"/>
      <c r="UGH37" s="241"/>
      <c r="UGI37" s="241"/>
      <c r="UGJ37" s="241"/>
      <c r="UGK37" s="241"/>
      <c r="UGL37" s="241"/>
      <c r="UGM37" s="241"/>
      <c r="UGN37" s="241"/>
      <c r="UGO37" s="241"/>
      <c r="UGP37" s="241"/>
      <c r="UGQ37" s="241"/>
      <c r="UGR37" s="241"/>
      <c r="UGS37" s="241"/>
      <c r="UGT37" s="241"/>
      <c r="UGU37" s="241"/>
      <c r="UGV37" s="241"/>
      <c r="UGW37" s="241"/>
      <c r="UGX37" s="241"/>
      <c r="UGY37" s="241"/>
      <c r="UGZ37" s="241"/>
      <c r="UHA37" s="241"/>
      <c r="UHB37" s="241"/>
      <c r="UHC37" s="241"/>
      <c r="UHD37" s="241"/>
      <c r="UHE37" s="241"/>
      <c r="UHF37" s="241"/>
      <c r="UHG37" s="241"/>
      <c r="UHH37" s="241"/>
      <c r="UHI37" s="241"/>
      <c r="UHJ37" s="241"/>
      <c r="UHK37" s="241"/>
      <c r="UHL37" s="241"/>
      <c r="UHM37" s="241"/>
      <c r="UHN37" s="241"/>
      <c r="UHO37" s="241"/>
      <c r="UHP37" s="241"/>
      <c r="UHQ37" s="241"/>
      <c r="UHR37" s="241"/>
      <c r="UHS37" s="241"/>
      <c r="UHT37" s="241"/>
      <c r="UHU37" s="241"/>
      <c r="UHV37" s="241"/>
      <c r="UHW37" s="241"/>
      <c r="UHX37" s="241"/>
      <c r="UHY37" s="241"/>
      <c r="UHZ37" s="241"/>
      <c r="UIA37" s="241"/>
      <c r="UIB37" s="241"/>
      <c r="UIC37" s="241"/>
      <c r="UID37" s="241"/>
      <c r="UIE37" s="241"/>
      <c r="UIF37" s="241"/>
      <c r="UIG37" s="241"/>
      <c r="UIH37" s="241"/>
      <c r="UII37" s="241"/>
      <c r="UIJ37" s="241"/>
      <c r="UIK37" s="241"/>
      <c r="UIL37" s="241"/>
      <c r="UIM37" s="241"/>
      <c r="UIN37" s="241"/>
      <c r="UIO37" s="241"/>
      <c r="UIP37" s="241"/>
      <c r="UIQ37" s="241"/>
      <c r="UIR37" s="241"/>
      <c r="UIS37" s="241"/>
      <c r="UIT37" s="241"/>
      <c r="UIU37" s="241"/>
      <c r="UIV37" s="241"/>
      <c r="UIW37" s="241"/>
      <c r="UIX37" s="241"/>
      <c r="UIY37" s="241"/>
      <c r="UIZ37" s="241"/>
      <c r="UJA37" s="241"/>
      <c r="UJB37" s="241"/>
      <c r="UJC37" s="241"/>
      <c r="UJD37" s="241"/>
      <c r="UJE37" s="241"/>
      <c r="UJF37" s="241"/>
      <c r="UJG37" s="241"/>
      <c r="UJH37" s="241"/>
      <c r="UJI37" s="241"/>
      <c r="UJJ37" s="241"/>
      <c r="UJK37" s="241"/>
      <c r="UJL37" s="241"/>
      <c r="UJM37" s="241"/>
      <c r="UJN37" s="241"/>
      <c r="UJO37" s="241"/>
      <c r="UJP37" s="241"/>
      <c r="UJQ37" s="241"/>
      <c r="UJR37" s="241"/>
      <c r="UJS37" s="241"/>
      <c r="UJT37" s="241"/>
      <c r="UJU37" s="241"/>
      <c r="UJV37" s="241"/>
      <c r="UJW37" s="241"/>
      <c r="UJX37" s="241"/>
      <c r="UJY37" s="241"/>
      <c r="UJZ37" s="241"/>
      <c r="UKA37" s="241"/>
      <c r="UKB37" s="241"/>
      <c r="UKC37" s="241"/>
      <c r="UKD37" s="241"/>
      <c r="UKE37" s="241"/>
      <c r="UKF37" s="241"/>
      <c r="UKG37" s="241"/>
      <c r="UKH37" s="241"/>
      <c r="UKI37" s="241"/>
      <c r="UKJ37" s="241"/>
      <c r="UKK37" s="241"/>
      <c r="UKL37" s="241"/>
      <c r="UKM37" s="241"/>
      <c r="UKN37" s="241"/>
      <c r="UKO37" s="241"/>
      <c r="UKP37" s="241"/>
      <c r="UKQ37" s="241"/>
      <c r="UKR37" s="241"/>
      <c r="UKS37" s="241"/>
      <c r="UKT37" s="241"/>
      <c r="UKU37" s="241"/>
      <c r="UKV37" s="241"/>
      <c r="UKW37" s="241"/>
      <c r="UKX37" s="241"/>
      <c r="UKY37" s="241"/>
      <c r="UKZ37" s="241"/>
      <c r="ULA37" s="241"/>
      <c r="ULB37" s="241"/>
      <c r="ULC37" s="241"/>
      <c r="ULD37" s="241"/>
      <c r="ULE37" s="241"/>
      <c r="ULF37" s="241"/>
      <c r="ULG37" s="241"/>
      <c r="ULH37" s="241"/>
      <c r="ULI37" s="241"/>
      <c r="ULJ37" s="241"/>
      <c r="ULK37" s="241"/>
      <c r="ULL37" s="241"/>
      <c r="ULM37" s="241"/>
      <c r="ULN37" s="241"/>
      <c r="ULO37" s="241"/>
      <c r="ULP37" s="241"/>
      <c r="ULQ37" s="241"/>
      <c r="ULR37" s="241"/>
      <c r="ULS37" s="241"/>
      <c r="ULT37" s="241"/>
      <c r="ULU37" s="241"/>
      <c r="ULV37" s="241"/>
      <c r="ULW37" s="241"/>
      <c r="ULX37" s="241"/>
      <c r="ULY37" s="241"/>
      <c r="ULZ37" s="241"/>
      <c r="UMA37" s="241"/>
      <c r="UMB37" s="241"/>
      <c r="UMC37" s="241"/>
      <c r="UMD37" s="241"/>
      <c r="UME37" s="241"/>
      <c r="UMF37" s="241"/>
      <c r="UMG37" s="241"/>
      <c r="UMH37" s="241"/>
      <c r="UMI37" s="241"/>
      <c r="UMJ37" s="241"/>
      <c r="UMK37" s="241"/>
      <c r="UML37" s="241"/>
      <c r="UMM37" s="241"/>
      <c r="UMN37" s="241"/>
      <c r="UMO37" s="241"/>
      <c r="UMP37" s="241"/>
      <c r="UMQ37" s="241"/>
      <c r="UMR37" s="241"/>
      <c r="UMS37" s="241"/>
      <c r="UMT37" s="241"/>
      <c r="UMU37" s="241"/>
      <c r="UMV37" s="241"/>
      <c r="UMW37" s="241"/>
      <c r="UMX37" s="241"/>
      <c r="UMY37" s="241"/>
      <c r="UMZ37" s="241"/>
      <c r="UNA37" s="241"/>
      <c r="UNB37" s="241"/>
      <c r="UNC37" s="241"/>
      <c r="UND37" s="241"/>
      <c r="UNE37" s="241"/>
      <c r="UNF37" s="241"/>
      <c r="UNG37" s="241"/>
      <c r="UNH37" s="241"/>
      <c r="UNI37" s="241"/>
      <c r="UNJ37" s="241"/>
      <c r="UNK37" s="241"/>
      <c r="UNL37" s="241"/>
      <c r="UNM37" s="241"/>
      <c r="UNN37" s="241"/>
      <c r="UNO37" s="241"/>
      <c r="UNP37" s="241"/>
      <c r="UNQ37" s="241"/>
      <c r="UNR37" s="241"/>
      <c r="UNS37" s="241"/>
      <c r="UNT37" s="241"/>
      <c r="UNU37" s="241"/>
      <c r="UNV37" s="241"/>
      <c r="UNW37" s="241"/>
      <c r="UNX37" s="241"/>
      <c r="UNY37" s="241"/>
      <c r="UNZ37" s="241"/>
      <c r="UOA37" s="241"/>
      <c r="UOB37" s="241"/>
      <c r="UOC37" s="241"/>
      <c r="UOD37" s="241"/>
      <c r="UOE37" s="241"/>
      <c r="UOF37" s="241"/>
      <c r="UOG37" s="241"/>
      <c r="UOH37" s="241"/>
      <c r="UOI37" s="241"/>
      <c r="UOJ37" s="241"/>
      <c r="UOK37" s="241"/>
      <c r="UOL37" s="241"/>
      <c r="UOM37" s="241"/>
      <c r="UON37" s="241"/>
      <c r="UOO37" s="241"/>
      <c r="UOP37" s="241"/>
      <c r="UOQ37" s="241"/>
      <c r="UOR37" s="241"/>
      <c r="UOS37" s="241"/>
      <c r="UOT37" s="241"/>
      <c r="UOU37" s="241"/>
      <c r="UOV37" s="241"/>
      <c r="UOW37" s="241"/>
      <c r="UOX37" s="241"/>
      <c r="UOY37" s="241"/>
      <c r="UOZ37" s="241"/>
      <c r="UPA37" s="241"/>
      <c r="UPB37" s="241"/>
      <c r="UPC37" s="241"/>
      <c r="UPD37" s="241"/>
      <c r="UPE37" s="241"/>
      <c r="UPF37" s="241"/>
      <c r="UPG37" s="241"/>
      <c r="UPH37" s="241"/>
      <c r="UPI37" s="241"/>
      <c r="UPJ37" s="241"/>
      <c r="UPK37" s="241"/>
      <c r="UPL37" s="241"/>
      <c r="UPM37" s="241"/>
      <c r="UPN37" s="241"/>
      <c r="UPO37" s="241"/>
      <c r="UPP37" s="241"/>
      <c r="UPQ37" s="241"/>
      <c r="UPR37" s="241"/>
      <c r="UPS37" s="241"/>
      <c r="UPT37" s="241"/>
      <c r="UPU37" s="241"/>
      <c r="UPV37" s="241"/>
      <c r="UPW37" s="241"/>
      <c r="UPX37" s="241"/>
      <c r="UPY37" s="241"/>
      <c r="UPZ37" s="241"/>
      <c r="UQA37" s="241"/>
      <c r="UQB37" s="241"/>
      <c r="UQC37" s="241"/>
      <c r="UQD37" s="241"/>
      <c r="UQE37" s="241"/>
      <c r="UQF37" s="241"/>
      <c r="UQG37" s="241"/>
      <c r="UQH37" s="241"/>
      <c r="UQI37" s="241"/>
      <c r="UQJ37" s="241"/>
      <c r="UQK37" s="241"/>
      <c r="UQL37" s="241"/>
      <c r="UQM37" s="241"/>
      <c r="UQN37" s="241"/>
      <c r="UQO37" s="241"/>
      <c r="UQP37" s="241"/>
      <c r="UQQ37" s="241"/>
      <c r="UQR37" s="241"/>
      <c r="UQS37" s="241"/>
      <c r="UQT37" s="241"/>
      <c r="UQU37" s="241"/>
      <c r="UQV37" s="241"/>
      <c r="UQW37" s="241"/>
      <c r="UQX37" s="241"/>
      <c r="UQY37" s="241"/>
      <c r="UQZ37" s="241"/>
      <c r="URA37" s="241"/>
      <c r="URB37" s="241"/>
      <c r="URC37" s="241"/>
      <c r="URD37" s="241"/>
      <c r="URE37" s="241"/>
      <c r="URF37" s="241"/>
      <c r="URG37" s="241"/>
      <c r="URH37" s="241"/>
      <c r="URI37" s="241"/>
      <c r="URJ37" s="241"/>
      <c r="URK37" s="241"/>
      <c r="URL37" s="241"/>
      <c r="URM37" s="241"/>
      <c r="URN37" s="241"/>
      <c r="URO37" s="241"/>
      <c r="URP37" s="241"/>
      <c r="URQ37" s="241"/>
      <c r="URR37" s="241"/>
      <c r="URS37" s="241"/>
      <c r="URT37" s="241"/>
      <c r="URU37" s="241"/>
      <c r="URV37" s="241"/>
      <c r="URW37" s="241"/>
      <c r="URX37" s="241"/>
      <c r="URY37" s="241"/>
      <c r="URZ37" s="241"/>
      <c r="USA37" s="241"/>
      <c r="USB37" s="241"/>
      <c r="USC37" s="241"/>
      <c r="USD37" s="241"/>
      <c r="USE37" s="241"/>
      <c r="USF37" s="241"/>
      <c r="USG37" s="241"/>
      <c r="USH37" s="241"/>
      <c r="USI37" s="241"/>
      <c r="USJ37" s="241"/>
      <c r="USK37" s="241"/>
      <c r="USL37" s="241"/>
      <c r="USM37" s="241"/>
      <c r="USN37" s="241"/>
      <c r="USO37" s="241"/>
      <c r="USP37" s="241"/>
      <c r="USQ37" s="241"/>
      <c r="USR37" s="241"/>
      <c r="USS37" s="241"/>
      <c r="UST37" s="241"/>
      <c r="USU37" s="241"/>
      <c r="USV37" s="241"/>
      <c r="USW37" s="241"/>
      <c r="USX37" s="241"/>
      <c r="USY37" s="241"/>
      <c r="USZ37" s="241"/>
      <c r="UTA37" s="241"/>
      <c r="UTB37" s="241"/>
      <c r="UTC37" s="241"/>
      <c r="UTD37" s="241"/>
      <c r="UTE37" s="241"/>
      <c r="UTF37" s="241"/>
      <c r="UTG37" s="241"/>
      <c r="UTH37" s="241"/>
      <c r="UTI37" s="241"/>
      <c r="UTJ37" s="241"/>
      <c r="UTK37" s="241"/>
      <c r="UTL37" s="241"/>
      <c r="UTM37" s="241"/>
      <c r="UTN37" s="241"/>
      <c r="UTO37" s="241"/>
      <c r="UTP37" s="241"/>
      <c r="UTQ37" s="241"/>
      <c r="UTR37" s="241"/>
      <c r="UTS37" s="241"/>
      <c r="UTT37" s="241"/>
      <c r="UTU37" s="241"/>
      <c r="UTV37" s="241"/>
      <c r="UTW37" s="241"/>
      <c r="UTX37" s="241"/>
      <c r="UTY37" s="241"/>
      <c r="UTZ37" s="241"/>
      <c r="UUA37" s="241"/>
      <c r="UUB37" s="241"/>
      <c r="UUC37" s="241"/>
      <c r="UUD37" s="241"/>
      <c r="UUE37" s="241"/>
      <c r="UUF37" s="241"/>
      <c r="UUG37" s="241"/>
      <c r="UUH37" s="241"/>
      <c r="UUI37" s="241"/>
      <c r="UUJ37" s="241"/>
      <c r="UUK37" s="241"/>
      <c r="UUL37" s="241"/>
      <c r="UUM37" s="241"/>
      <c r="UUN37" s="241"/>
      <c r="UUO37" s="241"/>
      <c r="UUP37" s="241"/>
      <c r="UUQ37" s="241"/>
      <c r="UUR37" s="241"/>
      <c r="UUS37" s="241"/>
      <c r="UUT37" s="241"/>
      <c r="UUU37" s="241"/>
      <c r="UUV37" s="241"/>
      <c r="UUW37" s="241"/>
      <c r="UUX37" s="241"/>
      <c r="UUY37" s="241"/>
      <c r="UUZ37" s="241"/>
      <c r="UVA37" s="241"/>
      <c r="UVB37" s="241"/>
      <c r="UVC37" s="241"/>
      <c r="UVD37" s="241"/>
      <c r="UVE37" s="241"/>
      <c r="UVF37" s="241"/>
      <c r="UVG37" s="241"/>
      <c r="UVH37" s="241"/>
      <c r="UVI37" s="241"/>
      <c r="UVJ37" s="241"/>
      <c r="UVK37" s="241"/>
      <c r="UVL37" s="241"/>
      <c r="UVM37" s="241"/>
      <c r="UVN37" s="241"/>
      <c r="UVO37" s="241"/>
      <c r="UVP37" s="241"/>
      <c r="UVQ37" s="241"/>
      <c r="UVR37" s="241"/>
      <c r="UVS37" s="241"/>
      <c r="UVT37" s="241"/>
      <c r="UVU37" s="241"/>
      <c r="UVV37" s="241"/>
      <c r="UVW37" s="241"/>
      <c r="UVX37" s="241"/>
      <c r="UVY37" s="241"/>
      <c r="UVZ37" s="241"/>
      <c r="UWA37" s="241"/>
      <c r="UWB37" s="241"/>
      <c r="UWC37" s="241"/>
      <c r="UWD37" s="241"/>
      <c r="UWE37" s="241"/>
      <c r="UWF37" s="241"/>
      <c r="UWG37" s="241"/>
      <c r="UWH37" s="241"/>
      <c r="UWI37" s="241"/>
      <c r="UWJ37" s="241"/>
      <c r="UWK37" s="241"/>
      <c r="UWL37" s="241"/>
      <c r="UWM37" s="241"/>
      <c r="UWN37" s="241"/>
      <c r="UWO37" s="241"/>
      <c r="UWP37" s="241"/>
      <c r="UWQ37" s="241"/>
      <c r="UWR37" s="241"/>
      <c r="UWS37" s="241"/>
      <c r="UWT37" s="241"/>
      <c r="UWU37" s="241"/>
      <c r="UWV37" s="241"/>
      <c r="UWW37" s="241"/>
      <c r="UWX37" s="241"/>
      <c r="UWY37" s="241"/>
      <c r="UWZ37" s="241"/>
      <c r="UXA37" s="241"/>
      <c r="UXB37" s="241"/>
      <c r="UXC37" s="241"/>
      <c r="UXD37" s="241"/>
      <c r="UXE37" s="241"/>
      <c r="UXF37" s="241"/>
      <c r="UXG37" s="241"/>
      <c r="UXH37" s="241"/>
      <c r="UXI37" s="241"/>
      <c r="UXJ37" s="241"/>
      <c r="UXK37" s="241"/>
      <c r="UXL37" s="241"/>
      <c r="UXM37" s="241"/>
      <c r="UXN37" s="241"/>
      <c r="UXO37" s="241"/>
      <c r="UXP37" s="241"/>
      <c r="UXQ37" s="241"/>
      <c r="UXR37" s="241"/>
      <c r="UXS37" s="241"/>
      <c r="UXT37" s="241"/>
      <c r="UXU37" s="241"/>
      <c r="UXV37" s="241"/>
      <c r="UXW37" s="241"/>
      <c r="UXX37" s="241"/>
      <c r="UXY37" s="241"/>
      <c r="UXZ37" s="241"/>
      <c r="UYA37" s="241"/>
      <c r="UYB37" s="241"/>
      <c r="UYC37" s="241"/>
      <c r="UYD37" s="241"/>
      <c r="UYE37" s="241"/>
      <c r="UYF37" s="241"/>
      <c r="UYG37" s="241"/>
      <c r="UYH37" s="241"/>
      <c r="UYI37" s="241"/>
      <c r="UYJ37" s="241"/>
      <c r="UYK37" s="241"/>
      <c r="UYL37" s="241"/>
      <c r="UYM37" s="241"/>
      <c r="UYN37" s="241"/>
      <c r="UYO37" s="241"/>
      <c r="UYP37" s="241"/>
      <c r="UYQ37" s="241"/>
      <c r="UYR37" s="241"/>
      <c r="UYS37" s="241"/>
      <c r="UYT37" s="241"/>
      <c r="UYU37" s="241"/>
      <c r="UYV37" s="241"/>
      <c r="UYW37" s="241"/>
      <c r="UYX37" s="241"/>
      <c r="UYY37" s="241"/>
      <c r="UYZ37" s="241"/>
      <c r="UZA37" s="241"/>
      <c r="UZB37" s="241"/>
      <c r="UZC37" s="241"/>
      <c r="UZD37" s="241"/>
      <c r="UZE37" s="241"/>
      <c r="UZF37" s="241"/>
      <c r="UZG37" s="241"/>
      <c r="UZH37" s="241"/>
      <c r="UZI37" s="241"/>
      <c r="UZJ37" s="241"/>
      <c r="UZK37" s="241"/>
      <c r="UZL37" s="241"/>
      <c r="UZM37" s="241"/>
      <c r="UZN37" s="241"/>
      <c r="UZO37" s="241"/>
      <c r="UZP37" s="241"/>
      <c r="UZQ37" s="241"/>
      <c r="UZR37" s="241"/>
      <c r="UZS37" s="241"/>
      <c r="UZT37" s="241"/>
      <c r="UZU37" s="241"/>
      <c r="UZV37" s="241"/>
      <c r="UZW37" s="241"/>
      <c r="UZX37" s="241"/>
      <c r="UZY37" s="241"/>
      <c r="UZZ37" s="241"/>
      <c r="VAA37" s="241"/>
      <c r="VAB37" s="241"/>
      <c r="VAC37" s="241"/>
      <c r="VAD37" s="241"/>
      <c r="VAE37" s="241"/>
      <c r="VAF37" s="241"/>
      <c r="VAG37" s="241"/>
      <c r="VAH37" s="241"/>
      <c r="VAI37" s="241"/>
      <c r="VAJ37" s="241"/>
      <c r="VAK37" s="241"/>
      <c r="VAL37" s="241"/>
      <c r="VAM37" s="241"/>
      <c r="VAN37" s="241"/>
      <c r="VAO37" s="241"/>
      <c r="VAP37" s="241"/>
      <c r="VAQ37" s="241"/>
      <c r="VAR37" s="241"/>
      <c r="VAS37" s="241"/>
      <c r="VAT37" s="241"/>
      <c r="VAU37" s="241"/>
      <c r="VAV37" s="241"/>
      <c r="VAW37" s="241"/>
      <c r="VAX37" s="241"/>
      <c r="VAY37" s="241"/>
      <c r="VAZ37" s="241"/>
      <c r="VBA37" s="241"/>
      <c r="VBB37" s="241"/>
      <c r="VBC37" s="241"/>
      <c r="VBD37" s="241"/>
      <c r="VBE37" s="241"/>
      <c r="VBF37" s="241"/>
      <c r="VBG37" s="241"/>
      <c r="VBH37" s="241"/>
      <c r="VBI37" s="241"/>
      <c r="VBJ37" s="241"/>
      <c r="VBK37" s="241"/>
      <c r="VBL37" s="241"/>
      <c r="VBM37" s="241"/>
      <c r="VBN37" s="241"/>
      <c r="VBO37" s="241"/>
      <c r="VBP37" s="241"/>
      <c r="VBQ37" s="241"/>
      <c r="VBR37" s="241"/>
      <c r="VBS37" s="241"/>
      <c r="VBT37" s="241"/>
      <c r="VBU37" s="241"/>
      <c r="VBV37" s="241"/>
      <c r="VBW37" s="241"/>
      <c r="VBX37" s="241"/>
      <c r="VBY37" s="241"/>
      <c r="VBZ37" s="241"/>
      <c r="VCA37" s="241"/>
      <c r="VCB37" s="241"/>
      <c r="VCC37" s="241"/>
      <c r="VCD37" s="241"/>
      <c r="VCE37" s="241"/>
      <c r="VCF37" s="241"/>
      <c r="VCG37" s="241"/>
      <c r="VCH37" s="241"/>
      <c r="VCI37" s="241"/>
      <c r="VCJ37" s="241"/>
      <c r="VCK37" s="241"/>
      <c r="VCL37" s="241"/>
      <c r="VCM37" s="241"/>
      <c r="VCN37" s="241"/>
      <c r="VCO37" s="241"/>
      <c r="VCP37" s="241"/>
      <c r="VCQ37" s="241"/>
      <c r="VCR37" s="241"/>
      <c r="VCS37" s="241"/>
      <c r="VCT37" s="241"/>
      <c r="VCU37" s="241"/>
      <c r="VCV37" s="241"/>
      <c r="VCW37" s="241"/>
      <c r="VCX37" s="241"/>
      <c r="VCY37" s="241"/>
      <c r="VCZ37" s="241"/>
      <c r="VDA37" s="241"/>
      <c r="VDB37" s="241"/>
      <c r="VDC37" s="241"/>
      <c r="VDD37" s="241"/>
      <c r="VDE37" s="241"/>
      <c r="VDF37" s="241"/>
      <c r="VDG37" s="241"/>
      <c r="VDH37" s="241"/>
      <c r="VDI37" s="241"/>
      <c r="VDJ37" s="241"/>
      <c r="VDK37" s="241"/>
      <c r="VDL37" s="241"/>
      <c r="VDM37" s="241"/>
      <c r="VDN37" s="241"/>
      <c r="VDO37" s="241"/>
      <c r="VDP37" s="241"/>
      <c r="VDQ37" s="241"/>
      <c r="VDR37" s="241"/>
      <c r="VDS37" s="241"/>
      <c r="VDT37" s="241"/>
      <c r="VDU37" s="241"/>
      <c r="VDV37" s="241"/>
      <c r="VDW37" s="241"/>
      <c r="VDX37" s="241"/>
      <c r="VDY37" s="241"/>
      <c r="VDZ37" s="241"/>
      <c r="VEA37" s="241"/>
      <c r="VEB37" s="241"/>
      <c r="VEC37" s="241"/>
      <c r="VED37" s="241"/>
      <c r="VEE37" s="241"/>
      <c r="VEF37" s="241"/>
      <c r="VEG37" s="241"/>
      <c r="VEH37" s="241"/>
      <c r="VEI37" s="241"/>
      <c r="VEJ37" s="241"/>
      <c r="VEK37" s="241"/>
      <c r="VEL37" s="241"/>
      <c r="VEM37" s="241"/>
      <c r="VEN37" s="241"/>
      <c r="VEO37" s="241"/>
      <c r="VEP37" s="241"/>
      <c r="VEQ37" s="241"/>
      <c r="VER37" s="241"/>
      <c r="VES37" s="241"/>
      <c r="VET37" s="241"/>
      <c r="VEU37" s="241"/>
      <c r="VEV37" s="241"/>
      <c r="VEW37" s="241"/>
      <c r="VEX37" s="241"/>
      <c r="VEY37" s="241"/>
      <c r="VEZ37" s="241"/>
      <c r="VFA37" s="241"/>
      <c r="VFB37" s="241"/>
      <c r="VFC37" s="241"/>
      <c r="VFD37" s="241"/>
      <c r="VFE37" s="241"/>
      <c r="VFF37" s="241"/>
      <c r="VFG37" s="241"/>
      <c r="VFH37" s="241"/>
      <c r="VFI37" s="241"/>
      <c r="VFJ37" s="241"/>
      <c r="VFK37" s="241"/>
      <c r="VFL37" s="241"/>
      <c r="VFM37" s="241"/>
      <c r="VFN37" s="241"/>
      <c r="VFO37" s="241"/>
      <c r="VFP37" s="241"/>
      <c r="VFQ37" s="241"/>
      <c r="VFR37" s="241"/>
      <c r="VFS37" s="241"/>
      <c r="VFT37" s="241"/>
      <c r="VFU37" s="241"/>
      <c r="VFV37" s="241"/>
      <c r="VFW37" s="241"/>
      <c r="VFX37" s="241"/>
      <c r="VFY37" s="241"/>
      <c r="VFZ37" s="241"/>
      <c r="VGA37" s="241"/>
      <c r="VGB37" s="241"/>
      <c r="VGC37" s="241"/>
      <c r="VGD37" s="241"/>
      <c r="VGE37" s="241"/>
      <c r="VGF37" s="241"/>
      <c r="VGG37" s="241"/>
      <c r="VGH37" s="241"/>
      <c r="VGI37" s="241"/>
      <c r="VGJ37" s="241"/>
      <c r="VGK37" s="241"/>
      <c r="VGL37" s="241"/>
      <c r="VGM37" s="241"/>
      <c r="VGN37" s="241"/>
      <c r="VGO37" s="241"/>
      <c r="VGP37" s="241"/>
      <c r="VGQ37" s="241"/>
      <c r="VGR37" s="241"/>
      <c r="VGS37" s="241"/>
      <c r="VGT37" s="241"/>
      <c r="VGU37" s="241"/>
      <c r="VGV37" s="241"/>
      <c r="VGW37" s="241"/>
      <c r="VGX37" s="241"/>
      <c r="VGY37" s="241"/>
      <c r="VGZ37" s="241"/>
      <c r="VHA37" s="241"/>
      <c r="VHB37" s="241"/>
      <c r="VHC37" s="241"/>
      <c r="VHD37" s="241"/>
      <c r="VHE37" s="241"/>
      <c r="VHF37" s="241"/>
      <c r="VHG37" s="241"/>
      <c r="VHH37" s="241"/>
      <c r="VHI37" s="241"/>
      <c r="VHJ37" s="241"/>
      <c r="VHK37" s="241"/>
      <c r="VHL37" s="241"/>
      <c r="VHM37" s="241"/>
      <c r="VHN37" s="241"/>
      <c r="VHO37" s="241"/>
      <c r="VHP37" s="241"/>
      <c r="VHQ37" s="241"/>
      <c r="VHR37" s="241"/>
      <c r="VHS37" s="241"/>
      <c r="VHT37" s="241"/>
      <c r="VHU37" s="241"/>
      <c r="VHV37" s="241"/>
      <c r="VHW37" s="241"/>
      <c r="VHX37" s="241"/>
      <c r="VHY37" s="241"/>
      <c r="VHZ37" s="241"/>
      <c r="VIA37" s="241"/>
      <c r="VIB37" s="241"/>
      <c r="VIC37" s="241"/>
      <c r="VID37" s="241"/>
      <c r="VIE37" s="241"/>
      <c r="VIF37" s="241"/>
      <c r="VIG37" s="241"/>
      <c r="VIH37" s="241"/>
      <c r="VII37" s="241"/>
      <c r="VIJ37" s="241"/>
      <c r="VIK37" s="241"/>
      <c r="VIL37" s="241"/>
      <c r="VIM37" s="241"/>
      <c r="VIN37" s="241"/>
      <c r="VIO37" s="241"/>
      <c r="VIP37" s="241"/>
      <c r="VIQ37" s="241"/>
      <c r="VIR37" s="241"/>
      <c r="VIS37" s="241"/>
      <c r="VIT37" s="241"/>
      <c r="VIU37" s="241"/>
      <c r="VIV37" s="241"/>
      <c r="VIW37" s="241"/>
      <c r="VIX37" s="241"/>
      <c r="VIY37" s="241"/>
      <c r="VIZ37" s="241"/>
      <c r="VJA37" s="241"/>
      <c r="VJB37" s="241"/>
      <c r="VJC37" s="241"/>
      <c r="VJD37" s="241"/>
      <c r="VJE37" s="241"/>
      <c r="VJF37" s="241"/>
      <c r="VJG37" s="241"/>
      <c r="VJH37" s="241"/>
      <c r="VJI37" s="241"/>
      <c r="VJJ37" s="241"/>
      <c r="VJK37" s="241"/>
      <c r="VJL37" s="241"/>
      <c r="VJM37" s="241"/>
      <c r="VJN37" s="241"/>
      <c r="VJO37" s="241"/>
      <c r="VJP37" s="241"/>
      <c r="VJQ37" s="241"/>
      <c r="VJR37" s="241"/>
      <c r="VJS37" s="241"/>
      <c r="VJT37" s="241"/>
      <c r="VJU37" s="241"/>
      <c r="VJV37" s="241"/>
      <c r="VJW37" s="241"/>
      <c r="VJX37" s="241"/>
      <c r="VJY37" s="241"/>
      <c r="VJZ37" s="241"/>
      <c r="VKA37" s="241"/>
      <c r="VKB37" s="241"/>
      <c r="VKC37" s="241"/>
      <c r="VKD37" s="241"/>
      <c r="VKE37" s="241"/>
      <c r="VKF37" s="241"/>
      <c r="VKG37" s="241"/>
      <c r="VKH37" s="241"/>
      <c r="VKI37" s="241"/>
      <c r="VKJ37" s="241"/>
      <c r="VKK37" s="241"/>
      <c r="VKL37" s="241"/>
      <c r="VKM37" s="241"/>
      <c r="VKN37" s="241"/>
      <c r="VKO37" s="241"/>
      <c r="VKP37" s="241"/>
      <c r="VKQ37" s="241"/>
      <c r="VKR37" s="241"/>
      <c r="VKS37" s="241"/>
      <c r="VKT37" s="241"/>
      <c r="VKU37" s="241"/>
      <c r="VKV37" s="241"/>
      <c r="VKW37" s="241"/>
      <c r="VKX37" s="241"/>
      <c r="VKY37" s="241"/>
      <c r="VKZ37" s="241"/>
      <c r="VLA37" s="241"/>
      <c r="VLB37" s="241"/>
      <c r="VLC37" s="241"/>
      <c r="VLD37" s="241"/>
      <c r="VLE37" s="241"/>
      <c r="VLF37" s="241"/>
      <c r="VLG37" s="241"/>
      <c r="VLH37" s="241"/>
      <c r="VLI37" s="241"/>
      <c r="VLJ37" s="241"/>
      <c r="VLK37" s="241"/>
      <c r="VLL37" s="241"/>
      <c r="VLM37" s="241"/>
      <c r="VLN37" s="241"/>
      <c r="VLO37" s="241"/>
      <c r="VLP37" s="241"/>
      <c r="VLQ37" s="241"/>
      <c r="VLR37" s="241"/>
      <c r="VLS37" s="241"/>
      <c r="VLT37" s="241"/>
      <c r="VLU37" s="241"/>
      <c r="VLV37" s="241"/>
      <c r="VLW37" s="241"/>
      <c r="VLX37" s="241"/>
      <c r="VLY37" s="241"/>
      <c r="VLZ37" s="241"/>
      <c r="VMA37" s="241"/>
      <c r="VMB37" s="241"/>
      <c r="VMC37" s="241"/>
      <c r="VMD37" s="241"/>
      <c r="VME37" s="241"/>
      <c r="VMF37" s="241"/>
      <c r="VMG37" s="241"/>
      <c r="VMH37" s="241"/>
      <c r="VMI37" s="241"/>
      <c r="VMJ37" s="241"/>
      <c r="VMK37" s="241"/>
      <c r="VML37" s="241"/>
      <c r="VMM37" s="241"/>
      <c r="VMN37" s="241"/>
      <c r="VMO37" s="241"/>
      <c r="VMP37" s="241"/>
      <c r="VMQ37" s="241"/>
      <c r="VMR37" s="241"/>
      <c r="VMS37" s="241"/>
      <c r="VMT37" s="241"/>
      <c r="VMU37" s="241"/>
      <c r="VMV37" s="241"/>
      <c r="VMW37" s="241"/>
      <c r="VMX37" s="241"/>
      <c r="VMY37" s="241"/>
      <c r="VMZ37" s="241"/>
      <c r="VNA37" s="241"/>
      <c r="VNB37" s="241"/>
      <c r="VNC37" s="241"/>
      <c r="VND37" s="241"/>
      <c r="VNE37" s="241"/>
      <c r="VNF37" s="241"/>
      <c r="VNG37" s="241"/>
      <c r="VNH37" s="241"/>
      <c r="VNI37" s="241"/>
      <c r="VNJ37" s="241"/>
      <c r="VNK37" s="241"/>
      <c r="VNL37" s="241"/>
      <c r="VNM37" s="241"/>
      <c r="VNN37" s="241"/>
      <c r="VNO37" s="241"/>
      <c r="VNP37" s="241"/>
      <c r="VNQ37" s="241"/>
      <c r="VNR37" s="241"/>
      <c r="VNS37" s="241"/>
      <c r="VNT37" s="241"/>
      <c r="VNU37" s="241"/>
      <c r="VNV37" s="241"/>
      <c r="VNW37" s="241"/>
      <c r="VNX37" s="241"/>
      <c r="VNY37" s="241"/>
      <c r="VNZ37" s="241"/>
      <c r="VOA37" s="241"/>
      <c r="VOB37" s="241"/>
      <c r="VOC37" s="241"/>
      <c r="VOD37" s="241"/>
      <c r="VOE37" s="241"/>
      <c r="VOF37" s="241"/>
      <c r="VOG37" s="241"/>
      <c r="VOH37" s="241"/>
      <c r="VOI37" s="241"/>
      <c r="VOJ37" s="241"/>
      <c r="VOK37" s="241"/>
      <c r="VOL37" s="241"/>
      <c r="VOM37" s="241"/>
      <c r="VON37" s="241"/>
      <c r="VOO37" s="241"/>
      <c r="VOP37" s="241"/>
      <c r="VOQ37" s="241"/>
      <c r="VOR37" s="241"/>
      <c r="VOS37" s="241"/>
      <c r="VOT37" s="241"/>
      <c r="VOU37" s="241"/>
      <c r="VOV37" s="241"/>
      <c r="VOW37" s="241"/>
      <c r="VOX37" s="241"/>
      <c r="VOY37" s="241"/>
      <c r="VOZ37" s="241"/>
      <c r="VPA37" s="241"/>
      <c r="VPB37" s="241"/>
      <c r="VPC37" s="241"/>
      <c r="VPD37" s="241"/>
      <c r="VPE37" s="241"/>
      <c r="VPF37" s="241"/>
      <c r="VPG37" s="241"/>
      <c r="VPH37" s="241"/>
      <c r="VPI37" s="241"/>
      <c r="VPJ37" s="241"/>
      <c r="VPK37" s="241"/>
      <c r="VPL37" s="241"/>
      <c r="VPM37" s="241"/>
      <c r="VPN37" s="241"/>
      <c r="VPO37" s="241"/>
      <c r="VPP37" s="241"/>
      <c r="VPQ37" s="241"/>
      <c r="VPR37" s="241"/>
      <c r="VPS37" s="241"/>
      <c r="VPT37" s="241"/>
      <c r="VPU37" s="241"/>
      <c r="VPV37" s="241"/>
      <c r="VPW37" s="241"/>
      <c r="VPX37" s="241"/>
      <c r="VPY37" s="241"/>
      <c r="VPZ37" s="241"/>
      <c r="VQA37" s="241"/>
      <c r="VQB37" s="241"/>
      <c r="VQC37" s="241"/>
      <c r="VQD37" s="241"/>
      <c r="VQE37" s="241"/>
      <c r="VQF37" s="241"/>
      <c r="VQG37" s="241"/>
      <c r="VQH37" s="241"/>
      <c r="VQI37" s="241"/>
      <c r="VQJ37" s="241"/>
      <c r="VQK37" s="241"/>
      <c r="VQL37" s="241"/>
      <c r="VQM37" s="241"/>
      <c r="VQN37" s="241"/>
      <c r="VQO37" s="241"/>
      <c r="VQP37" s="241"/>
      <c r="VQQ37" s="241"/>
      <c r="VQR37" s="241"/>
      <c r="VQS37" s="241"/>
      <c r="VQT37" s="241"/>
      <c r="VQU37" s="241"/>
      <c r="VQV37" s="241"/>
      <c r="VQW37" s="241"/>
      <c r="VQX37" s="241"/>
      <c r="VQY37" s="241"/>
      <c r="VQZ37" s="241"/>
      <c r="VRA37" s="241"/>
      <c r="VRB37" s="241"/>
      <c r="VRC37" s="241"/>
      <c r="VRD37" s="241"/>
      <c r="VRE37" s="241"/>
      <c r="VRF37" s="241"/>
      <c r="VRG37" s="241"/>
      <c r="VRH37" s="241"/>
      <c r="VRI37" s="241"/>
      <c r="VRJ37" s="241"/>
      <c r="VRK37" s="241"/>
      <c r="VRL37" s="241"/>
      <c r="VRM37" s="241"/>
      <c r="VRN37" s="241"/>
      <c r="VRO37" s="241"/>
      <c r="VRP37" s="241"/>
      <c r="VRQ37" s="241"/>
      <c r="VRR37" s="241"/>
      <c r="VRS37" s="241"/>
      <c r="VRT37" s="241"/>
      <c r="VRU37" s="241"/>
      <c r="VRV37" s="241"/>
      <c r="VRW37" s="241"/>
      <c r="VRX37" s="241"/>
      <c r="VRY37" s="241"/>
      <c r="VRZ37" s="241"/>
      <c r="VSA37" s="241"/>
      <c r="VSB37" s="241"/>
      <c r="VSC37" s="241"/>
      <c r="VSD37" s="241"/>
      <c r="VSE37" s="241"/>
      <c r="VSF37" s="241"/>
      <c r="VSG37" s="241"/>
      <c r="VSH37" s="241"/>
      <c r="VSI37" s="241"/>
      <c r="VSJ37" s="241"/>
      <c r="VSK37" s="241"/>
      <c r="VSL37" s="241"/>
      <c r="VSM37" s="241"/>
      <c r="VSN37" s="241"/>
      <c r="VSO37" s="241"/>
      <c r="VSP37" s="241"/>
      <c r="VSQ37" s="241"/>
      <c r="VSR37" s="241"/>
      <c r="VSS37" s="241"/>
      <c r="VST37" s="241"/>
      <c r="VSU37" s="241"/>
      <c r="VSV37" s="241"/>
      <c r="VSW37" s="241"/>
      <c r="VSX37" s="241"/>
      <c r="VSY37" s="241"/>
      <c r="VSZ37" s="241"/>
      <c r="VTA37" s="241"/>
      <c r="VTB37" s="241"/>
      <c r="VTC37" s="241"/>
      <c r="VTD37" s="241"/>
      <c r="VTE37" s="241"/>
      <c r="VTF37" s="241"/>
      <c r="VTG37" s="241"/>
      <c r="VTH37" s="241"/>
      <c r="VTI37" s="241"/>
      <c r="VTJ37" s="241"/>
      <c r="VTK37" s="241"/>
      <c r="VTL37" s="241"/>
      <c r="VTM37" s="241"/>
      <c r="VTN37" s="241"/>
      <c r="VTO37" s="241"/>
      <c r="VTP37" s="241"/>
      <c r="VTQ37" s="241"/>
      <c r="VTR37" s="241"/>
      <c r="VTS37" s="241"/>
      <c r="VTT37" s="241"/>
      <c r="VTU37" s="241"/>
      <c r="VTV37" s="241"/>
      <c r="VTW37" s="241"/>
      <c r="VTX37" s="241"/>
      <c r="VTY37" s="241"/>
      <c r="VTZ37" s="241"/>
      <c r="VUA37" s="241"/>
      <c r="VUB37" s="241"/>
      <c r="VUC37" s="241"/>
      <c r="VUD37" s="241"/>
      <c r="VUE37" s="241"/>
      <c r="VUF37" s="241"/>
      <c r="VUG37" s="241"/>
      <c r="VUH37" s="241"/>
      <c r="VUI37" s="241"/>
      <c r="VUJ37" s="241"/>
      <c r="VUK37" s="241"/>
      <c r="VUL37" s="241"/>
      <c r="VUM37" s="241"/>
      <c r="VUN37" s="241"/>
      <c r="VUO37" s="241"/>
      <c r="VUP37" s="241"/>
      <c r="VUQ37" s="241"/>
      <c r="VUR37" s="241"/>
      <c r="VUS37" s="241"/>
      <c r="VUT37" s="241"/>
      <c r="VUU37" s="241"/>
      <c r="VUV37" s="241"/>
      <c r="VUW37" s="241"/>
      <c r="VUX37" s="241"/>
      <c r="VUY37" s="241"/>
      <c r="VUZ37" s="241"/>
      <c r="VVA37" s="241"/>
      <c r="VVB37" s="241"/>
      <c r="VVC37" s="241"/>
      <c r="VVD37" s="241"/>
      <c r="VVE37" s="241"/>
      <c r="VVF37" s="241"/>
      <c r="VVG37" s="241"/>
      <c r="VVH37" s="241"/>
      <c r="VVI37" s="241"/>
      <c r="VVJ37" s="241"/>
      <c r="VVK37" s="241"/>
      <c r="VVL37" s="241"/>
      <c r="VVM37" s="241"/>
      <c r="VVN37" s="241"/>
      <c r="VVO37" s="241"/>
      <c r="VVP37" s="241"/>
      <c r="VVQ37" s="241"/>
      <c r="VVR37" s="241"/>
      <c r="VVS37" s="241"/>
      <c r="VVT37" s="241"/>
      <c r="VVU37" s="241"/>
      <c r="VVV37" s="241"/>
      <c r="VVW37" s="241"/>
      <c r="VVX37" s="241"/>
      <c r="VVY37" s="241"/>
      <c r="VVZ37" s="241"/>
      <c r="VWA37" s="241"/>
      <c r="VWB37" s="241"/>
      <c r="VWC37" s="241"/>
      <c r="VWD37" s="241"/>
      <c r="VWE37" s="241"/>
      <c r="VWF37" s="241"/>
      <c r="VWG37" s="241"/>
      <c r="VWH37" s="241"/>
      <c r="VWI37" s="241"/>
      <c r="VWJ37" s="241"/>
      <c r="VWK37" s="241"/>
      <c r="VWL37" s="241"/>
      <c r="VWM37" s="241"/>
      <c r="VWN37" s="241"/>
      <c r="VWO37" s="241"/>
      <c r="VWP37" s="241"/>
      <c r="VWQ37" s="241"/>
      <c r="VWR37" s="241"/>
      <c r="VWS37" s="241"/>
      <c r="VWT37" s="241"/>
      <c r="VWU37" s="241"/>
      <c r="VWV37" s="241"/>
      <c r="VWW37" s="241"/>
      <c r="VWX37" s="241"/>
      <c r="VWY37" s="241"/>
      <c r="VWZ37" s="241"/>
      <c r="VXA37" s="241"/>
      <c r="VXB37" s="241"/>
      <c r="VXC37" s="241"/>
      <c r="VXD37" s="241"/>
      <c r="VXE37" s="241"/>
      <c r="VXF37" s="241"/>
      <c r="VXG37" s="241"/>
      <c r="VXH37" s="241"/>
      <c r="VXI37" s="241"/>
      <c r="VXJ37" s="241"/>
      <c r="VXK37" s="241"/>
      <c r="VXL37" s="241"/>
      <c r="VXM37" s="241"/>
      <c r="VXN37" s="241"/>
      <c r="VXO37" s="241"/>
      <c r="VXP37" s="241"/>
      <c r="VXQ37" s="241"/>
      <c r="VXR37" s="241"/>
      <c r="VXS37" s="241"/>
      <c r="VXT37" s="241"/>
      <c r="VXU37" s="241"/>
      <c r="VXV37" s="241"/>
      <c r="VXW37" s="241"/>
      <c r="VXX37" s="241"/>
      <c r="VXY37" s="241"/>
      <c r="VXZ37" s="241"/>
      <c r="VYA37" s="241"/>
      <c r="VYB37" s="241"/>
      <c r="VYC37" s="241"/>
      <c r="VYD37" s="241"/>
      <c r="VYE37" s="241"/>
      <c r="VYF37" s="241"/>
      <c r="VYG37" s="241"/>
      <c r="VYH37" s="241"/>
      <c r="VYI37" s="241"/>
      <c r="VYJ37" s="241"/>
      <c r="VYK37" s="241"/>
      <c r="VYL37" s="241"/>
      <c r="VYM37" s="241"/>
      <c r="VYN37" s="241"/>
      <c r="VYO37" s="241"/>
      <c r="VYP37" s="241"/>
      <c r="VYQ37" s="241"/>
      <c r="VYR37" s="241"/>
      <c r="VYS37" s="241"/>
      <c r="VYT37" s="241"/>
      <c r="VYU37" s="241"/>
      <c r="VYV37" s="241"/>
      <c r="VYW37" s="241"/>
      <c r="VYX37" s="241"/>
      <c r="VYY37" s="241"/>
      <c r="VYZ37" s="241"/>
      <c r="VZA37" s="241"/>
      <c r="VZB37" s="241"/>
      <c r="VZC37" s="241"/>
      <c r="VZD37" s="241"/>
      <c r="VZE37" s="241"/>
      <c r="VZF37" s="241"/>
      <c r="VZG37" s="241"/>
      <c r="VZH37" s="241"/>
      <c r="VZI37" s="241"/>
      <c r="VZJ37" s="241"/>
      <c r="VZK37" s="241"/>
      <c r="VZL37" s="241"/>
      <c r="VZM37" s="241"/>
      <c r="VZN37" s="241"/>
      <c r="VZO37" s="241"/>
      <c r="VZP37" s="241"/>
      <c r="VZQ37" s="241"/>
      <c r="VZR37" s="241"/>
      <c r="VZS37" s="241"/>
      <c r="VZT37" s="241"/>
      <c r="VZU37" s="241"/>
      <c r="VZV37" s="241"/>
      <c r="VZW37" s="241"/>
      <c r="VZX37" s="241"/>
      <c r="VZY37" s="241"/>
      <c r="VZZ37" s="241"/>
      <c r="WAA37" s="241"/>
      <c r="WAB37" s="241"/>
      <c r="WAC37" s="241"/>
      <c r="WAD37" s="241"/>
      <c r="WAE37" s="241"/>
      <c r="WAF37" s="241"/>
      <c r="WAG37" s="241"/>
      <c r="WAH37" s="241"/>
      <c r="WAI37" s="241"/>
      <c r="WAJ37" s="241"/>
      <c r="WAK37" s="241"/>
      <c r="WAL37" s="241"/>
      <c r="WAM37" s="241"/>
      <c r="WAN37" s="241"/>
      <c r="WAO37" s="241"/>
      <c r="WAP37" s="241"/>
      <c r="WAQ37" s="241"/>
      <c r="WAR37" s="241"/>
      <c r="WAS37" s="241"/>
      <c r="WAT37" s="241"/>
      <c r="WAU37" s="241"/>
      <c r="WAV37" s="241"/>
      <c r="WAW37" s="241"/>
      <c r="WAX37" s="241"/>
      <c r="WAY37" s="241"/>
      <c r="WAZ37" s="241"/>
      <c r="WBA37" s="241"/>
      <c r="WBB37" s="241"/>
      <c r="WBC37" s="241"/>
      <c r="WBD37" s="241"/>
      <c r="WBE37" s="241"/>
      <c r="WBF37" s="241"/>
      <c r="WBG37" s="241"/>
      <c r="WBH37" s="241"/>
      <c r="WBI37" s="241"/>
      <c r="WBJ37" s="241"/>
      <c r="WBK37" s="241"/>
      <c r="WBL37" s="241"/>
      <c r="WBM37" s="241"/>
      <c r="WBN37" s="241"/>
      <c r="WBO37" s="241"/>
      <c r="WBP37" s="241"/>
      <c r="WBQ37" s="241"/>
      <c r="WBR37" s="241"/>
      <c r="WBS37" s="241"/>
      <c r="WBT37" s="241"/>
      <c r="WBU37" s="241"/>
      <c r="WBV37" s="241"/>
      <c r="WBW37" s="241"/>
      <c r="WBX37" s="241"/>
      <c r="WBY37" s="241"/>
      <c r="WBZ37" s="241"/>
      <c r="WCA37" s="241"/>
      <c r="WCB37" s="241"/>
      <c r="WCC37" s="241"/>
      <c r="WCD37" s="241"/>
      <c r="WCE37" s="241"/>
      <c r="WCF37" s="241"/>
      <c r="WCG37" s="241"/>
      <c r="WCH37" s="241"/>
      <c r="WCI37" s="241"/>
      <c r="WCJ37" s="241"/>
      <c r="WCK37" s="241"/>
      <c r="WCL37" s="241"/>
      <c r="WCM37" s="241"/>
      <c r="WCN37" s="241"/>
      <c r="WCO37" s="241"/>
      <c r="WCP37" s="241"/>
      <c r="WCQ37" s="241"/>
      <c r="WCR37" s="241"/>
      <c r="WCS37" s="241"/>
      <c r="WCT37" s="241"/>
      <c r="WCU37" s="241"/>
      <c r="WCV37" s="241"/>
      <c r="WCW37" s="241"/>
      <c r="WCX37" s="241"/>
      <c r="WCY37" s="241"/>
      <c r="WCZ37" s="241"/>
      <c r="WDA37" s="241"/>
      <c r="WDB37" s="241"/>
      <c r="WDC37" s="241"/>
      <c r="WDD37" s="241"/>
      <c r="WDE37" s="241"/>
      <c r="WDF37" s="241"/>
      <c r="WDG37" s="241"/>
      <c r="WDH37" s="241"/>
      <c r="WDI37" s="241"/>
      <c r="WDJ37" s="241"/>
      <c r="WDK37" s="241"/>
      <c r="WDL37" s="241"/>
      <c r="WDM37" s="241"/>
      <c r="WDN37" s="241"/>
      <c r="WDO37" s="241"/>
      <c r="WDP37" s="241"/>
      <c r="WDQ37" s="241"/>
      <c r="WDR37" s="241"/>
      <c r="WDS37" s="241"/>
      <c r="WDT37" s="241"/>
      <c r="WDU37" s="241"/>
      <c r="WDV37" s="241"/>
      <c r="WDW37" s="241"/>
      <c r="WDX37" s="241"/>
      <c r="WDY37" s="241"/>
      <c r="WDZ37" s="241"/>
      <c r="WEA37" s="241"/>
      <c r="WEB37" s="241"/>
      <c r="WEC37" s="241"/>
      <c r="WED37" s="241"/>
      <c r="WEE37" s="241"/>
      <c r="WEF37" s="241"/>
      <c r="WEG37" s="241"/>
      <c r="WEH37" s="241"/>
      <c r="WEI37" s="241"/>
      <c r="WEJ37" s="241"/>
      <c r="WEK37" s="241"/>
      <c r="WEL37" s="241"/>
      <c r="WEM37" s="241"/>
      <c r="WEN37" s="241"/>
      <c r="WEO37" s="241"/>
      <c r="WEP37" s="241"/>
      <c r="WEQ37" s="241"/>
      <c r="WER37" s="241"/>
      <c r="WES37" s="241"/>
      <c r="WET37" s="241"/>
      <c r="WEU37" s="241"/>
      <c r="WEV37" s="241"/>
      <c r="WEW37" s="241"/>
      <c r="WEX37" s="241"/>
      <c r="WEY37" s="241"/>
      <c r="WEZ37" s="241"/>
      <c r="WFA37" s="241"/>
      <c r="WFB37" s="241"/>
      <c r="WFC37" s="241"/>
      <c r="WFD37" s="241"/>
      <c r="WFE37" s="241"/>
      <c r="WFF37" s="241"/>
      <c r="WFG37" s="241"/>
      <c r="WFH37" s="241"/>
      <c r="WFI37" s="241"/>
      <c r="WFJ37" s="241"/>
      <c r="WFK37" s="241"/>
      <c r="WFL37" s="241"/>
      <c r="WFM37" s="241"/>
      <c r="WFN37" s="241"/>
      <c r="WFO37" s="241"/>
      <c r="WFP37" s="241"/>
      <c r="WFQ37" s="241"/>
      <c r="WFR37" s="241"/>
      <c r="WFS37" s="241"/>
      <c r="WFT37" s="241"/>
      <c r="WFU37" s="241"/>
      <c r="WFV37" s="241"/>
      <c r="WFW37" s="241"/>
      <c r="WFX37" s="241"/>
      <c r="WFY37" s="241"/>
      <c r="WFZ37" s="241"/>
      <c r="WGA37" s="241"/>
      <c r="WGB37" s="241"/>
      <c r="WGC37" s="241"/>
      <c r="WGD37" s="241"/>
      <c r="WGE37" s="241"/>
      <c r="WGF37" s="241"/>
      <c r="WGG37" s="241"/>
      <c r="WGH37" s="241"/>
      <c r="WGI37" s="241"/>
      <c r="WGJ37" s="241"/>
      <c r="WGK37" s="241"/>
      <c r="WGL37" s="241"/>
      <c r="WGM37" s="241"/>
      <c r="WGN37" s="241"/>
      <c r="WGO37" s="241"/>
      <c r="WGP37" s="241"/>
      <c r="WGQ37" s="241"/>
      <c r="WGR37" s="241"/>
      <c r="WGS37" s="241"/>
      <c r="WGT37" s="241"/>
      <c r="WGU37" s="241"/>
      <c r="WGV37" s="241"/>
      <c r="WGW37" s="241"/>
      <c r="WGX37" s="241"/>
      <c r="WGY37" s="241"/>
      <c r="WGZ37" s="241"/>
      <c r="WHA37" s="241"/>
      <c r="WHB37" s="241"/>
      <c r="WHC37" s="241"/>
      <c r="WHD37" s="241"/>
      <c r="WHE37" s="241"/>
      <c r="WHF37" s="241"/>
      <c r="WHG37" s="241"/>
      <c r="WHH37" s="241"/>
      <c r="WHI37" s="241"/>
      <c r="WHJ37" s="241"/>
      <c r="WHK37" s="241"/>
      <c r="WHL37" s="241"/>
      <c r="WHM37" s="241"/>
      <c r="WHN37" s="241"/>
      <c r="WHO37" s="241"/>
      <c r="WHP37" s="241"/>
      <c r="WHQ37" s="241"/>
      <c r="WHR37" s="241"/>
      <c r="WHS37" s="241"/>
      <c r="WHT37" s="241"/>
      <c r="WHU37" s="241"/>
      <c r="WHV37" s="241"/>
      <c r="WHW37" s="241"/>
      <c r="WHX37" s="241"/>
      <c r="WHY37" s="241"/>
      <c r="WHZ37" s="241"/>
      <c r="WIA37" s="241"/>
      <c r="WIB37" s="241"/>
      <c r="WIC37" s="241"/>
      <c r="WID37" s="241"/>
      <c r="WIE37" s="241"/>
      <c r="WIF37" s="241"/>
      <c r="WIG37" s="241"/>
      <c r="WIH37" s="241"/>
      <c r="WII37" s="241"/>
      <c r="WIJ37" s="241"/>
      <c r="WIK37" s="241"/>
      <c r="WIL37" s="241"/>
      <c r="WIM37" s="241"/>
      <c r="WIN37" s="241"/>
      <c r="WIO37" s="241"/>
      <c r="WIP37" s="241"/>
      <c r="WIQ37" s="241"/>
      <c r="WIR37" s="241"/>
      <c r="WIS37" s="241"/>
      <c r="WIT37" s="241"/>
      <c r="WIU37" s="241"/>
      <c r="WIV37" s="241"/>
      <c r="WIW37" s="241"/>
      <c r="WIX37" s="241"/>
      <c r="WIY37" s="241"/>
      <c r="WIZ37" s="241"/>
      <c r="WJA37" s="241"/>
      <c r="WJB37" s="241"/>
      <c r="WJC37" s="241"/>
      <c r="WJD37" s="241"/>
      <c r="WJE37" s="241"/>
      <c r="WJF37" s="241"/>
      <c r="WJG37" s="241"/>
      <c r="WJH37" s="241"/>
      <c r="WJI37" s="241"/>
      <c r="WJJ37" s="241"/>
      <c r="WJK37" s="241"/>
      <c r="WJL37" s="241"/>
      <c r="WJM37" s="241"/>
      <c r="WJN37" s="241"/>
      <c r="WJO37" s="241"/>
      <c r="WJP37" s="241"/>
      <c r="WJQ37" s="241"/>
      <c r="WJR37" s="241"/>
      <c r="WJS37" s="241"/>
      <c r="WJT37" s="241"/>
      <c r="WJU37" s="241"/>
      <c r="WJV37" s="241"/>
      <c r="WJW37" s="241"/>
      <c r="WJX37" s="241"/>
      <c r="WJY37" s="241"/>
      <c r="WJZ37" s="241"/>
      <c r="WKA37" s="241"/>
      <c r="WKB37" s="241"/>
      <c r="WKC37" s="241"/>
      <c r="WKD37" s="241"/>
      <c r="WKE37" s="241"/>
      <c r="WKF37" s="241"/>
      <c r="WKG37" s="241"/>
      <c r="WKH37" s="241"/>
      <c r="WKI37" s="241"/>
      <c r="WKJ37" s="241"/>
      <c r="WKK37" s="241"/>
      <c r="WKL37" s="241"/>
      <c r="WKM37" s="241"/>
      <c r="WKN37" s="241"/>
      <c r="WKO37" s="241"/>
      <c r="WKP37" s="241"/>
      <c r="WKQ37" s="241"/>
      <c r="WKR37" s="241"/>
      <c r="WKS37" s="241"/>
      <c r="WKT37" s="241"/>
      <c r="WKU37" s="241"/>
      <c r="WKV37" s="241"/>
      <c r="WKW37" s="241"/>
      <c r="WKX37" s="241"/>
      <c r="WKY37" s="241"/>
      <c r="WKZ37" s="241"/>
      <c r="WLA37" s="241"/>
      <c r="WLB37" s="241"/>
      <c r="WLC37" s="241"/>
      <c r="WLD37" s="241"/>
      <c r="WLE37" s="241"/>
      <c r="WLF37" s="241"/>
      <c r="WLG37" s="241"/>
      <c r="WLH37" s="241"/>
      <c r="WLI37" s="241"/>
      <c r="WLJ37" s="241"/>
      <c r="WLK37" s="241"/>
      <c r="WLL37" s="241"/>
      <c r="WLM37" s="241"/>
      <c r="WLN37" s="241"/>
      <c r="WLO37" s="241"/>
      <c r="WLP37" s="241"/>
      <c r="WLQ37" s="241"/>
      <c r="WLR37" s="241"/>
      <c r="WLS37" s="241"/>
      <c r="WLT37" s="241"/>
      <c r="WLU37" s="241"/>
      <c r="WLV37" s="241"/>
      <c r="WLW37" s="241"/>
      <c r="WLX37" s="241"/>
      <c r="WLY37" s="241"/>
      <c r="WLZ37" s="241"/>
      <c r="WMA37" s="241"/>
      <c r="WMB37" s="241"/>
      <c r="WMC37" s="241"/>
      <c r="WMD37" s="241"/>
      <c r="WME37" s="241"/>
      <c r="WMF37" s="241"/>
      <c r="WMG37" s="241"/>
      <c r="WMH37" s="241"/>
      <c r="WMI37" s="241"/>
      <c r="WMJ37" s="241"/>
      <c r="WMK37" s="241"/>
      <c r="WML37" s="241"/>
      <c r="WMM37" s="241"/>
      <c r="WMN37" s="241"/>
      <c r="WMO37" s="241"/>
      <c r="WMP37" s="241"/>
      <c r="WMQ37" s="241"/>
      <c r="WMR37" s="241"/>
      <c r="WMS37" s="241"/>
      <c r="WMT37" s="241"/>
      <c r="WMU37" s="241"/>
      <c r="WMV37" s="241"/>
      <c r="WMW37" s="241"/>
      <c r="WMX37" s="241"/>
      <c r="WMY37" s="241"/>
      <c r="WMZ37" s="241"/>
      <c r="WNA37" s="241"/>
      <c r="WNB37" s="241"/>
      <c r="WNC37" s="241"/>
      <c r="WND37" s="241"/>
      <c r="WNE37" s="241"/>
      <c r="WNF37" s="241"/>
      <c r="WNG37" s="241"/>
      <c r="WNH37" s="241"/>
      <c r="WNI37" s="241"/>
      <c r="WNJ37" s="241"/>
      <c r="WNK37" s="241"/>
      <c r="WNL37" s="241"/>
      <c r="WNM37" s="241"/>
      <c r="WNN37" s="241"/>
      <c r="WNO37" s="241"/>
      <c r="WNP37" s="241"/>
      <c r="WNQ37" s="241"/>
      <c r="WNR37" s="241"/>
      <c r="WNS37" s="241"/>
      <c r="WNT37" s="241"/>
      <c r="WNU37" s="241"/>
      <c r="WNV37" s="241"/>
      <c r="WNW37" s="241"/>
      <c r="WNX37" s="241"/>
      <c r="WNY37" s="241"/>
      <c r="WNZ37" s="241"/>
      <c r="WOA37" s="241"/>
      <c r="WOB37" s="241"/>
      <c r="WOC37" s="241"/>
      <c r="WOD37" s="241"/>
      <c r="WOE37" s="241"/>
      <c r="WOF37" s="241"/>
      <c r="WOG37" s="241"/>
      <c r="WOH37" s="241"/>
      <c r="WOI37" s="241"/>
      <c r="WOJ37" s="241"/>
      <c r="WOK37" s="241"/>
      <c r="WOL37" s="241"/>
      <c r="WOM37" s="241"/>
      <c r="WON37" s="241"/>
      <c r="WOO37" s="241"/>
      <c r="WOP37" s="241"/>
      <c r="WOQ37" s="241"/>
      <c r="WOR37" s="241"/>
      <c r="WOS37" s="241"/>
      <c r="WOT37" s="241"/>
      <c r="WOU37" s="241"/>
      <c r="WOV37" s="241"/>
      <c r="WOW37" s="241"/>
      <c r="WOX37" s="241"/>
      <c r="WOY37" s="241"/>
      <c r="WOZ37" s="241"/>
      <c r="WPA37" s="241"/>
      <c r="WPB37" s="241"/>
      <c r="WPC37" s="241"/>
      <c r="WPD37" s="241"/>
      <c r="WPE37" s="241"/>
      <c r="WPF37" s="241"/>
      <c r="WPG37" s="241"/>
      <c r="WPH37" s="241"/>
      <c r="WPI37" s="241"/>
      <c r="WPJ37" s="241"/>
      <c r="WPK37" s="241"/>
      <c r="WPL37" s="241"/>
      <c r="WPM37" s="241"/>
      <c r="WPN37" s="241"/>
      <c r="WPO37" s="241"/>
      <c r="WPP37" s="241"/>
      <c r="WPQ37" s="241"/>
      <c r="WPR37" s="241"/>
      <c r="WPS37" s="241"/>
      <c r="WPT37" s="241"/>
      <c r="WPU37" s="241"/>
      <c r="WPV37" s="241"/>
      <c r="WPW37" s="241"/>
      <c r="WPX37" s="241"/>
      <c r="WPY37" s="241"/>
      <c r="WPZ37" s="241"/>
      <c r="WQA37" s="241"/>
      <c r="WQB37" s="241"/>
      <c r="WQC37" s="241"/>
      <c r="WQD37" s="241"/>
      <c r="WQE37" s="241"/>
      <c r="WQF37" s="241"/>
      <c r="WQG37" s="241"/>
      <c r="WQH37" s="241"/>
      <c r="WQI37" s="241"/>
      <c r="WQJ37" s="241"/>
      <c r="WQK37" s="241"/>
      <c r="WQL37" s="241"/>
      <c r="WQM37" s="241"/>
      <c r="WQN37" s="241"/>
      <c r="WQO37" s="241"/>
      <c r="WQP37" s="241"/>
      <c r="WQQ37" s="241"/>
      <c r="WQR37" s="241"/>
      <c r="WQS37" s="241"/>
      <c r="WQT37" s="241"/>
      <c r="WQU37" s="241"/>
      <c r="WQV37" s="241"/>
      <c r="WQW37" s="241"/>
      <c r="WQX37" s="241"/>
      <c r="WQY37" s="241"/>
      <c r="WQZ37" s="241"/>
      <c r="WRA37" s="241"/>
      <c r="WRB37" s="241"/>
      <c r="WRC37" s="241"/>
      <c r="WRD37" s="241"/>
      <c r="WRE37" s="241"/>
      <c r="WRF37" s="241"/>
      <c r="WRG37" s="241"/>
      <c r="WRH37" s="241"/>
      <c r="WRI37" s="241"/>
      <c r="WRJ37" s="241"/>
      <c r="WRK37" s="241"/>
      <c r="WRL37" s="241"/>
      <c r="WRM37" s="241"/>
      <c r="WRN37" s="241"/>
      <c r="WRO37" s="241"/>
      <c r="WRP37" s="241"/>
      <c r="WRQ37" s="241"/>
      <c r="WRR37" s="241"/>
      <c r="WRS37" s="241"/>
      <c r="WRT37" s="241"/>
      <c r="WRU37" s="241"/>
      <c r="WRV37" s="241"/>
      <c r="WRW37" s="241"/>
      <c r="WRX37" s="241"/>
      <c r="WRY37" s="241"/>
      <c r="WRZ37" s="241"/>
      <c r="WSA37" s="241"/>
      <c r="WSB37" s="241"/>
      <c r="WSC37" s="241"/>
      <c r="WSD37" s="241"/>
      <c r="WSE37" s="241"/>
      <c r="WSF37" s="241"/>
      <c r="WSG37" s="241"/>
      <c r="WSH37" s="241"/>
      <c r="WSI37" s="241"/>
      <c r="WSJ37" s="241"/>
      <c r="WSK37" s="241"/>
      <c r="WSL37" s="241"/>
      <c r="WSM37" s="241"/>
      <c r="WSN37" s="241"/>
      <c r="WSO37" s="241"/>
      <c r="WSP37" s="241"/>
      <c r="WSQ37" s="241"/>
      <c r="WSR37" s="241"/>
      <c r="WSS37" s="241"/>
      <c r="WST37" s="241"/>
      <c r="WSU37" s="241"/>
      <c r="WSV37" s="241"/>
      <c r="WSW37" s="241"/>
      <c r="WSX37" s="241"/>
      <c r="WSY37" s="241"/>
      <c r="WSZ37" s="241"/>
      <c r="WTA37" s="241"/>
      <c r="WTB37" s="241"/>
      <c r="WTC37" s="241"/>
      <c r="WTD37" s="241"/>
      <c r="WTE37" s="241"/>
      <c r="WTF37" s="241"/>
      <c r="WTG37" s="241"/>
      <c r="WTH37" s="241"/>
      <c r="WTI37" s="241"/>
      <c r="WTJ37" s="241"/>
      <c r="WTK37" s="241"/>
      <c r="WTL37" s="241"/>
      <c r="WTM37" s="241"/>
      <c r="WTN37" s="241"/>
      <c r="WTO37" s="241"/>
      <c r="WTP37" s="241"/>
      <c r="WTQ37" s="241"/>
      <c r="WTR37" s="241"/>
      <c r="WTS37" s="241"/>
      <c r="WTT37" s="241"/>
      <c r="WTU37" s="241"/>
      <c r="WTV37" s="241"/>
      <c r="WTW37" s="241"/>
      <c r="WTX37" s="241"/>
      <c r="WTY37" s="241"/>
      <c r="WTZ37" s="241"/>
      <c r="WUA37" s="241"/>
      <c r="WUB37" s="241"/>
      <c r="WUC37" s="241"/>
      <c r="WUD37" s="241"/>
      <c r="WUE37" s="241"/>
      <c r="WUF37" s="241"/>
      <c r="WUG37" s="241"/>
      <c r="WUH37" s="241"/>
      <c r="WUI37" s="241"/>
      <c r="WUJ37" s="241"/>
      <c r="WUK37" s="241"/>
      <c r="WUL37" s="241"/>
      <c r="WUM37" s="241"/>
      <c r="WUN37" s="241"/>
      <c r="WUO37" s="241"/>
      <c r="WUP37" s="241"/>
      <c r="WUQ37" s="241"/>
      <c r="WUR37" s="241"/>
      <c r="WUS37" s="241"/>
      <c r="WUT37" s="241"/>
      <c r="WUU37" s="241"/>
      <c r="WUV37" s="241"/>
      <c r="WUW37" s="241"/>
      <c r="WUX37" s="241"/>
      <c r="WUY37" s="241"/>
      <c r="WUZ37" s="241"/>
      <c r="WVA37" s="241"/>
      <c r="WVB37" s="241"/>
      <c r="WVC37" s="241"/>
      <c r="WVD37" s="241"/>
      <c r="WVE37" s="241"/>
      <c r="WVF37" s="241"/>
      <c r="WVG37" s="241"/>
      <c r="WVH37" s="241"/>
      <c r="WVI37" s="241"/>
      <c r="WVJ37" s="241"/>
      <c r="WVK37" s="241"/>
      <c r="WVL37" s="241"/>
      <c r="WVM37" s="241"/>
      <c r="WVN37" s="241"/>
      <c r="WVO37" s="241"/>
      <c r="WVP37" s="241"/>
      <c r="WVQ37" s="241"/>
      <c r="WVR37" s="241"/>
      <c r="WVS37" s="241"/>
      <c r="WVT37" s="241"/>
      <c r="WVU37" s="241"/>
      <c r="WVV37" s="241"/>
      <c r="WVW37" s="241"/>
      <c r="WVX37" s="241"/>
      <c r="WVY37" s="241"/>
      <c r="WVZ37" s="241"/>
      <c r="WWA37" s="241"/>
      <c r="WWB37" s="241"/>
      <c r="WWC37" s="241"/>
      <c r="WWD37" s="241"/>
      <c r="WWE37" s="241"/>
      <c r="WWF37" s="241"/>
      <c r="WWG37" s="241"/>
      <c r="WWH37" s="241"/>
      <c r="WWI37" s="241"/>
      <c r="WWJ37" s="241"/>
      <c r="WWK37" s="241"/>
      <c r="WWL37" s="241"/>
      <c r="WWM37" s="241"/>
      <c r="WWN37" s="241"/>
      <c r="WWO37" s="241"/>
      <c r="WWP37" s="241"/>
      <c r="WWQ37" s="241"/>
      <c r="WWR37" s="241"/>
      <c r="WWS37" s="241"/>
      <c r="WWT37" s="241"/>
      <c r="WWU37" s="241"/>
      <c r="WWV37" s="241"/>
      <c r="WWW37" s="241"/>
      <c r="WWX37" s="241"/>
      <c r="WWY37" s="241"/>
      <c r="WWZ37" s="241"/>
      <c r="WXA37" s="241"/>
      <c r="WXB37" s="241"/>
      <c r="WXC37" s="241"/>
      <c r="WXD37" s="241"/>
      <c r="WXE37" s="241"/>
      <c r="WXF37" s="241"/>
      <c r="WXG37" s="241"/>
      <c r="WXH37" s="241"/>
      <c r="WXI37" s="241"/>
      <c r="WXJ37" s="241"/>
      <c r="WXK37" s="241"/>
      <c r="WXL37" s="241"/>
      <c r="WXM37" s="241"/>
      <c r="WXN37" s="241"/>
      <c r="WXO37" s="241"/>
      <c r="WXP37" s="241"/>
      <c r="WXQ37" s="241"/>
      <c r="WXR37" s="241"/>
      <c r="WXS37" s="241"/>
      <c r="WXT37" s="241"/>
      <c r="WXU37" s="241"/>
      <c r="WXV37" s="241"/>
      <c r="WXW37" s="241"/>
      <c r="WXX37" s="241"/>
      <c r="WXY37" s="241"/>
      <c r="WXZ37" s="241"/>
      <c r="WYA37" s="241"/>
      <c r="WYB37" s="241"/>
      <c r="WYC37" s="241"/>
      <c r="WYD37" s="241"/>
      <c r="WYE37" s="241"/>
      <c r="WYF37" s="241"/>
      <c r="WYG37" s="241"/>
      <c r="WYH37" s="241"/>
      <c r="WYI37" s="241"/>
      <c r="WYJ37" s="241"/>
      <c r="WYK37" s="241"/>
      <c r="WYL37" s="241"/>
      <c r="WYM37" s="241"/>
      <c r="WYN37" s="241"/>
      <c r="WYO37" s="241"/>
      <c r="WYP37" s="241"/>
      <c r="WYQ37" s="241"/>
      <c r="WYR37" s="241"/>
      <c r="WYS37" s="241"/>
      <c r="WYT37" s="241"/>
      <c r="WYU37" s="241"/>
      <c r="WYV37" s="241"/>
      <c r="WYW37" s="241"/>
      <c r="WYX37" s="241"/>
      <c r="WYY37" s="241"/>
      <c r="WYZ37" s="241"/>
      <c r="WZA37" s="241"/>
      <c r="WZB37" s="241"/>
      <c r="WZC37" s="241"/>
      <c r="WZD37" s="241"/>
      <c r="WZE37" s="241"/>
      <c r="WZF37" s="241"/>
      <c r="WZG37" s="241"/>
      <c r="WZH37" s="241"/>
      <c r="WZI37" s="241"/>
      <c r="WZJ37" s="241"/>
      <c r="WZK37" s="241"/>
      <c r="WZL37" s="241"/>
      <c r="WZM37" s="241"/>
      <c r="WZN37" s="241"/>
      <c r="WZO37" s="241"/>
      <c r="WZP37" s="241"/>
      <c r="WZQ37" s="241"/>
      <c r="WZR37" s="241"/>
      <c r="WZS37" s="241"/>
      <c r="WZT37" s="241"/>
      <c r="WZU37" s="241"/>
      <c r="WZV37" s="241"/>
      <c r="WZW37" s="241"/>
      <c r="WZX37" s="241"/>
      <c r="WZY37" s="241"/>
      <c r="WZZ37" s="241"/>
      <c r="XAA37" s="241"/>
      <c r="XAB37" s="241"/>
      <c r="XAC37" s="241"/>
      <c r="XAD37" s="241"/>
      <c r="XAE37" s="241"/>
      <c r="XAF37" s="241"/>
      <c r="XAG37" s="241"/>
      <c r="XAH37" s="241"/>
      <c r="XAI37" s="241"/>
      <c r="XAJ37" s="241"/>
      <c r="XAK37" s="241"/>
      <c r="XAL37" s="241"/>
      <c r="XAM37" s="241"/>
      <c r="XAN37" s="241"/>
      <c r="XAO37" s="241"/>
      <c r="XAP37" s="241"/>
      <c r="XAQ37" s="241"/>
      <c r="XAR37" s="241"/>
      <c r="XAS37" s="241"/>
      <c r="XAT37" s="241"/>
      <c r="XAU37" s="241"/>
      <c r="XAV37" s="241"/>
      <c r="XAW37" s="241"/>
      <c r="XAX37" s="241"/>
      <c r="XAY37" s="241"/>
      <c r="XAZ37" s="241"/>
      <c r="XBA37" s="241"/>
      <c r="XBB37" s="241"/>
      <c r="XBC37" s="241"/>
      <c r="XBD37" s="241"/>
      <c r="XBE37" s="241"/>
      <c r="XBF37" s="241"/>
      <c r="XBG37" s="241"/>
      <c r="XBH37" s="241"/>
      <c r="XBI37" s="241"/>
      <c r="XBJ37" s="241"/>
      <c r="XBK37" s="241"/>
      <c r="XBL37" s="241"/>
      <c r="XBM37" s="241"/>
      <c r="XBN37" s="241"/>
      <c r="XBO37" s="241"/>
      <c r="XBP37" s="241"/>
      <c r="XBQ37" s="241"/>
      <c r="XBR37" s="241"/>
      <c r="XBS37" s="241"/>
      <c r="XBT37" s="241"/>
      <c r="XBU37" s="241"/>
      <c r="XBV37" s="241"/>
      <c r="XBW37" s="241"/>
      <c r="XBX37" s="241"/>
      <c r="XBY37" s="241"/>
      <c r="XBZ37" s="241"/>
      <c r="XCA37" s="241"/>
      <c r="XCB37" s="241"/>
      <c r="XCC37" s="241"/>
      <c r="XCD37" s="241"/>
      <c r="XCE37" s="241"/>
      <c r="XCF37" s="241"/>
      <c r="XCG37" s="241"/>
      <c r="XCH37" s="241"/>
      <c r="XCI37" s="241"/>
      <c r="XCJ37" s="241"/>
      <c r="XCK37" s="241"/>
      <c r="XCL37" s="241"/>
      <c r="XCM37" s="241"/>
      <c r="XCN37" s="241"/>
      <c r="XCO37" s="241"/>
      <c r="XCP37" s="241"/>
      <c r="XCQ37" s="241"/>
      <c r="XCR37" s="241"/>
      <c r="XCS37" s="241"/>
      <c r="XCT37" s="241"/>
      <c r="XCU37" s="241"/>
      <c r="XCV37" s="241"/>
      <c r="XCW37" s="241"/>
      <c r="XCX37" s="241"/>
      <c r="XCY37" s="241"/>
      <c r="XCZ37" s="241"/>
      <c r="XDA37" s="241"/>
      <c r="XDB37" s="241"/>
      <c r="XDC37" s="241"/>
      <c r="XDD37" s="241"/>
      <c r="XDE37" s="241"/>
      <c r="XDF37" s="241"/>
      <c r="XDG37" s="241"/>
      <c r="XDH37" s="241"/>
      <c r="XDI37" s="241"/>
      <c r="XDJ37" s="241"/>
      <c r="XDK37" s="241"/>
      <c r="XDL37" s="241"/>
      <c r="XDM37" s="241"/>
      <c r="XDN37" s="241"/>
      <c r="XDO37" s="241"/>
      <c r="XDP37" s="241"/>
      <c r="XDQ37" s="241"/>
      <c r="XDR37" s="241"/>
      <c r="XDS37" s="241"/>
      <c r="XDT37" s="241"/>
      <c r="XDU37" s="241"/>
      <c r="XDV37" s="241"/>
      <c r="XDW37" s="241"/>
      <c r="XDX37" s="241"/>
      <c r="XDY37" s="241"/>
      <c r="XDZ37" s="241"/>
      <c r="XEA37" s="241"/>
      <c r="XEB37" s="241"/>
      <c r="XEC37" s="241"/>
      <c r="XED37" s="241"/>
      <c r="XEE37" s="241"/>
      <c r="XEF37" s="241"/>
      <c r="XEG37" s="241"/>
      <c r="XEH37" s="241"/>
      <c r="XEI37" s="241"/>
      <c r="XEJ37" s="241"/>
      <c r="XEK37" s="241"/>
      <c r="XEL37" s="241"/>
      <c r="XEM37" s="241"/>
      <c r="XEN37" s="241"/>
      <c r="XEO37" s="241"/>
      <c r="XEP37" s="241"/>
      <c r="XEQ37" s="241"/>
      <c r="XER37" s="241"/>
      <c r="XES37" s="241"/>
      <c r="XET37" s="241"/>
      <c r="XEU37" s="241"/>
      <c r="XEV37" s="241"/>
      <c r="XEW37" s="241"/>
      <c r="XEX37" s="241"/>
      <c r="XEY37" s="241"/>
      <c r="XEZ37" s="241"/>
      <c r="XFA37" s="241"/>
    </row>
    <row r="38" spans="1:16381" s="234" customFormat="1" ht="15" customHeight="1" thickBot="1">
      <c r="A38" s="235"/>
      <c r="B38" s="235" t="s">
        <v>108</v>
      </c>
      <c r="C38" s="235" t="s">
        <v>110</v>
      </c>
      <c r="D38" s="235" t="s">
        <v>113</v>
      </c>
      <c r="E38" s="235" t="s">
        <v>114</v>
      </c>
      <c r="F38" s="235">
        <v>2019</v>
      </c>
      <c r="G38" s="235" t="s">
        <v>126</v>
      </c>
      <c r="H38" s="235" t="s">
        <v>129</v>
      </c>
      <c r="I38" s="235" t="s">
        <v>131</v>
      </c>
      <c r="J38" s="235" t="s">
        <v>132</v>
      </c>
      <c r="K38" s="235">
        <v>2020</v>
      </c>
      <c r="L38" s="235" t="s">
        <v>134</v>
      </c>
      <c r="M38" s="235" t="s">
        <v>143</v>
      </c>
      <c r="N38" s="235" t="s">
        <v>145</v>
      </c>
      <c r="O38" s="235" t="s">
        <v>147</v>
      </c>
      <c r="P38" s="235">
        <v>2021</v>
      </c>
      <c r="Q38" s="235" t="s">
        <v>203</v>
      </c>
      <c r="R38" s="235" t="s">
        <v>220</v>
      </c>
      <c r="S38" s="235" t="s">
        <v>231</v>
      </c>
      <c r="T38" s="235" t="s">
        <v>237</v>
      </c>
      <c r="U38" s="235">
        <v>2022</v>
      </c>
      <c r="V38" s="235" t="s">
        <v>243</v>
      </c>
      <c r="W38" s="235" t="s">
        <v>253</v>
      </c>
      <c r="X38" s="235" t="s">
        <v>257</v>
      </c>
      <c r="Y38" s="235" t="s">
        <v>259</v>
      </c>
      <c r="Z38" s="235">
        <v>2023</v>
      </c>
      <c r="AA38" s="235" t="s">
        <v>262</v>
      </c>
      <c r="AB38" s="235" t="s">
        <v>263</v>
      </c>
      <c r="AC38" s="235" t="s">
        <v>264</v>
      </c>
      <c r="AD38" s="235" t="s">
        <v>275</v>
      </c>
    </row>
    <row r="39" spans="1:16381" s="234" customFormat="1" ht="1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</row>
    <row r="40" spans="1:16381" s="234" customFormat="1" ht="15" customHeight="1">
      <c r="A40" s="307" t="s">
        <v>199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16381" s="234" customFormat="1" ht="15" customHeight="1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</row>
    <row r="42" spans="1:16381" s="234" customFormat="1" ht="15" customHeight="1">
      <c r="A42" s="234" t="s">
        <v>222</v>
      </c>
      <c r="B42" s="243" t="s">
        <v>201</v>
      </c>
      <c r="C42" s="243">
        <v>975.32159999999999</v>
      </c>
      <c r="D42" s="243">
        <v>995.05200000000002</v>
      </c>
      <c r="E42" s="243">
        <v>1397.7860000000001</v>
      </c>
      <c r="F42" s="243">
        <v>3368.1596</v>
      </c>
      <c r="G42" s="244">
        <v>982.15899999999999</v>
      </c>
      <c r="H42" s="244">
        <v>949.56134999999995</v>
      </c>
      <c r="I42" s="244">
        <v>993</v>
      </c>
      <c r="J42" s="244">
        <v>1943</v>
      </c>
      <c r="K42" s="244">
        <v>4867.7203499999996</v>
      </c>
      <c r="L42" s="244">
        <v>1021</v>
      </c>
      <c r="M42" s="243">
        <v>1530</v>
      </c>
      <c r="N42" s="243">
        <v>986</v>
      </c>
      <c r="O42" s="243">
        <v>2000</v>
      </c>
      <c r="P42" s="243">
        <v>5537</v>
      </c>
      <c r="Q42" s="243">
        <v>1649.29305</v>
      </c>
      <c r="R42" s="243">
        <v>1503.2675800000002</v>
      </c>
      <c r="S42" s="243">
        <v>2252.0953500000001</v>
      </c>
      <c r="T42" s="243">
        <v>1495</v>
      </c>
      <c r="U42" s="294">
        <v>6899.6559799999995</v>
      </c>
      <c r="V42" s="293">
        <v>4333.8919999999998</v>
      </c>
      <c r="W42" s="293">
        <v>4130.0062500000004</v>
      </c>
      <c r="X42" s="293">
        <v>5278.2459200000003</v>
      </c>
      <c r="Y42" s="293">
        <v>4762.3603400000011</v>
      </c>
      <c r="Z42" s="293">
        <v>18504.504509999999</v>
      </c>
      <c r="AA42" s="293">
        <v>4168.6404000000002</v>
      </c>
      <c r="AB42" s="293">
        <v>4026.6026499999998</v>
      </c>
      <c r="AC42" s="293">
        <v>3743.12734</v>
      </c>
      <c r="AD42" s="293">
        <v>3586.3139500000002</v>
      </c>
    </row>
    <row r="43" spans="1:16381" s="234" customFormat="1" ht="15" customHeight="1">
      <c r="A43" s="234" t="s">
        <v>261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>
        <v>907</v>
      </c>
      <c r="M43" s="243">
        <v>1307</v>
      </c>
      <c r="N43" s="243">
        <v>1498</v>
      </c>
      <c r="O43" s="243">
        <v>1827</v>
      </c>
      <c r="P43" s="243">
        <v>5539</v>
      </c>
      <c r="Q43" s="243">
        <v>1148.6913505</v>
      </c>
      <c r="R43" s="243">
        <v>1844.0142769999998</v>
      </c>
      <c r="S43" s="243">
        <v>1595</v>
      </c>
      <c r="T43" s="243">
        <v>798</v>
      </c>
      <c r="U43" s="294">
        <v>5385.7056274999995</v>
      </c>
      <c r="V43" s="293">
        <v>1547.2940000000001</v>
      </c>
      <c r="W43" s="293">
        <v>1602.0586500000002</v>
      </c>
      <c r="X43" s="293">
        <v>1466.4555699999999</v>
      </c>
      <c r="Y43" s="293">
        <v>6458.7636700000003</v>
      </c>
      <c r="Z43" s="293">
        <v>11074.571889999999</v>
      </c>
      <c r="AA43" s="293">
        <v>1013.7695500000001</v>
      </c>
      <c r="AB43" s="293">
        <v>1575.4688800000001</v>
      </c>
      <c r="AC43" s="293">
        <v>918.45414999999991</v>
      </c>
      <c r="AD43" s="293">
        <v>945.43116999999995</v>
      </c>
    </row>
    <row r="44" spans="1:16381" s="234" customFormat="1" ht="15" customHeight="1">
      <c r="A44" s="234" t="s">
        <v>86</v>
      </c>
      <c r="B44" s="243">
        <v>545</v>
      </c>
      <c r="C44" s="243">
        <v>1025</v>
      </c>
      <c r="D44" s="243">
        <v>508</v>
      </c>
      <c r="E44" s="243">
        <v>930</v>
      </c>
      <c r="F44" s="243">
        <f>+SUM(B44:E44)</f>
        <v>3008</v>
      </c>
      <c r="G44" s="243">
        <v>470</v>
      </c>
      <c r="H44" s="243">
        <v>447</v>
      </c>
      <c r="I44" s="243">
        <v>1002</v>
      </c>
      <c r="J44" s="243">
        <v>988</v>
      </c>
      <c r="K44" s="243">
        <f t="shared" ref="K44:K45" si="6">+SUM(G44:J44)</f>
        <v>2907</v>
      </c>
      <c r="L44" s="243"/>
      <c r="M44" s="243"/>
      <c r="N44" s="243"/>
      <c r="O44" s="243"/>
      <c r="P44" s="243"/>
      <c r="Q44" s="243"/>
      <c r="R44" s="243"/>
      <c r="W44" s="293"/>
      <c r="X44" s="293"/>
      <c r="Y44" s="293"/>
      <c r="Z44" s="293"/>
    </row>
    <row r="45" spans="1:16381" s="234" customFormat="1" ht="15" customHeight="1">
      <c r="A45" s="234" t="s">
        <v>202</v>
      </c>
      <c r="B45" s="243"/>
      <c r="C45" s="243"/>
      <c r="D45" s="243"/>
      <c r="E45" s="243"/>
      <c r="F45" s="243"/>
      <c r="G45" s="243"/>
      <c r="H45" s="243"/>
      <c r="I45" s="243">
        <v>403</v>
      </c>
      <c r="J45" s="243">
        <v>794</v>
      </c>
      <c r="K45" s="243">
        <f t="shared" si="6"/>
        <v>1197</v>
      </c>
      <c r="L45" s="243"/>
      <c r="M45" s="243"/>
      <c r="N45" s="243"/>
      <c r="O45" s="243"/>
      <c r="P45" s="243"/>
      <c r="Q45" s="243"/>
      <c r="R45" s="243"/>
    </row>
    <row r="46" spans="1:16381" ht="15" customHeight="1">
      <c r="A46" s="234" t="s">
        <v>247</v>
      </c>
      <c r="V46" s="293">
        <v>1409.3119999999999</v>
      </c>
      <c r="W46" s="293">
        <v>1431.9</v>
      </c>
      <c r="X46" s="293">
        <v>3028.26127953991</v>
      </c>
      <c r="Y46" s="293">
        <v>1827.7107599999999</v>
      </c>
      <c r="Z46" s="293">
        <v>7697.1840395399104</v>
      </c>
      <c r="AA46" s="293">
        <v>2408.9074899999996</v>
      </c>
      <c r="AB46" s="293">
        <v>2948.0855200000001</v>
      </c>
      <c r="AC46" s="293">
        <v>1864.8005224659998</v>
      </c>
      <c r="AD46" s="293">
        <v>1875.96127</v>
      </c>
    </row>
    <row r="47" spans="1:16381" ht="15" customHeight="1">
      <c r="A47" t="s">
        <v>277</v>
      </c>
      <c r="V47" s="293"/>
      <c r="W47" s="293"/>
      <c r="X47" s="293"/>
      <c r="Y47" s="293"/>
      <c r="Z47" s="293"/>
      <c r="AA47" s="293"/>
      <c r="AB47" s="293"/>
      <c r="AC47" s="293"/>
      <c r="AD47" s="293">
        <v>709.67100000000005</v>
      </c>
    </row>
    <row r="48" spans="1:16381" s="300" customFormat="1" ht="15" customHeight="1">
      <c r="A48" s="296" t="s">
        <v>273</v>
      </c>
      <c r="B48" s="297">
        <f>+SUM(B42:B45)</f>
        <v>545</v>
      </c>
      <c r="C48" s="297">
        <f t="shared" ref="C48:H48" si="7">SUM(C42:C44)</f>
        <v>2000.3216</v>
      </c>
      <c r="D48" s="297">
        <f t="shared" si="7"/>
        <v>1503.0520000000001</v>
      </c>
      <c r="E48" s="297">
        <f t="shared" si="7"/>
        <v>2327.7860000000001</v>
      </c>
      <c r="F48" s="297">
        <f t="shared" si="7"/>
        <v>6376.1596</v>
      </c>
      <c r="G48" s="297">
        <f t="shared" si="7"/>
        <v>1452.1590000000001</v>
      </c>
      <c r="H48" s="297">
        <f t="shared" si="7"/>
        <v>1396.5613499999999</v>
      </c>
      <c r="I48" s="297">
        <f>SUM(I42:I45)</f>
        <v>2398</v>
      </c>
      <c r="J48" s="297">
        <f>SUM(J42:J45)</f>
        <v>3725</v>
      </c>
      <c r="K48" s="297">
        <f>SUM(K42:K45)</f>
        <v>8971.7203499999996</v>
      </c>
      <c r="L48" s="297">
        <f>SUM(L42:L44)</f>
        <v>1928</v>
      </c>
      <c r="M48" s="297">
        <f>SUM(M42:M44)</f>
        <v>2837</v>
      </c>
      <c r="N48" s="297">
        <f>SUM(N42:N44)</f>
        <v>2484</v>
      </c>
      <c r="O48" s="297">
        <f>SUM(O42:O43)</f>
        <v>3827</v>
      </c>
      <c r="P48" s="297">
        <f>SUM(P42:P43)</f>
        <v>11076</v>
      </c>
      <c r="Q48" s="297">
        <v>2797.9844005</v>
      </c>
      <c r="R48" s="297">
        <f>SUM(R42:R43)</f>
        <v>3347.2818569999999</v>
      </c>
      <c r="S48" s="297">
        <f>SUM(S42:S43)</f>
        <v>3847.0953500000001</v>
      </c>
      <c r="T48" s="297">
        <f>SUM(T42:T43)</f>
        <v>2293</v>
      </c>
      <c r="U48" s="298">
        <f>SUM(Q48:T48)</f>
        <v>12285.361607499999</v>
      </c>
      <c r="V48" s="299">
        <f>SUM(V42:V46)</f>
        <v>7290.4979999999996</v>
      </c>
      <c r="W48" s="299">
        <f>SUM(W42:W46)</f>
        <v>7163.9649000000009</v>
      </c>
      <c r="X48" s="299">
        <f>SUM(X42:X46)</f>
        <v>9772.9627695399104</v>
      </c>
      <c r="Y48" s="299">
        <f>SUM(Y42:Y46)</f>
        <v>13048.834770000001</v>
      </c>
      <c r="Z48" s="299">
        <f>SUM(V48:Y48)</f>
        <v>37276.26043953991</v>
      </c>
      <c r="AA48" s="299">
        <f>SUM(AA42:AA46)</f>
        <v>7591.3174399999998</v>
      </c>
      <c r="AB48" s="299">
        <f>SUM(AB42:AB46)</f>
        <v>8550.1570499999998</v>
      </c>
      <c r="AC48" s="299">
        <f>SUM(AC42:AC46)</f>
        <v>6526.3820124659997</v>
      </c>
      <c r="AD48" s="299">
        <f>SUM(AD42:AD47)</f>
        <v>7117.3773900000006</v>
      </c>
    </row>
    <row r="49" spans="1:35" s="234" customFormat="1" ht="15" customHeight="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3"/>
      <c r="N49" s="243"/>
      <c r="O49" s="243"/>
      <c r="P49" s="243"/>
      <c r="Q49" s="243"/>
    </row>
    <row r="50" spans="1:35" s="234" customFormat="1" ht="15" customHeight="1">
      <c r="A50" s="308" t="s">
        <v>200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</row>
    <row r="51" spans="1:35" ht="15" customHeight="1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</row>
    <row r="52" spans="1:35" ht="15" customHeight="1">
      <c r="A52" s="234" t="s">
        <v>272</v>
      </c>
      <c r="B52" s="247">
        <v>30.830593309660305</v>
      </c>
      <c r="C52" s="247">
        <v>23.991936736636323</v>
      </c>
      <c r="D52" s="247">
        <v>22.9</v>
      </c>
      <c r="E52" s="247">
        <v>19.7</v>
      </c>
      <c r="F52" s="247">
        <v>22.9</v>
      </c>
      <c r="G52" s="247">
        <v>17.3</v>
      </c>
      <c r="H52" s="247">
        <v>13.7</v>
      </c>
      <c r="I52" s="247">
        <v>12.84</v>
      </c>
      <c r="J52" s="247">
        <v>14.728564727524263</v>
      </c>
      <c r="K52" s="247">
        <v>14.536202768900001</v>
      </c>
      <c r="L52" s="247">
        <v>14.27338726439902</v>
      </c>
      <c r="M52" s="247">
        <v>14.23232740320069</v>
      </c>
      <c r="N52" s="247">
        <v>12.279680120581563</v>
      </c>
      <c r="O52" s="247">
        <v>11.830936780797828</v>
      </c>
      <c r="P52" s="247">
        <v>13.1235330565972</v>
      </c>
      <c r="Q52" s="234">
        <v>11.2</v>
      </c>
      <c r="R52" s="234">
        <v>11.1</v>
      </c>
      <c r="S52" s="247">
        <v>9.5</v>
      </c>
      <c r="T52" s="247">
        <v>8.6</v>
      </c>
      <c r="U52" s="295">
        <v>10.7</v>
      </c>
      <c r="V52" s="247">
        <v>9.5</v>
      </c>
      <c r="W52" s="247">
        <v>7.4</v>
      </c>
      <c r="X52" s="247">
        <v>7</v>
      </c>
      <c r="Y52" s="247">
        <v>6.8434864133043041</v>
      </c>
      <c r="Z52" s="247">
        <v>7.4794088451978773</v>
      </c>
      <c r="AA52" s="247">
        <v>7.495870819334681</v>
      </c>
      <c r="AB52" s="247">
        <v>7.63</v>
      </c>
      <c r="AC52" s="247">
        <v>9.83</v>
      </c>
      <c r="AD52" s="247">
        <v>11.103205893329173</v>
      </c>
      <c r="AE52" s="234"/>
      <c r="AF52" s="234"/>
      <c r="AG52" s="234"/>
      <c r="AH52" s="234"/>
      <c r="AI52" s="234"/>
    </row>
    <row r="53" spans="1:35" ht="15" customHeight="1">
      <c r="A53" s="234"/>
      <c r="B53" s="234"/>
      <c r="C53" s="234"/>
      <c r="D53" s="234"/>
      <c r="E53" s="234"/>
      <c r="F53" s="234"/>
      <c r="G53" s="234"/>
      <c r="H53" s="236"/>
      <c r="I53" s="234"/>
      <c r="J53" s="234"/>
      <c r="K53" s="234"/>
      <c r="L53" s="236"/>
      <c r="M53" s="248"/>
      <c r="N53" s="248"/>
      <c r="O53" s="248"/>
      <c r="P53" s="248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</row>
    <row r="54" spans="1:35" ht="15" customHeight="1">
      <c r="A54" s="121" t="s">
        <v>271</v>
      </c>
      <c r="N54" s="291"/>
      <c r="R54" s="234"/>
      <c r="S54" s="234"/>
      <c r="T54" s="234"/>
      <c r="U54" s="234"/>
      <c r="V54" s="234"/>
    </row>
    <row r="88" spans="2:11" ht="15" customHeight="1">
      <c r="B88" s="345"/>
      <c r="C88" s="345"/>
      <c r="D88" s="345"/>
      <c r="E88" s="345"/>
      <c r="F88" s="345"/>
      <c r="G88" s="345"/>
      <c r="H88" s="345"/>
      <c r="I88" s="345"/>
      <c r="J88" s="345"/>
      <c r="K88" s="345"/>
    </row>
    <row r="96" spans="2:11" ht="15" customHeight="1">
      <c r="B96" s="345"/>
      <c r="C96" s="345"/>
      <c r="D96" s="345"/>
      <c r="E96" s="345"/>
      <c r="F96" s="345"/>
      <c r="G96" s="345"/>
      <c r="H96" s="345"/>
      <c r="I96" s="345"/>
      <c r="J96" s="345"/>
      <c r="K96" s="345"/>
    </row>
  </sheetData>
  <mergeCells count="3">
    <mergeCell ref="B37:P37"/>
    <mergeCell ref="B88:K88"/>
    <mergeCell ref="B96:K96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V94"/>
  <sheetViews>
    <sheetView showGridLines="0" zoomScaleNormal="100" workbookViewId="0">
      <pane xSplit="2" ySplit="2" topLeftCell="C3" activePane="bottomRight" state="frozen"/>
      <selection activeCell="AR7" sqref="AR7"/>
      <selection pane="topRight" activeCell="AR7" sqref="AR7"/>
      <selection pane="bottomLeft" activeCell="AR7" sqref="AR7"/>
      <selection pane="bottomRight" activeCell="G6" sqref="G6"/>
    </sheetView>
  </sheetViews>
  <sheetFormatPr defaultColWidth="9.1796875" defaultRowHeight="15" customHeight="1"/>
  <cols>
    <col min="1" max="1" width="3.26953125" style="249" customWidth="1"/>
    <col min="2" max="2" width="22.7265625" style="249" bestFit="1" customWidth="1"/>
    <col min="3" max="23" width="9.81640625" style="249" customWidth="1"/>
    <col min="24" max="45" width="13" style="249" customWidth="1"/>
    <col min="46" max="58" width="9.1796875" style="249"/>
    <col min="59" max="59" width="10.26953125" style="249" bestFit="1" customWidth="1"/>
    <col min="60" max="16384" width="9.1796875" style="249"/>
  </cols>
  <sheetData>
    <row r="2" spans="2:74" s="250" customFormat="1" ht="15" customHeight="1">
      <c r="B2" s="258" t="s">
        <v>229</v>
      </c>
      <c r="C2" s="259">
        <v>43466</v>
      </c>
      <c r="D2" s="259">
        <f t="shared" ref="D2:AE2" si="0">+DATE(YEAR(C2),MONTH(C2)+1,DAY(C2))</f>
        <v>43497</v>
      </c>
      <c r="E2" s="259">
        <f t="shared" si="0"/>
        <v>43525</v>
      </c>
      <c r="F2" s="259">
        <f t="shared" si="0"/>
        <v>43556</v>
      </c>
      <c r="G2" s="259">
        <f t="shared" si="0"/>
        <v>43586</v>
      </c>
      <c r="H2" s="259">
        <f t="shared" si="0"/>
        <v>43617</v>
      </c>
      <c r="I2" s="259">
        <f t="shared" si="0"/>
        <v>43647</v>
      </c>
      <c r="J2" s="259">
        <f t="shared" si="0"/>
        <v>43678</v>
      </c>
      <c r="K2" s="259">
        <f t="shared" si="0"/>
        <v>43709</v>
      </c>
      <c r="L2" s="259">
        <f t="shared" si="0"/>
        <v>43739</v>
      </c>
      <c r="M2" s="259">
        <f t="shared" si="0"/>
        <v>43770</v>
      </c>
      <c r="N2" s="259">
        <f t="shared" si="0"/>
        <v>43800</v>
      </c>
      <c r="O2" s="259">
        <f t="shared" si="0"/>
        <v>43831</v>
      </c>
      <c r="P2" s="259">
        <f t="shared" si="0"/>
        <v>43862</v>
      </c>
      <c r="Q2" s="259">
        <f t="shared" si="0"/>
        <v>43891</v>
      </c>
      <c r="R2" s="259">
        <f t="shared" si="0"/>
        <v>43922</v>
      </c>
      <c r="S2" s="259">
        <f t="shared" si="0"/>
        <v>43952</v>
      </c>
      <c r="T2" s="259">
        <f t="shared" si="0"/>
        <v>43983</v>
      </c>
      <c r="U2" s="259">
        <f t="shared" si="0"/>
        <v>44013</v>
      </c>
      <c r="V2" s="259">
        <f t="shared" si="0"/>
        <v>44044</v>
      </c>
      <c r="W2" s="259">
        <f t="shared" si="0"/>
        <v>44075</v>
      </c>
      <c r="X2" s="259">
        <f t="shared" si="0"/>
        <v>44105</v>
      </c>
      <c r="Y2" s="259">
        <f t="shared" si="0"/>
        <v>44136</v>
      </c>
      <c r="Z2" s="259">
        <f t="shared" si="0"/>
        <v>44166</v>
      </c>
      <c r="AA2" s="259">
        <f t="shared" si="0"/>
        <v>44197</v>
      </c>
      <c r="AB2" s="259">
        <f t="shared" si="0"/>
        <v>44228</v>
      </c>
      <c r="AC2" s="259">
        <f t="shared" si="0"/>
        <v>44256</v>
      </c>
      <c r="AD2" s="259">
        <f t="shared" si="0"/>
        <v>44287</v>
      </c>
      <c r="AE2" s="259">
        <f t="shared" si="0"/>
        <v>44317</v>
      </c>
      <c r="AF2" s="259">
        <f t="shared" ref="AF2:AQ2" si="1">+DATE(YEAR(AE2),MONTH(AE2)+1,DAY(AE2))</f>
        <v>44348</v>
      </c>
      <c r="AG2" s="259">
        <f t="shared" si="1"/>
        <v>44378</v>
      </c>
      <c r="AH2" s="259">
        <f t="shared" si="1"/>
        <v>44409</v>
      </c>
      <c r="AI2" s="259">
        <f t="shared" si="1"/>
        <v>44440</v>
      </c>
      <c r="AJ2" s="259">
        <f t="shared" si="1"/>
        <v>44470</v>
      </c>
      <c r="AK2" s="259">
        <f t="shared" si="1"/>
        <v>44501</v>
      </c>
      <c r="AL2" s="259">
        <f t="shared" si="1"/>
        <v>44531</v>
      </c>
      <c r="AM2" s="259">
        <f t="shared" si="1"/>
        <v>44562</v>
      </c>
      <c r="AN2" s="259">
        <f t="shared" si="1"/>
        <v>44593</v>
      </c>
      <c r="AO2" s="259">
        <f t="shared" si="1"/>
        <v>44621</v>
      </c>
      <c r="AP2" s="259">
        <f t="shared" si="1"/>
        <v>44652</v>
      </c>
      <c r="AQ2" s="259">
        <f t="shared" si="1"/>
        <v>44682</v>
      </c>
      <c r="AR2" s="259">
        <f t="shared" ref="AR2:AS2" si="2">+DATE(YEAR(AQ2),MONTH(AQ2)+1,DAY(AQ2))</f>
        <v>44713</v>
      </c>
      <c r="AS2" s="259">
        <f t="shared" si="2"/>
        <v>44743</v>
      </c>
      <c r="AT2" s="259">
        <f t="shared" ref="AT2" si="3">+DATE(YEAR(AS2),MONTH(AS2)+1,DAY(AS2))</f>
        <v>44774</v>
      </c>
      <c r="AU2" s="259">
        <f t="shared" ref="AU2" si="4">+DATE(YEAR(AT2),MONTH(AT2)+1,DAY(AT2))</f>
        <v>44805</v>
      </c>
      <c r="AV2" s="259">
        <f t="shared" ref="AV2" si="5">+DATE(YEAR(AU2),MONTH(AU2)+1,DAY(AU2))</f>
        <v>44835</v>
      </c>
      <c r="AW2" s="259">
        <f t="shared" ref="AW2" si="6">+DATE(YEAR(AV2),MONTH(AV2)+1,DAY(AV2))</f>
        <v>44866</v>
      </c>
      <c r="AX2" s="259">
        <f t="shared" ref="AX2:AY2" si="7">+DATE(YEAR(AW2),MONTH(AW2)+1,DAY(AW2))</f>
        <v>44896</v>
      </c>
      <c r="AY2" s="259">
        <f t="shared" si="7"/>
        <v>44927</v>
      </c>
      <c r="AZ2" s="259">
        <v>44985</v>
      </c>
      <c r="BA2" s="259">
        <v>44986</v>
      </c>
      <c r="BB2" s="259">
        <f t="shared" ref="BB2:BE2" si="8">+DATE(YEAR(BA2),MONTH(BA2)+1,DAY(BA2))</f>
        <v>45017</v>
      </c>
      <c r="BC2" s="259">
        <f t="shared" ref="BC2" si="9">+DATE(YEAR(BB2),MONTH(BB2)+1,DAY(BB2))</f>
        <v>45047</v>
      </c>
      <c r="BD2" s="259">
        <f t="shared" si="8"/>
        <v>45078</v>
      </c>
      <c r="BE2" s="259">
        <f t="shared" si="8"/>
        <v>45108</v>
      </c>
      <c r="BF2" s="259">
        <f t="shared" ref="BF2" si="10">+DATE(YEAR(BE2),MONTH(BE2)+1,DAY(BE2))</f>
        <v>45139</v>
      </c>
      <c r="BG2" s="259">
        <f t="shared" ref="BG2" si="11">+DATE(YEAR(BF2),MONTH(BF2)+1,DAY(BF2))</f>
        <v>45170</v>
      </c>
      <c r="BH2" s="259">
        <f t="shared" ref="BH2" si="12">+DATE(YEAR(BG2),MONTH(BG2)+1,DAY(BG2))</f>
        <v>45200</v>
      </c>
      <c r="BI2" s="259">
        <f t="shared" ref="BI2" si="13">+DATE(YEAR(BH2),MONTH(BH2)+1,DAY(BH2))</f>
        <v>45231</v>
      </c>
      <c r="BJ2" s="259">
        <f t="shared" ref="BJ2:BM2" si="14">+DATE(YEAR(BI2),MONTH(BI2)+1,DAY(BI2))</f>
        <v>45261</v>
      </c>
      <c r="BK2" s="259">
        <f t="shared" si="14"/>
        <v>45292</v>
      </c>
      <c r="BL2" s="259">
        <f t="shared" si="14"/>
        <v>45323</v>
      </c>
      <c r="BM2" s="259">
        <f t="shared" si="14"/>
        <v>45352</v>
      </c>
      <c r="BN2" s="259">
        <f t="shared" ref="BN2" si="15">+DATE(YEAR(BM2),MONTH(BM2)+1,DAY(BM2))</f>
        <v>45383</v>
      </c>
      <c r="BO2" s="259">
        <f t="shared" ref="BO2" si="16">+DATE(YEAR(BN2),MONTH(BN2)+1,DAY(BN2))</f>
        <v>45413</v>
      </c>
      <c r="BP2" s="259">
        <f t="shared" ref="BP2" si="17">+DATE(YEAR(BO2),MONTH(BO2)+1,DAY(BO2))</f>
        <v>45444</v>
      </c>
      <c r="BQ2" s="259">
        <f t="shared" ref="BQ2" si="18">+DATE(YEAR(BP2),MONTH(BP2)+1,DAY(BP2))</f>
        <v>45474</v>
      </c>
      <c r="BR2" s="259">
        <f t="shared" ref="BR2" si="19">+DATE(YEAR(BQ2),MONTH(BQ2)+1,DAY(BQ2))</f>
        <v>45505</v>
      </c>
      <c r="BS2" s="259">
        <f t="shared" ref="BS2" si="20">+DATE(YEAR(BR2),MONTH(BR2)+1,DAY(BR2))</f>
        <v>45536</v>
      </c>
      <c r="BT2" s="259">
        <f t="shared" ref="BT2" si="21">+DATE(YEAR(BS2),MONTH(BS2)+1,DAY(BS2))</f>
        <v>45566</v>
      </c>
      <c r="BU2" s="259">
        <f t="shared" ref="BU2" si="22">+DATE(YEAR(BT2),MONTH(BT2)+1,DAY(BT2))</f>
        <v>45597</v>
      </c>
      <c r="BV2" s="259">
        <f t="shared" ref="BV2" si="23">+DATE(YEAR(BU2),MONTH(BU2)+1,DAY(BU2))</f>
        <v>45627</v>
      </c>
    </row>
    <row r="3" spans="2:74" ht="15" customHeight="1">
      <c r="B3" s="251" t="s">
        <v>224</v>
      </c>
      <c r="C3" s="252">
        <v>5123.6052278229954</v>
      </c>
      <c r="D3" s="252">
        <v>9997.4474491260335</v>
      </c>
      <c r="E3" s="252">
        <v>9396.1582328051918</v>
      </c>
      <c r="F3" s="252">
        <v>9289.7682935144585</v>
      </c>
      <c r="G3" s="252">
        <v>8686.8776744937368</v>
      </c>
      <c r="H3" s="252">
        <v>8542.1706451612918</v>
      </c>
      <c r="I3" s="252">
        <v>8340.7982851201268</v>
      </c>
      <c r="J3" s="252">
        <v>8062.5088811421019</v>
      </c>
      <c r="K3" s="252">
        <v>8013.4311479844855</v>
      </c>
      <c r="L3" s="252">
        <v>8136.6022873085858</v>
      </c>
      <c r="M3" s="252">
        <v>6629.0037302390101</v>
      </c>
      <c r="N3" s="252">
        <v>7716.8649318737407</v>
      </c>
      <c r="O3" s="252">
        <v>8290.1674960276196</v>
      </c>
      <c r="P3" s="252">
        <v>8102.6164436484814</v>
      </c>
      <c r="Q3" s="252">
        <v>9433.9826418759822</v>
      </c>
      <c r="R3" s="252">
        <v>10628.783353014571</v>
      </c>
      <c r="S3" s="252">
        <v>9949.2021937504833</v>
      </c>
      <c r="T3" s="252">
        <v>7759.3550545073331</v>
      </c>
      <c r="U3" s="252">
        <v>8920.0845928451636</v>
      </c>
      <c r="V3" s="252">
        <v>10681.183955554838</v>
      </c>
      <c r="W3" s="252">
        <v>10292.646181772952</v>
      </c>
      <c r="X3" s="252">
        <v>9049.0160348480058</v>
      </c>
      <c r="Y3" s="252">
        <v>6391.0320578937453</v>
      </c>
      <c r="Z3" s="252">
        <v>10799.505099405198</v>
      </c>
      <c r="AA3" s="252">
        <v>9498.3795222174467</v>
      </c>
      <c r="AB3" s="252">
        <v>5903.8934171648798</v>
      </c>
      <c r="AC3" s="252">
        <v>8655.4265757128796</v>
      </c>
      <c r="AD3" s="252">
        <v>8156.6121588675032</v>
      </c>
      <c r="AE3" s="252">
        <v>9353.3810363089506</v>
      </c>
      <c r="AF3" s="252">
        <v>9018.9644226591972</v>
      </c>
      <c r="AG3" s="253" t="s">
        <v>53</v>
      </c>
      <c r="AH3" s="253" t="s">
        <v>53</v>
      </c>
      <c r="AI3" s="253" t="s">
        <v>53</v>
      </c>
      <c r="AJ3" s="253" t="s">
        <v>53</v>
      </c>
      <c r="AK3" s="253" t="s">
        <v>53</v>
      </c>
      <c r="AL3" s="253" t="s">
        <v>53</v>
      </c>
      <c r="AM3" s="253" t="s">
        <v>53</v>
      </c>
      <c r="AN3" s="253" t="s">
        <v>53</v>
      </c>
      <c r="AO3" s="253" t="s">
        <v>53</v>
      </c>
      <c r="AP3" s="253" t="s">
        <v>53</v>
      </c>
      <c r="AQ3" s="253" t="s">
        <v>53</v>
      </c>
      <c r="AR3" s="253" t="s">
        <v>53</v>
      </c>
      <c r="AS3" s="253" t="s">
        <v>53</v>
      </c>
      <c r="AT3" s="253" t="s">
        <v>53</v>
      </c>
      <c r="AU3" s="253" t="s">
        <v>53</v>
      </c>
      <c r="AV3" s="253" t="s">
        <v>53</v>
      </c>
      <c r="AW3" s="253" t="s">
        <v>53</v>
      </c>
      <c r="AX3" s="253" t="s">
        <v>53</v>
      </c>
      <c r="AY3" s="253" t="s">
        <v>53</v>
      </c>
      <c r="AZ3" s="253" t="s">
        <v>53</v>
      </c>
      <c r="BA3" s="253" t="s">
        <v>53</v>
      </c>
      <c r="BB3" s="253" t="s">
        <v>53</v>
      </c>
      <c r="BC3" s="253" t="s">
        <v>53</v>
      </c>
      <c r="BD3" s="253" t="s">
        <v>53</v>
      </c>
      <c r="BE3" s="253" t="s">
        <v>53</v>
      </c>
      <c r="BF3" s="253" t="s">
        <v>53</v>
      </c>
      <c r="BG3" s="253" t="s">
        <v>53</v>
      </c>
      <c r="BH3" s="253" t="s">
        <v>53</v>
      </c>
      <c r="BI3" s="253" t="s">
        <v>53</v>
      </c>
      <c r="BJ3" s="253" t="s">
        <v>53</v>
      </c>
      <c r="BK3" s="253" t="s">
        <v>53</v>
      </c>
      <c r="BL3" s="253" t="s">
        <v>53</v>
      </c>
      <c r="BM3" s="253" t="s">
        <v>53</v>
      </c>
      <c r="BN3" s="253" t="s">
        <v>53</v>
      </c>
      <c r="BO3" s="253" t="s">
        <v>53</v>
      </c>
      <c r="BP3" s="253" t="s">
        <v>53</v>
      </c>
      <c r="BQ3" s="253" t="s">
        <v>53</v>
      </c>
      <c r="BR3" s="253" t="s">
        <v>53</v>
      </c>
      <c r="BS3" s="253" t="s">
        <v>53</v>
      </c>
      <c r="BT3" s="253" t="s">
        <v>53</v>
      </c>
      <c r="BU3" s="253" t="s">
        <v>53</v>
      </c>
      <c r="BV3" s="253" t="s">
        <v>53</v>
      </c>
    </row>
    <row r="4" spans="2:74" ht="15" customHeight="1">
      <c r="B4" s="251" t="s">
        <v>226</v>
      </c>
      <c r="C4" s="253" t="s">
        <v>53</v>
      </c>
      <c r="D4" s="253" t="s">
        <v>53</v>
      </c>
      <c r="E4" s="253" t="s">
        <v>53</v>
      </c>
      <c r="F4" s="253" t="s">
        <v>53</v>
      </c>
      <c r="G4" s="253" t="s">
        <v>53</v>
      </c>
      <c r="H4" s="253" t="s">
        <v>53</v>
      </c>
      <c r="I4" s="253" t="s">
        <v>53</v>
      </c>
      <c r="J4" s="253" t="s">
        <v>53</v>
      </c>
      <c r="K4" s="253" t="s">
        <v>53</v>
      </c>
      <c r="L4" s="253" t="s">
        <v>53</v>
      </c>
      <c r="M4" s="253" t="s">
        <v>53</v>
      </c>
      <c r="N4" s="253" t="s">
        <v>53</v>
      </c>
      <c r="O4" s="253" t="s">
        <v>53</v>
      </c>
      <c r="P4" s="253" t="s">
        <v>53</v>
      </c>
      <c r="Q4" s="253" t="s">
        <v>53</v>
      </c>
      <c r="R4" s="253" t="s">
        <v>53</v>
      </c>
      <c r="S4" s="253" t="s">
        <v>53</v>
      </c>
      <c r="T4" s="253" t="s">
        <v>53</v>
      </c>
      <c r="U4" s="253" t="s">
        <v>53</v>
      </c>
      <c r="V4" s="252">
        <v>6681.6551724137944</v>
      </c>
      <c r="W4" s="252">
        <v>7679.2637838399987</v>
      </c>
      <c r="X4" s="252">
        <v>7368.7935710644269</v>
      </c>
      <c r="Y4" s="252">
        <v>6918.9816174107355</v>
      </c>
      <c r="Z4" s="252">
        <v>6801.7805600674583</v>
      </c>
      <c r="AA4" s="252">
        <v>6701.1808616595199</v>
      </c>
      <c r="AB4" s="252">
        <v>5933.6370121291611</v>
      </c>
      <c r="AC4" s="252">
        <v>5748.1892700433737</v>
      </c>
      <c r="AD4" s="252">
        <v>5697.8559309906568</v>
      </c>
      <c r="AE4" s="252">
        <v>5703.2906561475929</v>
      </c>
      <c r="AF4" s="252">
        <v>4352.2271611872602</v>
      </c>
      <c r="AG4" s="253" t="s">
        <v>53</v>
      </c>
      <c r="AH4" s="253" t="s">
        <v>53</v>
      </c>
      <c r="AI4" s="253" t="s">
        <v>53</v>
      </c>
      <c r="AJ4" s="253" t="s">
        <v>53</v>
      </c>
      <c r="AK4" s="253" t="s">
        <v>53</v>
      </c>
      <c r="AL4" s="253" t="s">
        <v>53</v>
      </c>
      <c r="AM4" s="253" t="s">
        <v>53</v>
      </c>
      <c r="AN4" s="253" t="s">
        <v>53</v>
      </c>
      <c r="AO4" s="253" t="s">
        <v>53</v>
      </c>
      <c r="AP4" s="253" t="s">
        <v>53</v>
      </c>
      <c r="AQ4" s="253" t="s">
        <v>53</v>
      </c>
      <c r="AR4" s="253" t="s">
        <v>53</v>
      </c>
      <c r="AS4" s="253" t="s">
        <v>53</v>
      </c>
      <c r="AT4" s="253" t="s">
        <v>53</v>
      </c>
      <c r="AU4" s="253" t="s">
        <v>53</v>
      </c>
      <c r="AV4" s="253" t="s">
        <v>53</v>
      </c>
      <c r="AW4" s="253" t="s">
        <v>53</v>
      </c>
      <c r="AX4" s="253" t="s">
        <v>53</v>
      </c>
      <c r="AY4" s="253" t="s">
        <v>53</v>
      </c>
      <c r="AZ4" s="253" t="s">
        <v>53</v>
      </c>
      <c r="BA4" s="253" t="s">
        <v>53</v>
      </c>
      <c r="BB4" s="253" t="s">
        <v>53</v>
      </c>
      <c r="BC4" s="253" t="s">
        <v>53</v>
      </c>
      <c r="BD4" s="253" t="s">
        <v>53</v>
      </c>
      <c r="BE4" s="253" t="s">
        <v>53</v>
      </c>
      <c r="BF4" s="253" t="s">
        <v>53</v>
      </c>
      <c r="BG4" s="253" t="s">
        <v>53</v>
      </c>
      <c r="BH4" s="253" t="s">
        <v>53</v>
      </c>
      <c r="BI4" s="253" t="s">
        <v>53</v>
      </c>
      <c r="BJ4" s="253" t="s">
        <v>53</v>
      </c>
      <c r="BK4" s="253" t="s">
        <v>53</v>
      </c>
      <c r="BL4" s="253" t="s">
        <v>53</v>
      </c>
      <c r="BM4" s="253" t="s">
        <v>53</v>
      </c>
      <c r="BN4" s="253" t="s">
        <v>53</v>
      </c>
      <c r="BO4" s="253" t="s">
        <v>53</v>
      </c>
      <c r="BP4" s="253" t="s">
        <v>53</v>
      </c>
      <c r="BQ4" s="253" t="s">
        <v>53</v>
      </c>
      <c r="BR4" s="253" t="s">
        <v>53</v>
      </c>
      <c r="BS4" s="253" t="s">
        <v>53</v>
      </c>
      <c r="BT4" s="253" t="s">
        <v>53</v>
      </c>
      <c r="BU4" s="253" t="s">
        <v>53</v>
      </c>
      <c r="BV4" s="253" t="s">
        <v>53</v>
      </c>
    </row>
    <row r="5" spans="2:74" ht="15" customHeight="1">
      <c r="B5" s="251" t="s">
        <v>225</v>
      </c>
      <c r="C5" s="253" t="s">
        <v>53</v>
      </c>
      <c r="D5" s="253" t="s">
        <v>53</v>
      </c>
      <c r="E5" s="253" t="s">
        <v>53</v>
      </c>
      <c r="F5" s="253" t="s">
        <v>53</v>
      </c>
      <c r="G5" s="253" t="s">
        <v>53</v>
      </c>
      <c r="H5" s="253" t="s">
        <v>53</v>
      </c>
      <c r="I5" s="253" t="s">
        <v>53</v>
      </c>
      <c r="J5" s="253" t="s">
        <v>53</v>
      </c>
      <c r="K5" s="253" t="s">
        <v>53</v>
      </c>
      <c r="L5" s="253" t="s">
        <v>53</v>
      </c>
      <c r="M5" s="253" t="s">
        <v>53</v>
      </c>
      <c r="N5" s="253" t="s">
        <v>53</v>
      </c>
      <c r="O5" s="253" t="s">
        <v>53</v>
      </c>
      <c r="P5" s="253" t="s">
        <v>53</v>
      </c>
      <c r="Q5" s="253" t="s">
        <v>53</v>
      </c>
      <c r="R5" s="253" t="s">
        <v>53</v>
      </c>
      <c r="S5" s="253" t="s">
        <v>53</v>
      </c>
      <c r="T5" s="253" t="s">
        <v>53</v>
      </c>
      <c r="U5" s="253" t="s">
        <v>53</v>
      </c>
      <c r="V5" s="253" t="s">
        <v>53</v>
      </c>
      <c r="W5" s="253" t="s">
        <v>53</v>
      </c>
      <c r="X5" s="253" t="s">
        <v>53</v>
      </c>
      <c r="Y5" s="253" t="s">
        <v>53</v>
      </c>
      <c r="Z5" s="253" t="s">
        <v>53</v>
      </c>
      <c r="AA5" s="252" t="s">
        <v>53</v>
      </c>
      <c r="AB5" s="252" t="s">
        <v>53</v>
      </c>
      <c r="AC5" s="252" t="s">
        <v>53</v>
      </c>
      <c r="AD5" s="252" t="s">
        <v>53</v>
      </c>
      <c r="AE5" s="252" t="s">
        <v>53</v>
      </c>
      <c r="AF5" s="252" t="s">
        <v>53</v>
      </c>
      <c r="AG5" s="252">
        <v>11622.474824189205</v>
      </c>
      <c r="AH5" s="252">
        <v>15054.480610951792</v>
      </c>
      <c r="AI5" s="252">
        <v>13389.816718940963</v>
      </c>
      <c r="AJ5" s="252">
        <v>13807.496757515395</v>
      </c>
      <c r="AK5" s="252">
        <v>15237.865167324677</v>
      </c>
      <c r="AL5" s="252">
        <v>16994.874638481968</v>
      </c>
      <c r="AM5" s="252">
        <v>16988.454768497944</v>
      </c>
      <c r="AN5" s="252">
        <v>18019.426007044771</v>
      </c>
      <c r="AO5" s="252">
        <v>17604.492959188414</v>
      </c>
      <c r="AP5" s="252">
        <v>17053.395292730282</v>
      </c>
      <c r="AQ5" s="252">
        <v>16768.158176250152</v>
      </c>
      <c r="AR5" s="252">
        <v>16463.21486517664</v>
      </c>
      <c r="AS5" s="252">
        <v>16492.460816471328</v>
      </c>
      <c r="AT5" s="252">
        <v>16225.892952964618</v>
      </c>
      <c r="AU5" s="252">
        <v>16225.892952964618</v>
      </c>
      <c r="AV5" s="252">
        <v>15680.992995898874</v>
      </c>
      <c r="AW5" s="252">
        <v>14927.216958082716</v>
      </c>
      <c r="AX5" s="252">
        <v>13292.686174287048</v>
      </c>
      <c r="AY5" s="252">
        <v>13394</v>
      </c>
      <c r="AZ5" s="252">
        <v>14654</v>
      </c>
      <c r="BA5" s="252">
        <v>9588</v>
      </c>
      <c r="BB5" s="252">
        <v>18341.728299169041</v>
      </c>
      <c r="BC5" s="252">
        <v>17715.993926833748</v>
      </c>
      <c r="BD5" s="252">
        <v>16791.319241135108</v>
      </c>
      <c r="BE5" s="252">
        <v>15872.893827222377</v>
      </c>
      <c r="BF5" s="252">
        <v>15882.290123050689</v>
      </c>
      <c r="BG5" s="252">
        <v>16726.752340837662</v>
      </c>
      <c r="BH5" s="252">
        <v>16441.225084841808</v>
      </c>
      <c r="BI5" s="252">
        <v>16827.873414485624</v>
      </c>
      <c r="BJ5" s="252">
        <v>16395.299285505909</v>
      </c>
      <c r="BK5" s="252">
        <v>15947.381711510327</v>
      </c>
      <c r="BL5" s="252">
        <v>16005.104807934316</v>
      </c>
      <c r="BM5" s="252">
        <v>15651.88622874947</v>
      </c>
      <c r="BN5" s="252">
        <v>15960.156260454416</v>
      </c>
      <c r="BO5" s="252">
        <v>15221.462268872903</v>
      </c>
      <c r="BP5" s="252">
        <v>14203.877675369024</v>
      </c>
      <c r="BQ5" s="252">
        <v>9756.7182299521974</v>
      </c>
      <c r="BR5" s="252">
        <v>10344.390416087992</v>
      </c>
      <c r="BS5" s="252">
        <v>10740.682011885958</v>
      </c>
      <c r="BT5" s="252">
        <v>12142.651599465</v>
      </c>
      <c r="BU5" s="252">
        <v>11839.080598422024</v>
      </c>
      <c r="BV5" s="252">
        <v>11652.012932748688</v>
      </c>
    </row>
    <row r="6" spans="2:74" ht="15" customHeight="1">
      <c r="B6" s="251" t="s">
        <v>223</v>
      </c>
      <c r="C6" s="253" t="s">
        <v>53</v>
      </c>
      <c r="D6" s="253" t="s">
        <v>53</v>
      </c>
      <c r="E6" s="252">
        <v>9734.9936866522767</v>
      </c>
      <c r="F6" s="252">
        <v>9770.7631513000488</v>
      </c>
      <c r="G6" s="252">
        <v>9833.4998118112362</v>
      </c>
      <c r="H6" s="252">
        <v>9867.7387560236148</v>
      </c>
      <c r="I6" s="252">
        <v>10044.429533238101</v>
      </c>
      <c r="J6" s="252">
        <v>10162.919380355137</v>
      </c>
      <c r="K6" s="252">
        <v>9371.3465723137451</v>
      </c>
      <c r="L6" s="252">
        <v>13576.528521522869</v>
      </c>
      <c r="M6" s="252">
        <v>13753.033199002313</v>
      </c>
      <c r="N6" s="252">
        <v>13590.04759764421</v>
      </c>
      <c r="O6" s="252">
        <v>13437.787386249131</v>
      </c>
      <c r="P6" s="252">
        <v>13402.97352892171</v>
      </c>
      <c r="Q6" s="252">
        <v>13837.11974508035</v>
      </c>
      <c r="R6" s="252">
        <v>13832.543304616547</v>
      </c>
      <c r="S6" s="252">
        <v>13294.36881629295</v>
      </c>
      <c r="T6" s="252">
        <v>13012.623726735932</v>
      </c>
      <c r="U6" s="252">
        <v>12835.454374868412</v>
      </c>
      <c r="V6" s="252">
        <v>12908.296302092309</v>
      </c>
      <c r="W6" s="252">
        <v>12769.829660934036</v>
      </c>
      <c r="X6" s="252">
        <v>12330.845518032707</v>
      </c>
      <c r="Y6" s="252">
        <v>11653.564206098858</v>
      </c>
      <c r="Z6" s="252">
        <v>11800.300484041842</v>
      </c>
      <c r="AA6" s="252">
        <v>12005.318179823795</v>
      </c>
      <c r="AB6" s="252">
        <v>16247.175073724831</v>
      </c>
      <c r="AC6" s="252">
        <v>17005.425293547516</v>
      </c>
      <c r="AD6" s="252">
        <v>15716.350349317763</v>
      </c>
      <c r="AE6" s="252">
        <v>12652.940016054325</v>
      </c>
      <c r="AF6" s="252">
        <v>16454.26790161437</v>
      </c>
      <c r="AG6" s="252">
        <v>16616.359360207935</v>
      </c>
      <c r="AH6" s="252">
        <v>16588.451095800679</v>
      </c>
      <c r="AI6" s="252">
        <v>15987.997622162518</v>
      </c>
      <c r="AJ6" s="252">
        <v>15630.408795412128</v>
      </c>
      <c r="AK6" s="252">
        <v>13843.459899625532</v>
      </c>
      <c r="AL6" s="252">
        <v>15610.468356349227</v>
      </c>
      <c r="AM6" s="252">
        <v>15884.304445494032</v>
      </c>
      <c r="AN6" s="252">
        <v>15757.755714285715</v>
      </c>
      <c r="AO6" s="252">
        <v>15574.456548560194</v>
      </c>
      <c r="AP6" s="252">
        <v>14836.559132322</v>
      </c>
      <c r="AQ6" s="252">
        <v>15378.521439788643</v>
      </c>
      <c r="AR6" s="252">
        <v>14061.342050067702</v>
      </c>
      <c r="AS6" s="252">
        <v>28508.902623208549</v>
      </c>
      <c r="AT6" s="252">
        <v>23036.638311505747</v>
      </c>
      <c r="AU6" s="252">
        <v>32472.580583000254</v>
      </c>
      <c r="AV6" s="252">
        <v>32058.759950608546</v>
      </c>
      <c r="AW6" s="252">
        <v>32621.537861375607</v>
      </c>
      <c r="AX6" s="252">
        <v>32082.287286152961</v>
      </c>
      <c r="AY6" s="252">
        <v>31562</v>
      </c>
      <c r="AZ6" s="252">
        <v>31448</v>
      </c>
      <c r="BA6" s="252">
        <v>38259</v>
      </c>
      <c r="BB6" s="252">
        <v>48513.720179452837</v>
      </c>
      <c r="BC6" s="252">
        <v>49163.95322021559</v>
      </c>
      <c r="BD6" s="252">
        <v>54853.217529020752</v>
      </c>
      <c r="BE6" s="252">
        <v>56199.16455423044</v>
      </c>
      <c r="BF6" s="252">
        <v>55731.916550276612</v>
      </c>
      <c r="BG6" s="252">
        <v>58041.640757607696</v>
      </c>
      <c r="BH6" s="252">
        <v>56971.155432474668</v>
      </c>
      <c r="BI6" s="252">
        <v>54014.961109673903</v>
      </c>
      <c r="BJ6" s="252">
        <v>55004.803052480704</v>
      </c>
      <c r="BK6" s="252">
        <v>51688.351782933816</v>
      </c>
      <c r="BL6" s="252">
        <v>40177.118625028728</v>
      </c>
      <c r="BM6" s="252">
        <v>47078.637824835525</v>
      </c>
      <c r="BN6" s="252">
        <v>49295.640561482469</v>
      </c>
      <c r="BO6" s="252">
        <v>46383.928935972377</v>
      </c>
      <c r="BP6" s="252">
        <v>46013.433600419536</v>
      </c>
      <c r="BQ6" s="252">
        <v>44468.602438893649</v>
      </c>
      <c r="BR6" s="252">
        <v>38124.875192922453</v>
      </c>
      <c r="BS6" s="252">
        <v>35220.193820205779</v>
      </c>
      <c r="BT6" s="252">
        <v>41638.224781308614</v>
      </c>
      <c r="BU6" s="252">
        <v>39957.440683661625</v>
      </c>
      <c r="BV6" s="252">
        <v>40368.54047292289</v>
      </c>
    </row>
    <row r="7" spans="2:74" ht="15" customHeight="1">
      <c r="B7" s="251" t="s">
        <v>230</v>
      </c>
      <c r="C7" s="252">
        <v>1568.0940530049902</v>
      </c>
      <c r="D7" s="252">
        <v>2842.0175846428137</v>
      </c>
      <c r="E7" s="252">
        <v>1768.4772866085384</v>
      </c>
      <c r="F7" s="252">
        <v>1914.7626518341572</v>
      </c>
      <c r="G7" s="252">
        <v>2419.8038735128316</v>
      </c>
      <c r="H7" s="252">
        <v>971.98095216878323</v>
      </c>
      <c r="I7" s="252">
        <v>1476.4493357357096</v>
      </c>
      <c r="J7" s="252">
        <v>2878.3461909592315</v>
      </c>
      <c r="K7" s="252">
        <v>2900.2318940320738</v>
      </c>
      <c r="L7" s="252">
        <v>2875.1564249040039</v>
      </c>
      <c r="M7" s="252">
        <v>2857.4292898903032</v>
      </c>
      <c r="N7" s="252">
        <v>2844.7082005723805</v>
      </c>
      <c r="O7" s="252">
        <v>2225.8562527862064</v>
      </c>
      <c r="P7" s="252">
        <v>1551.9873533702623</v>
      </c>
      <c r="Q7" s="252">
        <v>3.2515279413064522</v>
      </c>
      <c r="R7" s="252">
        <v>3.3278970680266671</v>
      </c>
      <c r="S7" s="252">
        <v>413.27111871791931</v>
      </c>
      <c r="T7" s="252">
        <v>1705.4005480051096</v>
      </c>
      <c r="U7" s="252">
        <v>1455.4789435440061</v>
      </c>
      <c r="V7" s="252">
        <v>1569.0005365083678</v>
      </c>
      <c r="W7" s="252">
        <v>2195.9902911379763</v>
      </c>
      <c r="X7" s="252">
        <v>2193.2161713490741</v>
      </c>
      <c r="Y7" s="252">
        <v>2329.8040074234564</v>
      </c>
      <c r="Z7" s="252">
        <v>2332.111511158248</v>
      </c>
      <c r="AA7" s="252">
        <v>2156.8509189126221</v>
      </c>
      <c r="AB7" s="252">
        <v>1806.3963397517716</v>
      </c>
      <c r="AC7" s="252">
        <v>2288.6749488499026</v>
      </c>
      <c r="AD7" s="252">
        <v>1981.8595880653168</v>
      </c>
      <c r="AE7" s="252">
        <v>2304.23529199309</v>
      </c>
      <c r="AF7" s="252">
        <v>2286.9142055351899</v>
      </c>
      <c r="AG7" s="252">
        <v>1988.7911660660641</v>
      </c>
      <c r="AH7" s="252">
        <v>1949.7003762056099</v>
      </c>
      <c r="AI7" s="252">
        <v>1665.7168298355123</v>
      </c>
      <c r="AJ7" s="252">
        <v>2042.089624489874</v>
      </c>
      <c r="AK7" s="252">
        <v>2153.9223159549701</v>
      </c>
      <c r="AL7" s="252">
        <v>1574.5883234419161</v>
      </c>
      <c r="AM7" s="252">
        <v>2023.9186445668545</v>
      </c>
      <c r="AN7" s="252">
        <v>1894.2350778922996</v>
      </c>
      <c r="AO7" s="252">
        <v>1819.4340483970486</v>
      </c>
      <c r="AP7" s="252">
        <v>1886.9662578101502</v>
      </c>
      <c r="AQ7" s="252">
        <v>1897.5378170689744</v>
      </c>
      <c r="AR7" s="252">
        <v>1565.0812802023299</v>
      </c>
      <c r="AS7" s="252">
        <v>1822.3230803276258</v>
      </c>
      <c r="AT7" s="252">
        <v>1608.8383935979195</v>
      </c>
      <c r="AU7" s="252">
        <v>942.85153550453867</v>
      </c>
      <c r="AV7" s="252">
        <v>1112.2161299327595</v>
      </c>
      <c r="AW7" s="252">
        <v>1087.860682731118</v>
      </c>
      <c r="AX7" s="252">
        <v>1145.5894836231857</v>
      </c>
      <c r="AY7" s="253" t="s">
        <v>53</v>
      </c>
      <c r="AZ7" s="253" t="s">
        <v>53</v>
      </c>
      <c r="BA7" s="253" t="s">
        <v>53</v>
      </c>
      <c r="BB7" s="253" t="s">
        <v>53</v>
      </c>
      <c r="BC7" s="253" t="s">
        <v>53</v>
      </c>
      <c r="BD7" s="253" t="s">
        <v>53</v>
      </c>
      <c r="BE7" s="253" t="s">
        <v>53</v>
      </c>
      <c r="BF7" s="253" t="s">
        <v>53</v>
      </c>
      <c r="BG7" s="253" t="s">
        <v>53</v>
      </c>
      <c r="BH7" s="253" t="s">
        <v>53</v>
      </c>
      <c r="BI7" s="253" t="s">
        <v>53</v>
      </c>
      <c r="BJ7" s="253" t="s">
        <v>53</v>
      </c>
      <c r="BK7" s="253" t="s">
        <v>53</v>
      </c>
      <c r="BL7" s="253" t="s">
        <v>53</v>
      </c>
      <c r="BM7" s="253" t="s">
        <v>53</v>
      </c>
      <c r="BN7" s="253" t="s">
        <v>53</v>
      </c>
      <c r="BO7" s="253" t="s">
        <v>53</v>
      </c>
      <c r="BP7" s="253" t="s">
        <v>53</v>
      </c>
      <c r="BQ7" s="253" t="s">
        <v>53</v>
      </c>
      <c r="BR7" s="253" t="s">
        <v>53</v>
      </c>
      <c r="BS7" s="253" t="s">
        <v>53</v>
      </c>
      <c r="BT7" s="253" t="s">
        <v>53</v>
      </c>
      <c r="BU7" s="253" t="s">
        <v>53</v>
      </c>
      <c r="BV7" s="253" t="s">
        <v>53</v>
      </c>
    </row>
    <row r="8" spans="2:74" ht="15" customHeight="1">
      <c r="B8" s="251" t="s">
        <v>248</v>
      </c>
      <c r="C8" s="253" t="s">
        <v>53</v>
      </c>
      <c r="D8" s="253" t="s">
        <v>53</v>
      </c>
      <c r="E8" s="253" t="s">
        <v>53</v>
      </c>
      <c r="F8" s="253" t="s">
        <v>53</v>
      </c>
      <c r="G8" s="253" t="s">
        <v>53</v>
      </c>
      <c r="H8" s="253" t="s">
        <v>53</v>
      </c>
      <c r="I8" s="253" t="s">
        <v>53</v>
      </c>
      <c r="J8" s="253" t="s">
        <v>53</v>
      </c>
      <c r="K8" s="253" t="s">
        <v>53</v>
      </c>
      <c r="L8" s="253" t="s">
        <v>53</v>
      </c>
      <c r="M8" s="253" t="s">
        <v>53</v>
      </c>
      <c r="N8" s="253" t="s">
        <v>53</v>
      </c>
      <c r="O8" s="253" t="s">
        <v>53</v>
      </c>
      <c r="P8" s="253" t="s">
        <v>53</v>
      </c>
      <c r="Q8" s="253" t="s">
        <v>53</v>
      </c>
      <c r="R8" s="253" t="s">
        <v>53</v>
      </c>
      <c r="S8" s="253" t="s">
        <v>53</v>
      </c>
      <c r="T8" s="253" t="s">
        <v>53</v>
      </c>
      <c r="U8" s="253" t="s">
        <v>53</v>
      </c>
      <c r="V8" s="253" t="s">
        <v>53</v>
      </c>
      <c r="W8" s="253" t="s">
        <v>53</v>
      </c>
      <c r="X8" s="253" t="s">
        <v>53</v>
      </c>
      <c r="Y8" s="253" t="s">
        <v>53</v>
      </c>
      <c r="Z8" s="253" t="s">
        <v>53</v>
      </c>
      <c r="AA8" s="253" t="s">
        <v>53</v>
      </c>
      <c r="AB8" s="253" t="s">
        <v>53</v>
      </c>
      <c r="AC8" s="253" t="s">
        <v>53</v>
      </c>
      <c r="AD8" s="253" t="s">
        <v>53</v>
      </c>
      <c r="AE8" s="253" t="s">
        <v>53</v>
      </c>
      <c r="AF8" s="253" t="s">
        <v>53</v>
      </c>
      <c r="AG8" s="253" t="s">
        <v>53</v>
      </c>
      <c r="AH8" s="253" t="s">
        <v>53</v>
      </c>
      <c r="AI8" s="253" t="s">
        <v>53</v>
      </c>
      <c r="AJ8" s="253" t="s">
        <v>53</v>
      </c>
      <c r="AK8" s="253" t="s">
        <v>53</v>
      </c>
      <c r="AL8" s="253" t="s">
        <v>53</v>
      </c>
      <c r="AM8" s="253" t="s">
        <v>53</v>
      </c>
      <c r="AN8" s="253" t="s">
        <v>53</v>
      </c>
      <c r="AO8" s="253" t="s">
        <v>53</v>
      </c>
      <c r="AP8" s="253" t="s">
        <v>53</v>
      </c>
      <c r="AQ8" s="253" t="s">
        <v>53</v>
      </c>
      <c r="AR8" s="253" t="s">
        <v>53</v>
      </c>
      <c r="AS8" s="253" t="s">
        <v>53</v>
      </c>
      <c r="AT8" s="253" t="s">
        <v>53</v>
      </c>
      <c r="AU8" s="253" t="s">
        <v>53</v>
      </c>
      <c r="AV8" s="253" t="s">
        <v>53</v>
      </c>
      <c r="AW8" s="253" t="s">
        <v>53</v>
      </c>
      <c r="AX8" s="253" t="s">
        <v>53</v>
      </c>
      <c r="AY8" s="252">
        <v>29674</v>
      </c>
      <c r="AZ8" s="252">
        <v>22197</v>
      </c>
      <c r="BA8" s="252">
        <v>16801</v>
      </c>
      <c r="BB8" s="252">
        <v>23476.025094821231</v>
      </c>
      <c r="BC8" s="252">
        <v>20232.675307364229</v>
      </c>
      <c r="BD8" s="252">
        <v>24324.609481540698</v>
      </c>
      <c r="BE8" s="252">
        <v>27019.166938723396</v>
      </c>
      <c r="BF8" s="252">
        <v>26397.156439348793</v>
      </c>
      <c r="BG8" s="252">
        <v>27949.716864816928</v>
      </c>
      <c r="BH8" s="252">
        <v>26591.875473081494</v>
      </c>
      <c r="BI8" s="252">
        <v>28469.93083206104</v>
      </c>
      <c r="BJ8" s="252">
        <v>30176.064361943769</v>
      </c>
      <c r="BK8" s="252">
        <v>27947.572578021976</v>
      </c>
      <c r="BL8" s="252">
        <v>26630.483547481683</v>
      </c>
      <c r="BM8" s="252">
        <v>23496.333010096037</v>
      </c>
      <c r="BN8" s="252">
        <v>27539.613413559407</v>
      </c>
      <c r="BO8" s="252">
        <v>27096.979817385509</v>
      </c>
      <c r="BP8" s="252">
        <v>27982.760852540479</v>
      </c>
      <c r="BQ8" s="252">
        <v>13441.145711813009</v>
      </c>
      <c r="BR8" s="252">
        <v>23246.409174176722</v>
      </c>
      <c r="BS8" s="252">
        <v>25514.841853104117</v>
      </c>
      <c r="BT8" s="252">
        <v>25452.028663366487</v>
      </c>
      <c r="BU8" s="252">
        <v>25099.064472277416</v>
      </c>
      <c r="BV8" s="252">
        <v>21668.617675483823</v>
      </c>
    </row>
    <row r="9" spans="2:74" ht="15" customHeight="1">
      <c r="B9" s="251" t="s">
        <v>274</v>
      </c>
      <c r="C9" s="253" t="s">
        <v>53</v>
      </c>
      <c r="D9" s="253" t="s">
        <v>53</v>
      </c>
      <c r="E9" s="253" t="s">
        <v>53</v>
      </c>
      <c r="F9" s="253" t="s">
        <v>53</v>
      </c>
      <c r="G9" s="253" t="s">
        <v>53</v>
      </c>
      <c r="H9" s="253" t="s">
        <v>53</v>
      </c>
      <c r="I9" s="253" t="s">
        <v>53</v>
      </c>
      <c r="J9" s="253" t="s">
        <v>53</v>
      </c>
      <c r="K9" s="253" t="s">
        <v>53</v>
      </c>
      <c r="L9" s="253" t="s">
        <v>53</v>
      </c>
      <c r="M9" s="253" t="s">
        <v>53</v>
      </c>
      <c r="N9" s="253" t="s">
        <v>53</v>
      </c>
      <c r="O9" s="253" t="s">
        <v>53</v>
      </c>
      <c r="P9" s="253" t="s">
        <v>53</v>
      </c>
      <c r="Q9" s="253" t="s">
        <v>53</v>
      </c>
      <c r="R9" s="253" t="s">
        <v>53</v>
      </c>
      <c r="S9" s="253" t="s">
        <v>53</v>
      </c>
      <c r="T9" s="253" t="s">
        <v>53</v>
      </c>
      <c r="U9" s="253" t="s">
        <v>53</v>
      </c>
      <c r="V9" s="253" t="s">
        <v>53</v>
      </c>
      <c r="W9" s="253" t="s">
        <v>53</v>
      </c>
      <c r="X9" s="253" t="s">
        <v>53</v>
      </c>
      <c r="Y9" s="253" t="s">
        <v>53</v>
      </c>
      <c r="Z9" s="253" t="s">
        <v>53</v>
      </c>
      <c r="AA9" s="253" t="s">
        <v>53</v>
      </c>
      <c r="AB9" s="253" t="s">
        <v>53</v>
      </c>
      <c r="AC9" s="253" t="s">
        <v>53</v>
      </c>
      <c r="AD9" s="253" t="s">
        <v>53</v>
      </c>
      <c r="AE9" s="253" t="s">
        <v>53</v>
      </c>
      <c r="AF9" s="253" t="s">
        <v>53</v>
      </c>
      <c r="AG9" s="253" t="s">
        <v>53</v>
      </c>
      <c r="AH9" s="253" t="s">
        <v>53</v>
      </c>
      <c r="AI9" s="253" t="s">
        <v>53</v>
      </c>
      <c r="AJ9" s="253" t="s">
        <v>53</v>
      </c>
      <c r="AK9" s="253" t="s">
        <v>53</v>
      </c>
      <c r="AL9" s="253" t="s">
        <v>53</v>
      </c>
      <c r="AM9" s="253" t="s">
        <v>53</v>
      </c>
      <c r="AN9" s="253" t="s">
        <v>53</v>
      </c>
      <c r="AO9" s="253" t="s">
        <v>53</v>
      </c>
      <c r="AP9" s="253" t="s">
        <v>53</v>
      </c>
      <c r="AQ9" s="253" t="s">
        <v>53</v>
      </c>
      <c r="AR9" s="253" t="s">
        <v>53</v>
      </c>
      <c r="AS9" s="253" t="s">
        <v>53</v>
      </c>
      <c r="AT9" s="253" t="s">
        <v>53</v>
      </c>
      <c r="AU9" s="253" t="s">
        <v>53</v>
      </c>
      <c r="AV9" s="253" t="s">
        <v>53</v>
      </c>
      <c r="AW9" s="253" t="s">
        <v>53</v>
      </c>
      <c r="AX9" s="253" t="s">
        <v>53</v>
      </c>
      <c r="AY9" s="253" t="s">
        <v>53</v>
      </c>
      <c r="AZ9" s="253" t="s">
        <v>53</v>
      </c>
      <c r="BA9" s="253" t="s">
        <v>53</v>
      </c>
      <c r="BB9" s="253" t="s">
        <v>53</v>
      </c>
      <c r="BC9" s="253" t="s">
        <v>53</v>
      </c>
      <c r="BD9" s="253" t="s">
        <v>53</v>
      </c>
      <c r="BE9" s="253" t="s">
        <v>53</v>
      </c>
      <c r="BF9" s="253" t="s">
        <v>53</v>
      </c>
      <c r="BG9" s="253" t="s">
        <v>53</v>
      </c>
      <c r="BH9" s="253" t="s">
        <v>53</v>
      </c>
      <c r="BI9" s="253" t="s">
        <v>53</v>
      </c>
      <c r="BJ9" s="253" t="s">
        <v>53</v>
      </c>
      <c r="BK9" s="253" t="s">
        <v>53</v>
      </c>
      <c r="BL9" s="253" t="s">
        <v>53</v>
      </c>
      <c r="BM9" s="253" t="s">
        <v>53</v>
      </c>
      <c r="BN9" s="253" t="s">
        <v>53</v>
      </c>
      <c r="BO9" s="253" t="s">
        <v>53</v>
      </c>
      <c r="BP9" s="253" t="s">
        <v>53</v>
      </c>
      <c r="BQ9" s="253" t="s">
        <v>53</v>
      </c>
      <c r="BR9" s="253" t="s">
        <v>53</v>
      </c>
      <c r="BS9" s="253" t="s">
        <v>53</v>
      </c>
      <c r="BT9" s="253" t="s">
        <v>53</v>
      </c>
      <c r="BU9" s="253" t="s">
        <v>53</v>
      </c>
      <c r="BV9" s="252">
        <v>32581.215799999998</v>
      </c>
    </row>
    <row r="10" spans="2:74" ht="15" customHeight="1">
      <c r="B10" s="254" t="s">
        <v>227</v>
      </c>
      <c r="C10" s="255">
        <f t="shared" ref="C10:BN10" si="24">SUM(C3:C9)</f>
        <v>6691.6992808279856</v>
      </c>
      <c r="D10" s="255">
        <f t="shared" si="24"/>
        <v>12839.465033768847</v>
      </c>
      <c r="E10" s="255">
        <f t="shared" si="24"/>
        <v>20899.629206066005</v>
      </c>
      <c r="F10" s="255">
        <f t="shared" si="24"/>
        <v>20975.294096648664</v>
      </c>
      <c r="G10" s="255">
        <f t="shared" si="24"/>
        <v>20940.181359817805</v>
      </c>
      <c r="H10" s="255">
        <f t="shared" si="24"/>
        <v>19381.89035335369</v>
      </c>
      <c r="I10" s="255">
        <f t="shared" si="24"/>
        <v>19861.677154093937</v>
      </c>
      <c r="J10" s="255">
        <f t="shared" si="24"/>
        <v>21103.77445245647</v>
      </c>
      <c r="K10" s="255">
        <f t="shared" si="24"/>
        <v>20285.009614330305</v>
      </c>
      <c r="L10" s="255">
        <f t="shared" si="24"/>
        <v>24588.287233735457</v>
      </c>
      <c r="M10" s="255">
        <f t="shared" si="24"/>
        <v>23239.466219131627</v>
      </c>
      <c r="N10" s="255">
        <f t="shared" si="24"/>
        <v>24151.620730090333</v>
      </c>
      <c r="O10" s="255">
        <f t="shared" si="24"/>
        <v>23953.811135062955</v>
      </c>
      <c r="P10" s="255">
        <f t="shared" si="24"/>
        <v>23057.577325940452</v>
      </c>
      <c r="Q10" s="255">
        <f t="shared" si="24"/>
        <v>23274.353914897638</v>
      </c>
      <c r="R10" s="255">
        <f t="shared" si="24"/>
        <v>24464.654554699144</v>
      </c>
      <c r="S10" s="255">
        <f t="shared" si="24"/>
        <v>23656.842128761353</v>
      </c>
      <c r="T10" s="255">
        <f t="shared" si="24"/>
        <v>22477.379329248375</v>
      </c>
      <c r="U10" s="255">
        <f t="shared" si="24"/>
        <v>23211.017911257582</v>
      </c>
      <c r="V10" s="255">
        <f t="shared" si="24"/>
        <v>31840.135966569309</v>
      </c>
      <c r="W10" s="255">
        <f t="shared" si="24"/>
        <v>32937.729917684963</v>
      </c>
      <c r="X10" s="255">
        <f t="shared" si="24"/>
        <v>30941.871295294215</v>
      </c>
      <c r="Y10" s="255">
        <f t="shared" si="24"/>
        <v>27293.381888826796</v>
      </c>
      <c r="Z10" s="255">
        <f t="shared" si="24"/>
        <v>31733.697654672746</v>
      </c>
      <c r="AA10" s="255">
        <f t="shared" si="24"/>
        <v>30361.729482613384</v>
      </c>
      <c r="AB10" s="255">
        <f t="shared" si="24"/>
        <v>29891.101842770644</v>
      </c>
      <c r="AC10" s="255">
        <f t="shared" si="24"/>
        <v>33697.716088153669</v>
      </c>
      <c r="AD10" s="255">
        <f t="shared" si="24"/>
        <v>31552.67802724124</v>
      </c>
      <c r="AE10" s="255">
        <f t="shared" si="24"/>
        <v>30013.84700050396</v>
      </c>
      <c r="AF10" s="255">
        <f t="shared" si="24"/>
        <v>32112.373690996021</v>
      </c>
      <c r="AG10" s="255">
        <f t="shared" si="24"/>
        <v>30227.625350463204</v>
      </c>
      <c r="AH10" s="255">
        <f t="shared" si="24"/>
        <v>33592.63208295808</v>
      </c>
      <c r="AI10" s="255">
        <f t="shared" si="24"/>
        <v>31043.531170938997</v>
      </c>
      <c r="AJ10" s="255">
        <f t="shared" si="24"/>
        <v>31479.995177417397</v>
      </c>
      <c r="AK10" s="255">
        <f t="shared" si="24"/>
        <v>31235.247382905178</v>
      </c>
      <c r="AL10" s="255">
        <f t="shared" si="24"/>
        <v>34179.931318273113</v>
      </c>
      <c r="AM10" s="255">
        <f t="shared" si="24"/>
        <v>34896.677858558825</v>
      </c>
      <c r="AN10" s="255">
        <f t="shared" si="24"/>
        <v>35671.416799222789</v>
      </c>
      <c r="AO10" s="255">
        <f t="shared" si="24"/>
        <v>34998.383556145658</v>
      </c>
      <c r="AP10" s="255">
        <f t="shared" si="24"/>
        <v>33776.92068286243</v>
      </c>
      <c r="AQ10" s="255">
        <f t="shared" si="24"/>
        <v>34044.217433107769</v>
      </c>
      <c r="AR10" s="255">
        <f t="shared" si="24"/>
        <v>32089.638195446671</v>
      </c>
      <c r="AS10" s="255">
        <f t="shared" si="24"/>
        <v>46823.686520007497</v>
      </c>
      <c r="AT10" s="255">
        <f t="shared" si="24"/>
        <v>40871.369658068288</v>
      </c>
      <c r="AU10" s="255">
        <f t="shared" si="24"/>
        <v>49641.325071469408</v>
      </c>
      <c r="AV10" s="255">
        <f t="shared" si="24"/>
        <v>48851.969076440175</v>
      </c>
      <c r="AW10" s="255">
        <f t="shared" si="24"/>
        <v>48636.615502189437</v>
      </c>
      <c r="AX10" s="255">
        <f t="shared" si="24"/>
        <v>46520.562944063196</v>
      </c>
      <c r="AY10" s="255">
        <f t="shared" si="24"/>
        <v>74630</v>
      </c>
      <c r="AZ10" s="255">
        <f t="shared" si="24"/>
        <v>68299</v>
      </c>
      <c r="BA10" s="255">
        <f t="shared" si="24"/>
        <v>64648</v>
      </c>
      <c r="BB10" s="255">
        <f t="shared" si="24"/>
        <v>90331.473573443116</v>
      </c>
      <c r="BC10" s="255">
        <f t="shared" si="24"/>
        <v>87112.622454413562</v>
      </c>
      <c r="BD10" s="255">
        <f t="shared" si="24"/>
        <v>95969.146251696555</v>
      </c>
      <c r="BE10" s="255">
        <f t="shared" si="24"/>
        <v>99091.225320176221</v>
      </c>
      <c r="BF10" s="255">
        <f t="shared" si="24"/>
        <v>98011.363112676088</v>
      </c>
      <c r="BG10" s="255">
        <f t="shared" si="24"/>
        <v>102718.10996326229</v>
      </c>
      <c r="BH10" s="255">
        <f t="shared" si="24"/>
        <v>100004.25599039797</v>
      </c>
      <c r="BI10" s="255">
        <f t="shared" si="24"/>
        <v>99312.765356220567</v>
      </c>
      <c r="BJ10" s="255">
        <f t="shared" si="24"/>
        <v>101576.16669993039</v>
      </c>
      <c r="BK10" s="255">
        <f t="shared" si="24"/>
        <v>95583.306072466119</v>
      </c>
      <c r="BL10" s="255">
        <f t="shared" si="24"/>
        <v>82812.706980444724</v>
      </c>
      <c r="BM10" s="255">
        <f t="shared" si="24"/>
        <v>86226.857063681033</v>
      </c>
      <c r="BN10" s="255">
        <f t="shared" si="24"/>
        <v>92795.410235496296</v>
      </c>
      <c r="BO10" s="255">
        <f t="shared" ref="BO10:BU10" si="25">SUM(BO3:BO9)</f>
        <v>88702.371022230785</v>
      </c>
      <c r="BP10" s="255">
        <f t="shared" si="25"/>
        <v>88200.072128329048</v>
      </c>
      <c r="BQ10" s="255">
        <f t="shared" si="25"/>
        <v>67666.466380658851</v>
      </c>
      <c r="BR10" s="255">
        <f t="shared" si="25"/>
        <v>71715.674783187162</v>
      </c>
      <c r="BS10" s="255">
        <f t="shared" si="25"/>
        <v>71475.71768519585</v>
      </c>
      <c r="BT10" s="255">
        <f t="shared" si="25"/>
        <v>79232.90504414009</v>
      </c>
      <c r="BU10" s="255">
        <f t="shared" si="25"/>
        <v>76895.585754361062</v>
      </c>
      <c r="BV10" s="255">
        <f>SUM(BV3:BV9)</f>
        <v>106270.3868811554</v>
      </c>
    </row>
    <row r="11" spans="2:74" ht="15" customHeight="1">
      <c r="B11" s="251"/>
      <c r="C11" s="256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</row>
    <row r="12" spans="2:74" s="250" customFormat="1" ht="15" customHeight="1">
      <c r="B12" s="258" t="s">
        <v>228</v>
      </c>
      <c r="C12" s="259">
        <v>43466</v>
      </c>
      <c r="D12" s="259">
        <f t="shared" ref="D12:AS12" si="26">+DATE(YEAR(C12),MONTH(C12)+1,DAY(C12))</f>
        <v>43497</v>
      </c>
      <c r="E12" s="259">
        <f t="shared" si="26"/>
        <v>43525</v>
      </c>
      <c r="F12" s="259">
        <f t="shared" si="26"/>
        <v>43556</v>
      </c>
      <c r="G12" s="259">
        <f t="shared" si="26"/>
        <v>43586</v>
      </c>
      <c r="H12" s="259">
        <f t="shared" si="26"/>
        <v>43617</v>
      </c>
      <c r="I12" s="259">
        <f t="shared" si="26"/>
        <v>43647</v>
      </c>
      <c r="J12" s="259">
        <f t="shared" si="26"/>
        <v>43678</v>
      </c>
      <c r="K12" s="259">
        <f t="shared" si="26"/>
        <v>43709</v>
      </c>
      <c r="L12" s="259">
        <f t="shared" si="26"/>
        <v>43739</v>
      </c>
      <c r="M12" s="259">
        <f t="shared" si="26"/>
        <v>43770</v>
      </c>
      <c r="N12" s="259">
        <f t="shared" si="26"/>
        <v>43800</v>
      </c>
      <c r="O12" s="259">
        <f t="shared" si="26"/>
        <v>43831</v>
      </c>
      <c r="P12" s="259">
        <f t="shared" si="26"/>
        <v>43862</v>
      </c>
      <c r="Q12" s="259">
        <f t="shared" si="26"/>
        <v>43891</v>
      </c>
      <c r="R12" s="259">
        <f t="shared" si="26"/>
        <v>43922</v>
      </c>
      <c r="S12" s="259">
        <f t="shared" si="26"/>
        <v>43952</v>
      </c>
      <c r="T12" s="259">
        <f t="shared" si="26"/>
        <v>43983</v>
      </c>
      <c r="U12" s="259">
        <f t="shared" si="26"/>
        <v>44013</v>
      </c>
      <c r="V12" s="259">
        <f t="shared" si="26"/>
        <v>44044</v>
      </c>
      <c r="W12" s="259">
        <f t="shared" si="26"/>
        <v>44075</v>
      </c>
      <c r="X12" s="259">
        <f t="shared" si="26"/>
        <v>44105</v>
      </c>
      <c r="Y12" s="259">
        <f t="shared" si="26"/>
        <v>44136</v>
      </c>
      <c r="Z12" s="259">
        <f t="shared" si="26"/>
        <v>44166</v>
      </c>
      <c r="AA12" s="259">
        <f t="shared" si="26"/>
        <v>44197</v>
      </c>
      <c r="AB12" s="259">
        <f t="shared" si="26"/>
        <v>44228</v>
      </c>
      <c r="AC12" s="259">
        <f t="shared" si="26"/>
        <v>44256</v>
      </c>
      <c r="AD12" s="259">
        <f t="shared" si="26"/>
        <v>44287</v>
      </c>
      <c r="AE12" s="259">
        <f t="shared" si="26"/>
        <v>44317</v>
      </c>
      <c r="AF12" s="259">
        <f t="shared" si="26"/>
        <v>44348</v>
      </c>
      <c r="AG12" s="259">
        <f t="shared" si="26"/>
        <v>44378</v>
      </c>
      <c r="AH12" s="259">
        <f t="shared" si="26"/>
        <v>44409</v>
      </c>
      <c r="AI12" s="259">
        <f t="shared" si="26"/>
        <v>44440</v>
      </c>
      <c r="AJ12" s="259">
        <f t="shared" si="26"/>
        <v>44470</v>
      </c>
      <c r="AK12" s="259">
        <f t="shared" si="26"/>
        <v>44501</v>
      </c>
      <c r="AL12" s="259">
        <f t="shared" si="26"/>
        <v>44531</v>
      </c>
      <c r="AM12" s="259">
        <f t="shared" si="26"/>
        <v>44562</v>
      </c>
      <c r="AN12" s="259">
        <f t="shared" si="26"/>
        <v>44593</v>
      </c>
      <c r="AO12" s="259">
        <f t="shared" si="26"/>
        <v>44621</v>
      </c>
      <c r="AP12" s="259">
        <f t="shared" si="26"/>
        <v>44652</v>
      </c>
      <c r="AQ12" s="259">
        <f t="shared" si="26"/>
        <v>44682</v>
      </c>
      <c r="AR12" s="259">
        <f t="shared" si="26"/>
        <v>44713</v>
      </c>
      <c r="AS12" s="259">
        <f t="shared" si="26"/>
        <v>44743</v>
      </c>
      <c r="AT12" s="259">
        <f t="shared" ref="AT12" si="27">+DATE(YEAR(AS12),MONTH(AS12)+1,DAY(AS12))</f>
        <v>44774</v>
      </c>
      <c r="AU12" s="259">
        <f t="shared" ref="AU12" si="28">+DATE(YEAR(AT12),MONTH(AT12)+1,DAY(AT12))</f>
        <v>44805</v>
      </c>
      <c r="AV12" s="259">
        <f t="shared" ref="AV12" si="29">+DATE(YEAR(AU12),MONTH(AU12)+1,DAY(AU12))</f>
        <v>44835</v>
      </c>
      <c r="AW12" s="259">
        <f t="shared" ref="AW12" si="30">+DATE(YEAR(AV12),MONTH(AV12)+1,DAY(AV12))</f>
        <v>44866</v>
      </c>
      <c r="AX12" s="259">
        <f t="shared" ref="AX12" si="31">+DATE(YEAR(AW12),MONTH(AW12)+1,DAY(AW12))</f>
        <v>44896</v>
      </c>
      <c r="AY12" s="259">
        <f t="shared" ref="AY12" si="32">+DATE(YEAR(AX12),MONTH(AX12)+1,DAY(AX12))</f>
        <v>44927</v>
      </c>
      <c r="AZ12" s="259">
        <v>44985</v>
      </c>
      <c r="BA12" s="259">
        <v>44986</v>
      </c>
      <c r="BB12" s="259">
        <f t="shared" ref="BB12:BE12" si="33">+DATE(YEAR(BA12),MONTH(BA12)+1,DAY(BA12))</f>
        <v>45017</v>
      </c>
      <c r="BC12" s="259">
        <f t="shared" ref="BC12" si="34">+DATE(YEAR(BB12),MONTH(BB12)+1,DAY(BB12))</f>
        <v>45047</v>
      </c>
      <c r="BD12" s="259">
        <f t="shared" si="33"/>
        <v>45078</v>
      </c>
      <c r="BE12" s="259">
        <f t="shared" si="33"/>
        <v>45108</v>
      </c>
      <c r="BF12" s="259">
        <f t="shared" ref="BF12" si="35">+DATE(YEAR(BE12),MONTH(BE12)+1,DAY(BE12))</f>
        <v>45139</v>
      </c>
      <c r="BG12" s="259">
        <f t="shared" ref="BG12" si="36">+DATE(YEAR(BF12),MONTH(BF12)+1,DAY(BF12))</f>
        <v>45170</v>
      </c>
      <c r="BH12" s="259">
        <f t="shared" ref="BH12" si="37">+DATE(YEAR(BG12),MONTH(BG12)+1,DAY(BG12))</f>
        <v>45200</v>
      </c>
      <c r="BI12" s="259">
        <f t="shared" ref="BI12" si="38">+DATE(YEAR(BH12),MONTH(BH12)+1,DAY(BH12))</f>
        <v>45231</v>
      </c>
      <c r="BJ12" s="259">
        <f t="shared" ref="BJ12:BM12" si="39">+DATE(YEAR(BI12),MONTH(BI12)+1,DAY(BI12))</f>
        <v>45261</v>
      </c>
      <c r="BK12" s="259">
        <f t="shared" si="39"/>
        <v>45292</v>
      </c>
      <c r="BL12" s="259">
        <f t="shared" si="39"/>
        <v>45323</v>
      </c>
      <c r="BM12" s="259">
        <f t="shared" si="39"/>
        <v>45352</v>
      </c>
      <c r="BN12" s="259">
        <f t="shared" ref="BN12" si="40">+DATE(YEAR(BM12),MONTH(BM12)+1,DAY(BM12))</f>
        <v>45383</v>
      </c>
      <c r="BO12" s="259">
        <f t="shared" ref="BO12" si="41">+DATE(YEAR(BN12),MONTH(BN12)+1,DAY(BN12))</f>
        <v>45413</v>
      </c>
      <c r="BP12" s="259">
        <f t="shared" ref="BP12" si="42">+DATE(YEAR(BO12),MONTH(BO12)+1,DAY(BO12))</f>
        <v>45444</v>
      </c>
      <c r="BQ12" s="259">
        <f t="shared" ref="BQ12" si="43">+DATE(YEAR(BP12),MONTH(BP12)+1,DAY(BP12))</f>
        <v>45474</v>
      </c>
      <c r="BR12" s="259">
        <f t="shared" ref="BR12" si="44">+DATE(YEAR(BQ12),MONTH(BQ12)+1,DAY(BQ12))</f>
        <v>45505</v>
      </c>
      <c r="BS12" s="259">
        <f t="shared" ref="BS12" si="45">+DATE(YEAR(BR12),MONTH(BR12)+1,DAY(BR12))</f>
        <v>45536</v>
      </c>
      <c r="BT12" s="259">
        <f t="shared" ref="BT12" si="46">+DATE(YEAR(BS12),MONTH(BS12)+1,DAY(BS12))</f>
        <v>45566</v>
      </c>
      <c r="BU12" s="259">
        <f t="shared" ref="BU12" si="47">+DATE(YEAR(BT12),MONTH(BT12)+1,DAY(BT12))</f>
        <v>45597</v>
      </c>
      <c r="BV12" s="259">
        <f t="shared" ref="BV12" si="48">+DATE(YEAR(BU12),MONTH(BU12)+1,DAY(BU12))</f>
        <v>45627</v>
      </c>
    </row>
    <row r="13" spans="2:74" ht="15" customHeight="1">
      <c r="B13" s="251" t="s">
        <v>224</v>
      </c>
      <c r="C13" s="253" t="s">
        <v>53</v>
      </c>
      <c r="D13" s="252">
        <v>544614</v>
      </c>
      <c r="E13" s="253" t="s">
        <v>53</v>
      </c>
      <c r="F13" s="252">
        <v>530443</v>
      </c>
      <c r="G13" s="253" t="s">
        <v>53</v>
      </c>
      <c r="H13" s="252">
        <v>494907</v>
      </c>
      <c r="I13" s="253" t="s">
        <v>53</v>
      </c>
      <c r="J13" s="253" t="s">
        <v>53</v>
      </c>
      <c r="K13" s="252">
        <v>508034</v>
      </c>
      <c r="L13" s="253" t="s">
        <v>53</v>
      </c>
      <c r="M13" s="252">
        <v>478806</v>
      </c>
      <c r="N13" s="252">
        <v>451464</v>
      </c>
      <c r="O13" s="253" t="s">
        <v>53</v>
      </c>
      <c r="P13" s="253" t="s">
        <v>53</v>
      </c>
      <c r="Q13" s="252">
        <v>470171</v>
      </c>
      <c r="R13" s="253" t="s">
        <v>53</v>
      </c>
      <c r="S13" s="253" t="s">
        <v>53</v>
      </c>
      <c r="T13" s="252">
        <v>446852</v>
      </c>
      <c r="U13" s="252">
        <v>497664</v>
      </c>
      <c r="V13" s="253" t="s">
        <v>53</v>
      </c>
      <c r="W13" s="252">
        <v>504231</v>
      </c>
      <c r="X13" s="253" t="s">
        <v>53</v>
      </c>
      <c r="Y13" s="252">
        <v>510030</v>
      </c>
      <c r="Z13" s="252">
        <v>477725</v>
      </c>
      <c r="AA13" s="253" t="s">
        <v>53</v>
      </c>
      <c r="AB13" s="252">
        <v>514794</v>
      </c>
      <c r="AC13" s="253" t="s">
        <v>53</v>
      </c>
      <c r="AD13" s="252">
        <v>601345</v>
      </c>
      <c r="AE13" s="253" t="s">
        <v>53</v>
      </c>
      <c r="AF13" s="252">
        <v>393610</v>
      </c>
      <c r="AG13" s="252">
        <v>754168</v>
      </c>
      <c r="AH13" s="253" t="s">
        <v>53</v>
      </c>
      <c r="AI13" s="253" t="s">
        <v>53</v>
      </c>
      <c r="AJ13" s="253" t="s">
        <v>53</v>
      </c>
      <c r="AK13" s="253" t="s">
        <v>53</v>
      </c>
      <c r="AL13" s="253" t="s">
        <v>53</v>
      </c>
      <c r="AM13" s="253" t="s">
        <v>53</v>
      </c>
      <c r="AN13" s="253" t="s">
        <v>53</v>
      </c>
      <c r="AO13" s="253" t="s">
        <v>53</v>
      </c>
      <c r="AP13" s="253" t="s">
        <v>53</v>
      </c>
      <c r="AQ13" s="253" t="s">
        <v>53</v>
      </c>
      <c r="AR13" s="253" t="s">
        <v>53</v>
      </c>
      <c r="AS13" s="253" t="s">
        <v>53</v>
      </c>
      <c r="AT13" s="253" t="s">
        <v>53</v>
      </c>
      <c r="AU13" s="253" t="s">
        <v>53</v>
      </c>
      <c r="AV13" s="253" t="s">
        <v>53</v>
      </c>
      <c r="AW13" s="253" t="s">
        <v>53</v>
      </c>
      <c r="AX13" s="253" t="s">
        <v>53</v>
      </c>
      <c r="AY13" s="253" t="s">
        <v>53</v>
      </c>
      <c r="AZ13" s="253" t="s">
        <v>53</v>
      </c>
      <c r="BA13" s="253" t="s">
        <v>53</v>
      </c>
      <c r="BB13" s="253" t="s">
        <v>53</v>
      </c>
      <c r="BC13" s="253" t="s">
        <v>53</v>
      </c>
      <c r="BD13" s="253" t="s">
        <v>53</v>
      </c>
      <c r="BE13" s="253" t="s">
        <v>53</v>
      </c>
      <c r="BF13" s="253" t="s">
        <v>53</v>
      </c>
      <c r="BG13" s="253" t="s">
        <v>53</v>
      </c>
      <c r="BH13" s="253" t="s">
        <v>53</v>
      </c>
      <c r="BI13" s="253" t="s">
        <v>53</v>
      </c>
      <c r="BJ13" s="253" t="s">
        <v>53</v>
      </c>
      <c r="BK13" s="253" t="s">
        <v>53</v>
      </c>
      <c r="BL13" s="253" t="s">
        <v>53</v>
      </c>
      <c r="BM13" s="253" t="s">
        <v>53</v>
      </c>
      <c r="BN13" s="253" t="s">
        <v>53</v>
      </c>
      <c r="BO13" s="253" t="s">
        <v>53</v>
      </c>
      <c r="BP13" s="253" t="s">
        <v>53</v>
      </c>
      <c r="BQ13" s="253" t="s">
        <v>53</v>
      </c>
      <c r="BR13" s="253" t="s">
        <v>53</v>
      </c>
      <c r="BS13" s="253" t="s">
        <v>53</v>
      </c>
      <c r="BT13" s="253" t="s">
        <v>53</v>
      </c>
      <c r="BU13" s="253" t="s">
        <v>53</v>
      </c>
      <c r="BV13" s="253" t="s">
        <v>53</v>
      </c>
    </row>
    <row r="14" spans="2:74" ht="15" customHeight="1">
      <c r="B14" s="251" t="s">
        <v>226</v>
      </c>
      <c r="C14" s="253" t="s">
        <v>53</v>
      </c>
      <c r="D14" s="253" t="s">
        <v>53</v>
      </c>
      <c r="E14" s="253" t="s">
        <v>53</v>
      </c>
      <c r="F14" s="253" t="s">
        <v>53</v>
      </c>
      <c r="G14" s="253" t="s">
        <v>53</v>
      </c>
      <c r="H14" s="253" t="s">
        <v>53</v>
      </c>
      <c r="I14" s="253" t="s">
        <v>53</v>
      </c>
      <c r="J14" s="253" t="s">
        <v>53</v>
      </c>
      <c r="K14" s="253" t="s">
        <v>53</v>
      </c>
      <c r="L14" s="253" t="s">
        <v>53</v>
      </c>
      <c r="M14" s="253" t="s">
        <v>53</v>
      </c>
      <c r="N14" s="253" t="s">
        <v>53</v>
      </c>
      <c r="O14" s="253" t="s">
        <v>53</v>
      </c>
      <c r="P14" s="253" t="s">
        <v>53</v>
      </c>
      <c r="Q14" s="253" t="s">
        <v>53</v>
      </c>
      <c r="R14" s="253" t="s">
        <v>53</v>
      </c>
      <c r="S14" s="253" t="s">
        <v>53</v>
      </c>
      <c r="T14" s="253" t="s">
        <v>53</v>
      </c>
      <c r="U14" s="253" t="s">
        <v>53</v>
      </c>
      <c r="V14" s="253" t="s">
        <v>53</v>
      </c>
      <c r="W14" s="252">
        <v>402610</v>
      </c>
      <c r="X14" s="253" t="s">
        <v>53</v>
      </c>
      <c r="Y14" s="252">
        <v>396345</v>
      </c>
      <c r="Z14" s="252">
        <v>397515</v>
      </c>
      <c r="AA14" s="253" t="s">
        <v>53</v>
      </c>
      <c r="AB14" s="252">
        <v>392072</v>
      </c>
      <c r="AC14" s="253" t="s">
        <v>53</v>
      </c>
      <c r="AD14" s="252">
        <v>312163</v>
      </c>
      <c r="AE14" s="253" t="s">
        <v>53</v>
      </c>
      <c r="AF14" s="253" t="s">
        <v>53</v>
      </c>
      <c r="AG14" s="252">
        <v>319742</v>
      </c>
      <c r="AH14" s="253" t="s">
        <v>53</v>
      </c>
      <c r="AI14" s="253" t="s">
        <v>53</v>
      </c>
      <c r="AJ14" s="253" t="s">
        <v>53</v>
      </c>
      <c r="AK14" s="253" t="s">
        <v>53</v>
      </c>
      <c r="AL14" s="253" t="s">
        <v>53</v>
      </c>
      <c r="AM14" s="253" t="s">
        <v>53</v>
      </c>
      <c r="AN14" s="253" t="s">
        <v>53</v>
      </c>
      <c r="AO14" s="253" t="s">
        <v>53</v>
      </c>
      <c r="AP14" s="253" t="s">
        <v>53</v>
      </c>
      <c r="AQ14" s="253" t="s">
        <v>53</v>
      </c>
      <c r="AR14" s="253" t="s">
        <v>53</v>
      </c>
      <c r="AS14" s="253" t="s">
        <v>53</v>
      </c>
      <c r="AT14" s="253" t="s">
        <v>53</v>
      </c>
      <c r="AU14" s="253" t="s">
        <v>53</v>
      </c>
      <c r="AV14" s="253" t="s">
        <v>53</v>
      </c>
      <c r="AW14" s="253" t="s">
        <v>53</v>
      </c>
      <c r="AX14" s="253" t="s">
        <v>53</v>
      </c>
      <c r="AY14" s="253" t="s">
        <v>53</v>
      </c>
      <c r="AZ14" s="253" t="s">
        <v>53</v>
      </c>
      <c r="BA14" s="253" t="s">
        <v>53</v>
      </c>
      <c r="BB14" s="253" t="s">
        <v>53</v>
      </c>
      <c r="BC14" s="253" t="s">
        <v>53</v>
      </c>
      <c r="BD14" s="253" t="s">
        <v>53</v>
      </c>
      <c r="BE14" s="253" t="s">
        <v>53</v>
      </c>
      <c r="BF14" s="253" t="s">
        <v>53</v>
      </c>
      <c r="BG14" s="253" t="s">
        <v>53</v>
      </c>
      <c r="BH14" s="253" t="s">
        <v>53</v>
      </c>
      <c r="BI14" s="253" t="s">
        <v>53</v>
      </c>
      <c r="BJ14" s="253" t="s">
        <v>53</v>
      </c>
      <c r="BK14" s="253" t="s">
        <v>53</v>
      </c>
      <c r="BL14" s="253" t="s">
        <v>53</v>
      </c>
      <c r="BM14" s="253" t="s">
        <v>53</v>
      </c>
      <c r="BN14" s="253" t="s">
        <v>53</v>
      </c>
      <c r="BO14" s="253" t="s">
        <v>53</v>
      </c>
      <c r="BP14" s="253" t="s">
        <v>53</v>
      </c>
      <c r="BQ14" s="253" t="s">
        <v>53</v>
      </c>
      <c r="BR14" s="253" t="s">
        <v>53</v>
      </c>
      <c r="BS14" s="253" t="s">
        <v>53</v>
      </c>
      <c r="BT14" s="253" t="s">
        <v>53</v>
      </c>
      <c r="BU14" s="253" t="s">
        <v>53</v>
      </c>
      <c r="BV14" s="253" t="s">
        <v>53</v>
      </c>
    </row>
    <row r="15" spans="2:74" ht="15" customHeight="1">
      <c r="B15" s="251" t="s">
        <v>225</v>
      </c>
      <c r="C15" s="253" t="s">
        <v>53</v>
      </c>
      <c r="D15" s="253" t="s">
        <v>53</v>
      </c>
      <c r="E15" s="253" t="s">
        <v>53</v>
      </c>
      <c r="F15" s="253" t="s">
        <v>53</v>
      </c>
      <c r="G15" s="253" t="s">
        <v>53</v>
      </c>
      <c r="H15" s="253" t="s">
        <v>53</v>
      </c>
      <c r="I15" s="253" t="s">
        <v>53</v>
      </c>
      <c r="J15" s="253" t="s">
        <v>53</v>
      </c>
      <c r="K15" s="253" t="s">
        <v>53</v>
      </c>
      <c r="L15" s="253" t="s">
        <v>53</v>
      </c>
      <c r="M15" s="253" t="s">
        <v>53</v>
      </c>
      <c r="N15" s="253" t="s">
        <v>53</v>
      </c>
      <c r="O15" s="253" t="s">
        <v>53</v>
      </c>
      <c r="P15" s="253" t="s">
        <v>53</v>
      </c>
      <c r="Q15" s="253" t="s">
        <v>53</v>
      </c>
      <c r="R15" s="253" t="s">
        <v>53</v>
      </c>
      <c r="S15" s="253" t="s">
        <v>53</v>
      </c>
      <c r="T15" s="253" t="s">
        <v>53</v>
      </c>
      <c r="U15" s="253" t="s">
        <v>53</v>
      </c>
      <c r="V15" s="253" t="s">
        <v>53</v>
      </c>
      <c r="W15" s="253" t="s">
        <v>53</v>
      </c>
      <c r="X15" s="253" t="s">
        <v>53</v>
      </c>
      <c r="Y15" s="253" t="s">
        <v>53</v>
      </c>
      <c r="Z15" s="253" t="s">
        <v>53</v>
      </c>
      <c r="AA15" s="253" t="s">
        <v>53</v>
      </c>
      <c r="AB15" s="253" t="s">
        <v>53</v>
      </c>
      <c r="AC15" s="253" t="s">
        <v>53</v>
      </c>
      <c r="AD15" s="253" t="s">
        <v>53</v>
      </c>
      <c r="AE15" s="253" t="s">
        <v>53</v>
      </c>
      <c r="AF15" s="253" t="s">
        <v>53</v>
      </c>
      <c r="AG15" s="253" t="s">
        <v>53</v>
      </c>
      <c r="AH15" s="253" t="s">
        <v>53</v>
      </c>
      <c r="AI15" s="252">
        <v>424563</v>
      </c>
      <c r="AJ15" s="252">
        <v>916746</v>
      </c>
      <c r="AK15" s="253" t="s">
        <v>53</v>
      </c>
      <c r="AL15" s="252">
        <v>909945</v>
      </c>
      <c r="AM15" s="253" t="s">
        <v>53</v>
      </c>
      <c r="AN15" s="252">
        <v>887831</v>
      </c>
      <c r="AO15" s="252">
        <v>260860</v>
      </c>
      <c r="AP15" s="252">
        <v>882808</v>
      </c>
      <c r="AQ15" s="252">
        <v>415199</v>
      </c>
      <c r="AR15" s="252">
        <v>546007</v>
      </c>
      <c r="AS15" s="252">
        <v>468802</v>
      </c>
      <c r="AT15" s="252">
        <v>367090</v>
      </c>
      <c r="AU15" s="252">
        <v>759098</v>
      </c>
      <c r="AV15" s="253" t="s">
        <v>53</v>
      </c>
      <c r="AW15" s="252">
        <v>476459</v>
      </c>
      <c r="AX15" s="252">
        <v>321440</v>
      </c>
      <c r="AY15" s="253" t="s">
        <v>53</v>
      </c>
      <c r="AZ15" s="253" t="s">
        <v>53</v>
      </c>
      <c r="BA15" s="252">
        <v>1547294</v>
      </c>
      <c r="BB15" s="252">
        <v>503538</v>
      </c>
      <c r="BC15" s="253">
        <v>501910</v>
      </c>
      <c r="BD15" s="252">
        <v>596610.65</v>
      </c>
      <c r="BE15" s="252">
        <v>705430</v>
      </c>
      <c r="BF15" s="252">
        <v>421501</v>
      </c>
      <c r="BG15" s="252">
        <v>339525.05</v>
      </c>
      <c r="BH15" s="252">
        <v>693192.66999999993</v>
      </c>
      <c r="BI15" s="252">
        <v>439985.08</v>
      </c>
      <c r="BJ15" s="252">
        <v>708927.84</v>
      </c>
      <c r="BK15" s="252">
        <v>325549.75</v>
      </c>
      <c r="BL15" s="252">
        <v>328608.84000000003</v>
      </c>
      <c r="BM15" s="252">
        <v>359610.96</v>
      </c>
      <c r="BN15" s="252">
        <v>594421.56000000006</v>
      </c>
      <c r="BO15" s="252">
        <v>506729</v>
      </c>
      <c r="BP15" s="252">
        <v>474318.32</v>
      </c>
      <c r="BQ15" s="252">
        <v>442207.49</v>
      </c>
      <c r="BR15" s="252">
        <v>470882.29</v>
      </c>
      <c r="BS15" s="253" t="s">
        <v>53</v>
      </c>
      <c r="BT15" s="253">
        <v>379216.5</v>
      </c>
      <c r="BU15" s="253">
        <v>290817.76</v>
      </c>
      <c r="BV15" s="253">
        <v>275396.90999999997</v>
      </c>
    </row>
    <row r="16" spans="2:74" ht="15" customHeight="1">
      <c r="B16" s="251" t="s">
        <v>223</v>
      </c>
      <c r="C16" s="253" t="s">
        <v>53</v>
      </c>
      <c r="D16" s="253" t="s">
        <v>53</v>
      </c>
      <c r="E16" s="253" t="s">
        <v>53</v>
      </c>
      <c r="F16" s="253" t="s">
        <v>53</v>
      </c>
      <c r="G16" s="252">
        <v>975332</v>
      </c>
      <c r="H16" s="253" t="s">
        <v>53</v>
      </c>
      <c r="I16" s="253" t="s">
        <v>53</v>
      </c>
      <c r="J16" s="253" t="s">
        <v>53</v>
      </c>
      <c r="K16" s="252">
        <v>995052</v>
      </c>
      <c r="L16" s="252">
        <v>380147</v>
      </c>
      <c r="M16" s="253" t="s">
        <v>53</v>
      </c>
      <c r="N16" s="252">
        <v>1017639</v>
      </c>
      <c r="O16" s="253" t="s">
        <v>53</v>
      </c>
      <c r="P16" s="253" t="s">
        <v>53</v>
      </c>
      <c r="Q16" s="252">
        <v>982159</v>
      </c>
      <c r="R16" s="253" t="s">
        <v>53</v>
      </c>
      <c r="S16" s="252">
        <v>949561</v>
      </c>
      <c r="T16" s="253" t="s">
        <v>53</v>
      </c>
      <c r="U16" s="252">
        <v>992636</v>
      </c>
      <c r="V16" s="253" t="s">
        <v>53</v>
      </c>
      <c r="W16" s="253" t="s">
        <v>53</v>
      </c>
      <c r="X16" s="252">
        <v>993619</v>
      </c>
      <c r="Y16" s="253" t="s">
        <v>53</v>
      </c>
      <c r="Z16" s="252">
        <v>949096</v>
      </c>
      <c r="AA16" s="253" t="s">
        <v>53</v>
      </c>
      <c r="AB16" s="252">
        <v>1020846</v>
      </c>
      <c r="AC16" s="253" t="s">
        <v>53</v>
      </c>
      <c r="AD16" s="252">
        <v>1029950</v>
      </c>
      <c r="AE16" s="253" t="s">
        <v>53</v>
      </c>
      <c r="AF16" s="252">
        <v>500001</v>
      </c>
      <c r="AG16" s="253" t="s">
        <v>53</v>
      </c>
      <c r="AH16" s="252">
        <v>986039</v>
      </c>
      <c r="AI16" s="253" t="s">
        <v>53</v>
      </c>
      <c r="AJ16" s="252">
        <v>1005505</v>
      </c>
      <c r="AK16" s="253" t="s">
        <v>53</v>
      </c>
      <c r="AL16" s="252">
        <v>994978</v>
      </c>
      <c r="AM16" s="253" t="s">
        <v>53</v>
      </c>
      <c r="AN16" s="252">
        <v>922946</v>
      </c>
      <c r="AO16" s="252">
        <v>726347</v>
      </c>
      <c r="AP16" s="253" t="s">
        <v>53</v>
      </c>
      <c r="AQ16" s="252">
        <v>483369</v>
      </c>
      <c r="AR16" s="252">
        <v>1019899</v>
      </c>
      <c r="AS16" s="252">
        <v>524885</v>
      </c>
      <c r="AT16" s="252">
        <v>541544</v>
      </c>
      <c r="AU16" s="252">
        <v>1185666.3500000001</v>
      </c>
      <c r="AV16" s="252">
        <v>973494.63</v>
      </c>
      <c r="AW16" s="252">
        <v>521874</v>
      </c>
      <c r="AX16" s="253" t="s">
        <v>53</v>
      </c>
      <c r="AY16" s="253">
        <v>547215</v>
      </c>
      <c r="AZ16" s="253">
        <v>497523</v>
      </c>
      <c r="BA16" s="253">
        <v>3289154</v>
      </c>
      <c r="BB16" s="253">
        <v>1668536.22</v>
      </c>
      <c r="BC16" s="253">
        <v>496914.81</v>
      </c>
      <c r="BD16" s="253">
        <v>1960541.7200000002</v>
      </c>
      <c r="BE16" s="253">
        <v>1847622</v>
      </c>
      <c r="BF16" s="253">
        <v>1430128</v>
      </c>
      <c r="BG16" s="253">
        <v>2000496.04</v>
      </c>
      <c r="BH16" s="253">
        <v>1510780.66</v>
      </c>
      <c r="BI16" s="253">
        <v>1654102.95</v>
      </c>
      <c r="BJ16" s="253">
        <v>1594956.67</v>
      </c>
      <c r="BK16" s="253">
        <v>1187775.1499999999</v>
      </c>
      <c r="BL16" s="253">
        <v>1225280.4500000002</v>
      </c>
      <c r="BM16" s="253">
        <v>1755584.7999999998</v>
      </c>
      <c r="BN16" s="253">
        <v>1635799.04</v>
      </c>
      <c r="BO16" s="253">
        <v>500063</v>
      </c>
      <c r="BP16" s="253">
        <v>1890740.6099999999</v>
      </c>
      <c r="BQ16" s="252">
        <v>952415.51</v>
      </c>
      <c r="BR16" s="253" t="s">
        <v>53</v>
      </c>
      <c r="BS16" s="252">
        <v>2790711.83</v>
      </c>
      <c r="BT16" s="252">
        <v>496553.57</v>
      </c>
      <c r="BU16" s="252">
        <v>1627279.8900000001</v>
      </c>
      <c r="BV16" s="252">
        <v>1462480.49</v>
      </c>
    </row>
    <row r="17" spans="2:74" ht="15" customHeight="1">
      <c r="B17" s="251" t="s">
        <v>248</v>
      </c>
      <c r="C17" s="253" t="s">
        <v>53</v>
      </c>
      <c r="D17" s="253" t="s">
        <v>53</v>
      </c>
      <c r="E17" s="253" t="s">
        <v>53</v>
      </c>
      <c r="F17" s="253" t="s">
        <v>53</v>
      </c>
      <c r="G17" s="253" t="s">
        <v>53</v>
      </c>
      <c r="H17" s="253" t="s">
        <v>53</v>
      </c>
      <c r="I17" s="253" t="s">
        <v>53</v>
      </c>
      <c r="J17" s="253" t="s">
        <v>53</v>
      </c>
      <c r="K17" s="253" t="s">
        <v>53</v>
      </c>
      <c r="L17" s="253" t="s">
        <v>53</v>
      </c>
      <c r="M17" s="253" t="s">
        <v>53</v>
      </c>
      <c r="N17" s="253" t="s">
        <v>53</v>
      </c>
      <c r="O17" s="253" t="s">
        <v>53</v>
      </c>
      <c r="P17" s="253" t="s">
        <v>53</v>
      </c>
      <c r="Q17" s="253" t="s">
        <v>53</v>
      </c>
      <c r="R17" s="253" t="s">
        <v>53</v>
      </c>
      <c r="S17" s="253" t="s">
        <v>53</v>
      </c>
      <c r="T17" s="253" t="s">
        <v>53</v>
      </c>
      <c r="U17" s="253" t="s">
        <v>53</v>
      </c>
      <c r="V17" s="253" t="s">
        <v>53</v>
      </c>
      <c r="W17" s="253" t="s">
        <v>53</v>
      </c>
      <c r="X17" s="253" t="s">
        <v>53</v>
      </c>
      <c r="Y17" s="253" t="s">
        <v>53</v>
      </c>
      <c r="Z17" s="253" t="s">
        <v>53</v>
      </c>
      <c r="AA17" s="253" t="s">
        <v>53</v>
      </c>
      <c r="AB17" s="253" t="s">
        <v>53</v>
      </c>
      <c r="AC17" s="253" t="s">
        <v>53</v>
      </c>
      <c r="AD17" s="253" t="s">
        <v>53</v>
      </c>
      <c r="AE17" s="253" t="s">
        <v>53</v>
      </c>
      <c r="AF17" s="253" t="s">
        <v>53</v>
      </c>
      <c r="AG17" s="253" t="s">
        <v>53</v>
      </c>
      <c r="AH17" s="253" t="s">
        <v>53</v>
      </c>
      <c r="AI17" s="253" t="s">
        <v>53</v>
      </c>
      <c r="AJ17" s="253" t="s">
        <v>53</v>
      </c>
      <c r="AK17" s="253" t="s">
        <v>53</v>
      </c>
      <c r="AL17" s="253" t="s">
        <v>53</v>
      </c>
      <c r="AM17" s="253" t="s">
        <v>53</v>
      </c>
      <c r="AN17" s="253" t="s">
        <v>53</v>
      </c>
      <c r="AO17" s="253" t="s">
        <v>53</v>
      </c>
      <c r="AP17" s="253" t="s">
        <v>53</v>
      </c>
      <c r="AQ17" s="253" t="s">
        <v>53</v>
      </c>
      <c r="AR17" s="253" t="s">
        <v>53</v>
      </c>
      <c r="AS17" s="253" t="s">
        <v>53</v>
      </c>
      <c r="AT17" s="253" t="s">
        <v>53</v>
      </c>
      <c r="AU17" s="253" t="s">
        <v>53</v>
      </c>
      <c r="AV17" s="253" t="s">
        <v>53</v>
      </c>
      <c r="AW17" s="253" t="s">
        <v>53</v>
      </c>
      <c r="AX17" s="253" t="s">
        <v>53</v>
      </c>
      <c r="AY17" s="253" t="s">
        <v>53</v>
      </c>
      <c r="AZ17" s="253">
        <v>497138</v>
      </c>
      <c r="BA17" s="253">
        <v>912174</v>
      </c>
      <c r="BB17" s="253">
        <v>466775</v>
      </c>
      <c r="BC17" s="253" t="s">
        <v>53</v>
      </c>
      <c r="BD17" s="253">
        <v>961003.58</v>
      </c>
      <c r="BE17" s="253">
        <v>879378</v>
      </c>
      <c r="BF17" s="253">
        <v>936892</v>
      </c>
      <c r="BG17" s="253">
        <v>1211991</v>
      </c>
      <c r="BH17" s="253">
        <v>891063.58</v>
      </c>
      <c r="BI17" s="253" t="s">
        <v>53</v>
      </c>
      <c r="BJ17" s="253">
        <v>936647.18</v>
      </c>
      <c r="BK17" s="253">
        <v>895856.6</v>
      </c>
      <c r="BL17" s="253">
        <v>929685.01</v>
      </c>
      <c r="BM17" s="253">
        <v>583365.88</v>
      </c>
      <c r="BN17" s="253">
        <v>583097.53</v>
      </c>
      <c r="BO17" s="253">
        <v>1381476</v>
      </c>
      <c r="BP17" s="253">
        <v>983511.99</v>
      </c>
      <c r="BQ17" s="252">
        <v>449311.48</v>
      </c>
      <c r="BR17" s="252">
        <v>483957.95</v>
      </c>
      <c r="BS17" s="252">
        <v>930734</v>
      </c>
      <c r="BT17" s="253" t="s">
        <v>53</v>
      </c>
      <c r="BU17" s="252">
        <v>974809.38</v>
      </c>
      <c r="BV17" s="252">
        <v>901151.89</v>
      </c>
    </row>
    <row r="18" spans="2:74" ht="15" customHeight="1">
      <c r="B18" s="251" t="s">
        <v>274</v>
      </c>
      <c r="C18" s="253" t="s">
        <v>53</v>
      </c>
      <c r="D18" s="253" t="s">
        <v>53</v>
      </c>
      <c r="E18" s="253" t="s">
        <v>53</v>
      </c>
      <c r="F18" s="253" t="s">
        <v>53</v>
      </c>
      <c r="G18" s="253" t="s">
        <v>53</v>
      </c>
      <c r="H18" s="253" t="s">
        <v>53</v>
      </c>
      <c r="I18" s="253" t="s">
        <v>53</v>
      </c>
      <c r="J18" s="253" t="s">
        <v>53</v>
      </c>
      <c r="K18" s="253" t="s">
        <v>53</v>
      </c>
      <c r="L18" s="253" t="s">
        <v>53</v>
      </c>
      <c r="M18" s="253" t="s">
        <v>53</v>
      </c>
      <c r="N18" s="253" t="s">
        <v>53</v>
      </c>
      <c r="O18" s="253" t="s">
        <v>53</v>
      </c>
      <c r="P18" s="253" t="s">
        <v>53</v>
      </c>
      <c r="Q18" s="253" t="s">
        <v>53</v>
      </c>
      <c r="R18" s="253" t="s">
        <v>53</v>
      </c>
      <c r="S18" s="253" t="s">
        <v>53</v>
      </c>
      <c r="T18" s="253" t="s">
        <v>53</v>
      </c>
      <c r="U18" s="253" t="s">
        <v>53</v>
      </c>
      <c r="V18" s="253" t="s">
        <v>53</v>
      </c>
      <c r="W18" s="253" t="s">
        <v>53</v>
      </c>
      <c r="X18" s="253" t="s">
        <v>53</v>
      </c>
      <c r="Y18" s="253" t="s">
        <v>53</v>
      </c>
      <c r="Z18" s="253" t="s">
        <v>53</v>
      </c>
      <c r="AA18" s="253" t="s">
        <v>53</v>
      </c>
      <c r="AB18" s="253" t="s">
        <v>53</v>
      </c>
      <c r="AC18" s="253" t="s">
        <v>53</v>
      </c>
      <c r="AD18" s="253" t="s">
        <v>53</v>
      </c>
      <c r="AE18" s="253" t="s">
        <v>53</v>
      </c>
      <c r="AF18" s="253" t="s">
        <v>53</v>
      </c>
      <c r="AG18" s="253" t="s">
        <v>53</v>
      </c>
      <c r="AH18" s="253" t="s">
        <v>53</v>
      </c>
      <c r="AI18" s="253" t="s">
        <v>53</v>
      </c>
      <c r="AJ18" s="253" t="s">
        <v>53</v>
      </c>
      <c r="AK18" s="253" t="s">
        <v>53</v>
      </c>
      <c r="AL18" s="253" t="s">
        <v>53</v>
      </c>
      <c r="AM18" s="253" t="s">
        <v>53</v>
      </c>
      <c r="AN18" s="253" t="s">
        <v>53</v>
      </c>
      <c r="AO18" s="253" t="s">
        <v>53</v>
      </c>
      <c r="AP18" s="253" t="s">
        <v>53</v>
      </c>
      <c r="AQ18" s="253" t="s">
        <v>53</v>
      </c>
      <c r="AR18" s="253" t="s">
        <v>53</v>
      </c>
      <c r="AS18" s="253" t="s">
        <v>53</v>
      </c>
      <c r="AT18" s="253" t="s">
        <v>53</v>
      </c>
      <c r="AU18" s="253" t="s">
        <v>53</v>
      </c>
      <c r="AV18" s="253" t="s">
        <v>53</v>
      </c>
      <c r="AW18" s="253" t="s">
        <v>53</v>
      </c>
      <c r="AX18" s="253" t="s">
        <v>53</v>
      </c>
      <c r="AY18" s="253" t="s">
        <v>53</v>
      </c>
      <c r="AZ18" s="253" t="s">
        <v>53</v>
      </c>
      <c r="BA18" s="253" t="s">
        <v>53</v>
      </c>
      <c r="BB18" s="253" t="s">
        <v>53</v>
      </c>
      <c r="BC18" s="253" t="s">
        <v>53</v>
      </c>
      <c r="BD18" s="253" t="s">
        <v>53</v>
      </c>
      <c r="BE18" s="253" t="s">
        <v>53</v>
      </c>
      <c r="BF18" s="253" t="s">
        <v>53</v>
      </c>
      <c r="BG18" s="253" t="s">
        <v>53</v>
      </c>
      <c r="BH18" s="253" t="s">
        <v>53</v>
      </c>
      <c r="BI18" s="253" t="s">
        <v>53</v>
      </c>
      <c r="BJ18" s="253" t="s">
        <v>53</v>
      </c>
      <c r="BK18" s="253" t="s">
        <v>53</v>
      </c>
      <c r="BL18" s="253" t="s">
        <v>53</v>
      </c>
      <c r="BM18" s="253" t="s">
        <v>53</v>
      </c>
      <c r="BN18" s="253" t="s">
        <v>53</v>
      </c>
      <c r="BO18" s="253" t="s">
        <v>53</v>
      </c>
      <c r="BP18" s="253" t="s">
        <v>53</v>
      </c>
      <c r="BQ18" s="253" t="s">
        <v>53</v>
      </c>
      <c r="BR18" s="253" t="s">
        <v>53</v>
      </c>
      <c r="BS18" s="253" t="s">
        <v>53</v>
      </c>
      <c r="BT18" s="253" t="s">
        <v>53</v>
      </c>
      <c r="BU18" s="253" t="s">
        <v>53</v>
      </c>
      <c r="BV18" s="252">
        <v>709671</v>
      </c>
    </row>
    <row r="19" spans="2:74" ht="15" customHeight="1">
      <c r="B19" s="254" t="s">
        <v>227</v>
      </c>
      <c r="C19" s="255">
        <f t="shared" ref="C19:BN19" si="49">SUM(C13:C18)</f>
        <v>0</v>
      </c>
      <c r="D19" s="255">
        <f t="shared" si="49"/>
        <v>544614</v>
      </c>
      <c r="E19" s="255">
        <f t="shared" si="49"/>
        <v>0</v>
      </c>
      <c r="F19" s="255">
        <f t="shared" si="49"/>
        <v>530443</v>
      </c>
      <c r="G19" s="255">
        <f t="shared" si="49"/>
        <v>975332</v>
      </c>
      <c r="H19" s="255">
        <f t="shared" si="49"/>
        <v>494907</v>
      </c>
      <c r="I19" s="255">
        <f t="shared" si="49"/>
        <v>0</v>
      </c>
      <c r="J19" s="255">
        <f t="shared" si="49"/>
        <v>0</v>
      </c>
      <c r="K19" s="255">
        <f t="shared" si="49"/>
        <v>1503086</v>
      </c>
      <c r="L19" s="255">
        <f t="shared" si="49"/>
        <v>380147</v>
      </c>
      <c r="M19" s="255">
        <f t="shared" si="49"/>
        <v>478806</v>
      </c>
      <c r="N19" s="255">
        <f t="shared" si="49"/>
        <v>1469103</v>
      </c>
      <c r="O19" s="255">
        <f t="shared" si="49"/>
        <v>0</v>
      </c>
      <c r="P19" s="255">
        <f t="shared" si="49"/>
        <v>0</v>
      </c>
      <c r="Q19" s="255">
        <f t="shared" si="49"/>
        <v>1452330</v>
      </c>
      <c r="R19" s="255">
        <f t="shared" si="49"/>
        <v>0</v>
      </c>
      <c r="S19" s="255">
        <f t="shared" si="49"/>
        <v>949561</v>
      </c>
      <c r="T19" s="255">
        <f t="shared" si="49"/>
        <v>446852</v>
      </c>
      <c r="U19" s="255">
        <f t="shared" si="49"/>
        <v>1490300</v>
      </c>
      <c r="V19" s="255">
        <f t="shared" si="49"/>
        <v>0</v>
      </c>
      <c r="W19" s="255">
        <f t="shared" si="49"/>
        <v>906841</v>
      </c>
      <c r="X19" s="255">
        <f t="shared" si="49"/>
        <v>993619</v>
      </c>
      <c r="Y19" s="255">
        <f t="shared" si="49"/>
        <v>906375</v>
      </c>
      <c r="Z19" s="255">
        <f t="shared" si="49"/>
        <v>1824336</v>
      </c>
      <c r="AA19" s="255">
        <f t="shared" si="49"/>
        <v>0</v>
      </c>
      <c r="AB19" s="255">
        <f t="shared" si="49"/>
        <v>1927712</v>
      </c>
      <c r="AC19" s="255">
        <f t="shared" si="49"/>
        <v>0</v>
      </c>
      <c r="AD19" s="255">
        <f t="shared" si="49"/>
        <v>1943458</v>
      </c>
      <c r="AE19" s="255">
        <f t="shared" si="49"/>
        <v>0</v>
      </c>
      <c r="AF19" s="255">
        <f t="shared" si="49"/>
        <v>893611</v>
      </c>
      <c r="AG19" s="255">
        <f t="shared" si="49"/>
        <v>1073910</v>
      </c>
      <c r="AH19" s="255">
        <f t="shared" si="49"/>
        <v>986039</v>
      </c>
      <c r="AI19" s="255">
        <f t="shared" si="49"/>
        <v>424563</v>
      </c>
      <c r="AJ19" s="255">
        <f t="shared" si="49"/>
        <v>1922251</v>
      </c>
      <c r="AK19" s="255">
        <f t="shared" si="49"/>
        <v>0</v>
      </c>
      <c r="AL19" s="255">
        <f t="shared" si="49"/>
        <v>1904923</v>
      </c>
      <c r="AM19" s="255">
        <f t="shared" si="49"/>
        <v>0</v>
      </c>
      <c r="AN19" s="255">
        <f t="shared" si="49"/>
        <v>1810777</v>
      </c>
      <c r="AO19" s="255">
        <f t="shared" si="49"/>
        <v>987207</v>
      </c>
      <c r="AP19" s="255">
        <f t="shared" si="49"/>
        <v>882808</v>
      </c>
      <c r="AQ19" s="255">
        <f t="shared" si="49"/>
        <v>898568</v>
      </c>
      <c r="AR19" s="255">
        <f t="shared" si="49"/>
        <v>1565906</v>
      </c>
      <c r="AS19" s="255">
        <f t="shared" si="49"/>
        <v>993687</v>
      </c>
      <c r="AT19" s="255">
        <f t="shared" si="49"/>
        <v>908634</v>
      </c>
      <c r="AU19" s="255">
        <f t="shared" si="49"/>
        <v>1944764.35</v>
      </c>
      <c r="AV19" s="255">
        <f t="shared" si="49"/>
        <v>973494.63</v>
      </c>
      <c r="AW19" s="255">
        <f t="shared" si="49"/>
        <v>998333</v>
      </c>
      <c r="AX19" s="255">
        <f t="shared" si="49"/>
        <v>321440</v>
      </c>
      <c r="AY19" s="255">
        <f t="shared" si="49"/>
        <v>547215</v>
      </c>
      <c r="AZ19" s="255">
        <f t="shared" si="49"/>
        <v>994661</v>
      </c>
      <c r="BA19" s="255">
        <f t="shared" si="49"/>
        <v>5748622</v>
      </c>
      <c r="BB19" s="255">
        <f t="shared" si="49"/>
        <v>2638849.2199999997</v>
      </c>
      <c r="BC19" s="255">
        <f t="shared" si="49"/>
        <v>998824.81</v>
      </c>
      <c r="BD19" s="255">
        <f t="shared" si="49"/>
        <v>3518155.95</v>
      </c>
      <c r="BE19" s="255">
        <f t="shared" si="49"/>
        <v>3432430</v>
      </c>
      <c r="BF19" s="255">
        <f t="shared" si="49"/>
        <v>2788521</v>
      </c>
      <c r="BG19" s="255">
        <f t="shared" si="49"/>
        <v>3552012.09</v>
      </c>
      <c r="BH19" s="255">
        <f t="shared" si="49"/>
        <v>3095036.91</v>
      </c>
      <c r="BI19" s="255">
        <f t="shared" si="49"/>
        <v>2094088.03</v>
      </c>
      <c r="BJ19" s="255">
        <f t="shared" si="49"/>
        <v>3240531.69</v>
      </c>
      <c r="BK19" s="255">
        <f t="shared" si="49"/>
        <v>2409181.5</v>
      </c>
      <c r="BL19" s="255">
        <f t="shared" si="49"/>
        <v>2483574.3000000003</v>
      </c>
      <c r="BM19" s="255">
        <f t="shared" si="49"/>
        <v>2698561.6399999997</v>
      </c>
      <c r="BN19" s="255">
        <f t="shared" si="49"/>
        <v>2813318.13</v>
      </c>
      <c r="BO19" s="255">
        <f t="shared" ref="BO19:BU19" si="50">SUM(BO13:BO18)</f>
        <v>2388268</v>
      </c>
      <c r="BP19" s="255">
        <f t="shared" si="50"/>
        <v>3348570.92</v>
      </c>
      <c r="BQ19" s="255">
        <f t="shared" si="50"/>
        <v>1843934.48</v>
      </c>
      <c r="BR19" s="255">
        <f t="shared" si="50"/>
        <v>954840.24</v>
      </c>
      <c r="BS19" s="255">
        <f t="shared" si="50"/>
        <v>3721445.83</v>
      </c>
      <c r="BT19" s="255">
        <f t="shared" si="50"/>
        <v>875770.07000000007</v>
      </c>
      <c r="BU19" s="255">
        <f t="shared" si="50"/>
        <v>2892907.0300000003</v>
      </c>
      <c r="BV19" s="255">
        <f>SUM(BV13:BV18)</f>
        <v>3348700.29</v>
      </c>
    </row>
    <row r="20" spans="2:74" ht="15" customHeight="1">
      <c r="C20" s="257"/>
    </row>
    <row r="21" spans="2:74" ht="15" customHeight="1">
      <c r="C21" s="257"/>
    </row>
    <row r="22" spans="2:74" ht="15" customHeight="1">
      <c r="C22" s="257"/>
    </row>
    <row r="23" spans="2:74" ht="15" customHeight="1">
      <c r="C23" s="257"/>
    </row>
    <row r="24" spans="2:74" ht="15" customHeight="1">
      <c r="C24" s="257"/>
    </row>
    <row r="25" spans="2:74" ht="15" customHeight="1">
      <c r="C25" s="257"/>
    </row>
    <row r="26" spans="2:74" ht="15" customHeight="1">
      <c r="C26" s="257"/>
    </row>
    <row r="27" spans="2:74" ht="15" customHeight="1">
      <c r="C27" s="257"/>
    </row>
    <row r="28" spans="2:74" ht="15" customHeight="1">
      <c r="C28" s="257"/>
    </row>
    <row r="29" spans="2:74" ht="15" customHeight="1">
      <c r="C29" s="257"/>
    </row>
    <row r="30" spans="2:74" ht="15" customHeight="1">
      <c r="C30" s="257"/>
    </row>
    <row r="31" spans="2:74" ht="15" customHeight="1">
      <c r="C31" s="257"/>
    </row>
    <row r="32" spans="2:74" ht="15" customHeight="1">
      <c r="C32" s="257"/>
    </row>
    <row r="33" spans="3:3" ht="15" customHeight="1">
      <c r="C33" s="257"/>
    </row>
    <row r="34" spans="3:3" ht="15" customHeight="1">
      <c r="C34" s="257"/>
    </row>
    <row r="35" spans="3:3" ht="15" customHeight="1">
      <c r="C35" s="257"/>
    </row>
    <row r="36" spans="3:3" ht="15" customHeight="1">
      <c r="C36" s="257"/>
    </row>
    <row r="37" spans="3:3" ht="15" customHeight="1">
      <c r="C37" s="257"/>
    </row>
    <row r="38" spans="3:3" ht="15" customHeight="1">
      <c r="C38" s="257"/>
    </row>
    <row r="39" spans="3:3" ht="15" customHeight="1">
      <c r="C39" s="257"/>
    </row>
    <row r="40" spans="3:3" ht="15" customHeight="1">
      <c r="C40" s="257"/>
    </row>
    <row r="41" spans="3:3" ht="15" customHeight="1">
      <c r="C41" s="257"/>
    </row>
    <row r="42" spans="3:3" ht="15" customHeight="1">
      <c r="C42" s="257"/>
    </row>
    <row r="43" spans="3:3" ht="15" customHeight="1">
      <c r="C43" s="257"/>
    </row>
    <row r="44" spans="3:3" ht="15" customHeight="1">
      <c r="C44" s="257"/>
    </row>
    <row r="45" spans="3:3" ht="15" customHeight="1">
      <c r="C45" s="257"/>
    </row>
    <row r="46" spans="3:3" ht="15" customHeight="1">
      <c r="C46" s="257"/>
    </row>
    <row r="47" spans="3:3" ht="15" customHeight="1">
      <c r="C47" s="257"/>
    </row>
    <row r="48" spans="3:3" ht="15" customHeight="1">
      <c r="C48" s="257"/>
    </row>
    <row r="86" spans="2:11" ht="15" customHeight="1">
      <c r="B86" s="346"/>
      <c r="C86" s="346"/>
      <c r="D86" s="346"/>
      <c r="E86" s="346"/>
      <c r="F86" s="346"/>
      <c r="G86" s="346"/>
      <c r="H86" s="346"/>
      <c r="I86" s="346"/>
      <c r="J86" s="346"/>
      <c r="K86" s="346"/>
    </row>
    <row r="94" spans="2:11" ht="15" customHeight="1">
      <c r="B94" s="346"/>
      <c r="C94" s="346"/>
      <c r="D94" s="346"/>
      <c r="E94" s="346"/>
      <c r="F94" s="346"/>
      <c r="G94" s="346"/>
      <c r="H94" s="346"/>
      <c r="I94" s="346"/>
      <c r="J94" s="346"/>
      <c r="K94" s="346"/>
    </row>
  </sheetData>
  <mergeCells count="2">
    <mergeCell ref="B86:K86"/>
    <mergeCell ref="B94:K9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M124"/>
  <sheetViews>
    <sheetView showGridLines="0" zoomScale="58" zoomScaleNormal="58" workbookViewId="0">
      <selection activeCell="N115" sqref="N115"/>
    </sheetView>
  </sheetViews>
  <sheetFormatPr defaultColWidth="9.1796875" defaultRowHeight="14.5"/>
  <cols>
    <col min="1" max="1" width="1.54296875" style="74" customWidth="1"/>
    <col min="2" max="2" width="34.54296875" style="81" bestFit="1" customWidth="1"/>
    <col min="3" max="3" width="16.54296875" style="81" bestFit="1" customWidth="1"/>
    <col min="4" max="4" width="19.81640625" style="81" bestFit="1" customWidth="1"/>
    <col min="5" max="5" width="16.54296875" style="81" bestFit="1" customWidth="1"/>
    <col min="6" max="6" width="19.81640625" style="81" bestFit="1" customWidth="1"/>
    <col min="7" max="7" width="16.54296875" style="81" bestFit="1" customWidth="1"/>
    <col min="8" max="8" width="19.81640625" style="74" bestFit="1" customWidth="1"/>
    <col min="9" max="9" width="16.54296875" style="74" bestFit="1" customWidth="1"/>
    <col min="10" max="10" width="19.81640625" style="74" bestFit="1" customWidth="1"/>
    <col min="11" max="11" width="16.54296875" style="74" bestFit="1" customWidth="1"/>
    <col min="12" max="12" width="19.81640625" style="74" bestFit="1" customWidth="1"/>
    <col min="13" max="14" width="19.1796875" style="74" customWidth="1"/>
    <col min="15" max="15" width="19.81640625" style="74" bestFit="1" customWidth="1"/>
    <col min="16" max="17" width="19.81640625" style="74" customWidth="1"/>
    <col min="18" max="16384" width="9.1796875" style="74"/>
  </cols>
  <sheetData>
    <row r="1" spans="1:13">
      <c r="H1" s="81"/>
    </row>
    <row r="2" spans="1:13">
      <c r="G2" s="90" t="s">
        <v>127</v>
      </c>
      <c r="H2" s="90"/>
    </row>
    <row r="3" spans="1:13" ht="15.5">
      <c r="G3" s="117"/>
      <c r="H3" s="117"/>
    </row>
    <row r="4" spans="1:13" customFormat="1" ht="18.5">
      <c r="A4" s="350"/>
      <c r="B4" s="350"/>
      <c r="C4" s="350"/>
      <c r="D4" s="350"/>
      <c r="E4" s="350"/>
      <c r="F4" s="350"/>
      <c r="G4" s="350"/>
      <c r="H4" s="350"/>
      <c r="I4" s="350"/>
    </row>
    <row r="5" spans="1:13">
      <c r="H5" s="81"/>
    </row>
    <row r="6" spans="1:13" ht="18.5">
      <c r="B6" s="348" t="s">
        <v>250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7" spans="1:13" ht="15.5">
      <c r="B7" s="347" t="s">
        <v>146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</row>
    <row r="8" spans="1:13" ht="15.5">
      <c r="B8" s="158" t="s">
        <v>91</v>
      </c>
      <c r="C8" s="301"/>
      <c r="D8" s="301"/>
      <c r="E8" s="301"/>
      <c r="F8" s="301"/>
      <c r="G8" s="301"/>
      <c r="H8" s="301"/>
      <c r="I8" s="203">
        <v>44197</v>
      </c>
      <c r="J8" s="203">
        <v>44562</v>
      </c>
      <c r="K8" s="203">
        <v>44927</v>
      </c>
      <c r="L8" s="203">
        <v>45292</v>
      </c>
      <c r="M8" s="203">
        <v>45658</v>
      </c>
    </row>
    <row r="9" spans="1:13" ht="15.5">
      <c r="B9" s="204" t="s">
        <v>249</v>
      </c>
      <c r="C9" s="302"/>
      <c r="D9" s="302"/>
      <c r="E9" s="302"/>
      <c r="F9" s="302"/>
      <c r="G9" s="302"/>
      <c r="H9" s="302"/>
      <c r="I9" s="205">
        <f>SUM(I20,I32)</f>
        <v>32613</v>
      </c>
      <c r="J9" s="205">
        <f t="shared" ref="J9:K9" si="0">SUM(J20,J32)</f>
        <v>38468</v>
      </c>
      <c r="K9" s="205">
        <f t="shared" si="0"/>
        <v>33648</v>
      </c>
      <c r="L9" s="205">
        <f t="shared" ref="L9" si="1">SUM(L20,L32)</f>
        <v>33076</v>
      </c>
      <c r="M9" s="205">
        <f t="shared" ref="M9" si="2">SUM(M20,M32)</f>
        <v>29682</v>
      </c>
    </row>
    <row r="10" spans="1:13" ht="15.5">
      <c r="B10" s="204" t="s">
        <v>92</v>
      </c>
      <c r="C10" s="302"/>
      <c r="D10" s="302"/>
      <c r="E10" s="302"/>
      <c r="F10" s="302"/>
      <c r="G10" s="302"/>
      <c r="H10" s="302"/>
      <c r="I10" s="205">
        <f>SUM(I21,I33)</f>
        <v>30304</v>
      </c>
      <c r="J10" s="205">
        <f t="shared" ref="J10:K10" si="3">SUM(J21,J33)</f>
        <v>7934</v>
      </c>
      <c r="K10" s="205">
        <f t="shared" si="3"/>
        <v>8452</v>
      </c>
      <c r="L10" s="205">
        <f t="shared" ref="L10" si="4">SUM(L21,L33)</f>
        <v>6297</v>
      </c>
      <c r="M10" s="205">
        <f t="shared" ref="M10" si="5">SUM(M21,M33)</f>
        <v>4439</v>
      </c>
    </row>
    <row r="11" spans="1:13" ht="15.5">
      <c r="B11" s="206" t="s">
        <v>93</v>
      </c>
      <c r="C11" s="303"/>
      <c r="D11" s="303"/>
      <c r="E11" s="303"/>
      <c r="F11" s="303"/>
      <c r="G11" s="303"/>
      <c r="H11" s="303"/>
      <c r="I11" s="207">
        <f t="shared" ref="I11:K15" si="6">SUM(I22,I34)</f>
        <v>62917</v>
      </c>
      <c r="J11" s="207">
        <f t="shared" si="6"/>
        <v>46402</v>
      </c>
      <c r="K11" s="207">
        <f>SUM(K22,K34)</f>
        <v>42100</v>
      </c>
      <c r="L11" s="207">
        <f>SUM(L22,L34)</f>
        <v>39373</v>
      </c>
      <c r="M11" s="207">
        <f>SUM(M22,M34)</f>
        <v>34121</v>
      </c>
    </row>
    <row r="12" spans="1:13" ht="15.5">
      <c r="B12" s="204" t="s">
        <v>94</v>
      </c>
      <c r="C12" s="302"/>
      <c r="D12" s="302"/>
      <c r="E12" s="302"/>
      <c r="F12" s="302"/>
      <c r="G12" s="302"/>
      <c r="H12" s="302"/>
      <c r="I12" s="205">
        <f t="shared" si="6"/>
        <v>47662</v>
      </c>
      <c r="J12" s="205">
        <f t="shared" si="6"/>
        <v>32439</v>
      </c>
      <c r="K12" s="205">
        <f t="shared" si="6"/>
        <v>28480</v>
      </c>
      <c r="L12" s="205">
        <f t="shared" ref="L12" si="7">SUM(L23,L35)</f>
        <v>25226</v>
      </c>
      <c r="M12" s="205">
        <f>SUM(M23,M35)</f>
        <v>27761</v>
      </c>
    </row>
    <row r="13" spans="1:13" ht="15.5">
      <c r="B13" s="206" t="s">
        <v>95</v>
      </c>
      <c r="C13" s="303"/>
      <c r="D13" s="303"/>
      <c r="E13" s="303"/>
      <c r="F13" s="303"/>
      <c r="G13" s="303"/>
      <c r="H13" s="303"/>
      <c r="I13" s="207">
        <f t="shared" si="6"/>
        <v>110579</v>
      </c>
      <c r="J13" s="207">
        <f t="shared" si="6"/>
        <v>78841</v>
      </c>
      <c r="K13" s="207">
        <f t="shared" si="6"/>
        <v>70580</v>
      </c>
      <c r="L13" s="207">
        <f t="shared" ref="L13:M13" si="8">SUM(L24,L36)</f>
        <v>64599</v>
      </c>
      <c r="M13" s="207">
        <f t="shared" si="8"/>
        <v>61882</v>
      </c>
    </row>
    <row r="14" spans="1:13" ht="15.5">
      <c r="B14" s="204" t="s">
        <v>96</v>
      </c>
      <c r="C14" s="302"/>
      <c r="D14" s="302"/>
      <c r="E14" s="302"/>
      <c r="F14" s="302"/>
      <c r="G14" s="302"/>
      <c r="H14" s="302"/>
      <c r="I14" s="205">
        <f t="shared" si="6"/>
        <v>68045</v>
      </c>
      <c r="J14" s="205">
        <f t="shared" si="6"/>
        <v>48930</v>
      </c>
      <c r="K14" s="205">
        <f t="shared" si="6"/>
        <v>47689</v>
      </c>
      <c r="L14" s="205">
        <f t="shared" ref="L14:M14" si="9">SUM(L25,L37)</f>
        <v>43763</v>
      </c>
      <c r="M14" s="205">
        <f t="shared" si="9"/>
        <v>41154</v>
      </c>
    </row>
    <row r="15" spans="1:13" ht="15.5">
      <c r="B15" s="206" t="s">
        <v>97</v>
      </c>
      <c r="C15" s="303"/>
      <c r="D15" s="303"/>
      <c r="E15" s="303"/>
      <c r="F15" s="303"/>
      <c r="G15" s="303"/>
      <c r="H15" s="303"/>
      <c r="I15" s="207">
        <f t="shared" si="6"/>
        <v>178624</v>
      </c>
      <c r="J15" s="207">
        <f t="shared" si="6"/>
        <v>127771</v>
      </c>
      <c r="K15" s="207">
        <f t="shared" si="6"/>
        <v>118269</v>
      </c>
      <c r="L15" s="207">
        <f t="shared" ref="L15:M15" si="10">SUM(L26,L38)</f>
        <v>108362</v>
      </c>
      <c r="M15" s="207">
        <f t="shared" si="10"/>
        <v>103036</v>
      </c>
    </row>
    <row r="16" spans="1:13">
      <c r="H16" s="81"/>
    </row>
    <row r="17" spans="2:13" ht="18.5">
      <c r="B17" s="349" t="s">
        <v>89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</row>
    <row r="18" spans="2:13" ht="15" customHeight="1">
      <c r="B18" s="347" t="s">
        <v>146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</row>
    <row r="19" spans="2:13" ht="18" customHeight="1">
      <c r="B19" s="158" t="s">
        <v>91</v>
      </c>
      <c r="C19" s="203">
        <v>42004</v>
      </c>
      <c r="D19" s="203">
        <v>42369</v>
      </c>
      <c r="E19" s="203">
        <v>42735</v>
      </c>
      <c r="F19" s="203">
        <v>43100</v>
      </c>
      <c r="G19" s="203">
        <v>43465</v>
      </c>
      <c r="H19" s="203">
        <v>43951</v>
      </c>
      <c r="I19" s="203">
        <v>44197</v>
      </c>
      <c r="J19" s="203">
        <v>44562</v>
      </c>
      <c r="K19" s="203">
        <v>44927</v>
      </c>
      <c r="L19" s="203">
        <v>45292</v>
      </c>
      <c r="M19" s="203">
        <v>45658</v>
      </c>
    </row>
    <row r="20" spans="2:13" ht="18" customHeight="1">
      <c r="B20" s="204" t="s">
        <v>249</v>
      </c>
      <c r="C20" s="205">
        <v>5720</v>
      </c>
      <c r="D20" s="205">
        <v>8315</v>
      </c>
      <c r="E20" s="205">
        <v>9071</v>
      </c>
      <c r="F20" s="205">
        <v>6993</v>
      </c>
      <c r="G20" s="205">
        <v>14147</v>
      </c>
      <c r="H20" s="205">
        <v>8997</v>
      </c>
      <c r="I20" s="205">
        <v>13217</v>
      </c>
      <c r="J20" s="205">
        <v>13430</v>
      </c>
      <c r="K20" s="205">
        <v>14760</v>
      </c>
      <c r="L20" s="205">
        <v>13161</v>
      </c>
      <c r="M20" s="205">
        <v>11374</v>
      </c>
    </row>
    <row r="21" spans="2:13" ht="18" customHeight="1">
      <c r="B21" s="204" t="s">
        <v>92</v>
      </c>
      <c r="C21" s="205">
        <v>8314</v>
      </c>
      <c r="D21" s="205">
        <v>4315</v>
      </c>
      <c r="E21" s="205">
        <v>3949</v>
      </c>
      <c r="F21" s="205">
        <v>3798</v>
      </c>
      <c r="G21" s="205">
        <v>0</v>
      </c>
      <c r="H21" s="205">
        <v>11907</v>
      </c>
      <c r="I21" s="205">
        <v>20257</v>
      </c>
      <c r="J21" s="205">
        <v>6884</v>
      </c>
      <c r="K21" s="205">
        <v>7636</v>
      </c>
      <c r="L21" s="205">
        <v>5362</v>
      </c>
      <c r="M21" s="205">
        <v>4439</v>
      </c>
    </row>
    <row r="22" spans="2:13" ht="18" customHeight="1">
      <c r="B22" s="206" t="s">
        <v>93</v>
      </c>
      <c r="C22" s="207">
        <f t="shared" ref="C22:H22" si="11">C21+C20</f>
        <v>14034</v>
      </c>
      <c r="D22" s="207">
        <f t="shared" si="11"/>
        <v>12630</v>
      </c>
      <c r="E22" s="207">
        <f t="shared" si="11"/>
        <v>13020</v>
      </c>
      <c r="F22" s="207">
        <f t="shared" si="11"/>
        <v>10791</v>
      </c>
      <c r="G22" s="207">
        <f t="shared" si="11"/>
        <v>14147</v>
      </c>
      <c r="H22" s="207">
        <f t="shared" si="11"/>
        <v>20904</v>
      </c>
      <c r="I22" s="207">
        <f t="shared" ref="I22" si="12">I21+I20</f>
        <v>33474</v>
      </c>
      <c r="J22" s="207">
        <f>J21+J20</f>
        <v>20314</v>
      </c>
      <c r="K22" s="207">
        <f>K21+K20</f>
        <v>22396</v>
      </c>
      <c r="L22" s="207">
        <f>L21+L20</f>
        <v>18523</v>
      </c>
      <c r="M22" s="207">
        <f>M21+M20</f>
        <v>15813</v>
      </c>
    </row>
    <row r="23" spans="2:13" ht="18" customHeight="1">
      <c r="B23" s="204" t="s">
        <v>94</v>
      </c>
      <c r="C23" s="205">
        <v>8348</v>
      </c>
      <c r="D23" s="205">
        <v>6805</v>
      </c>
      <c r="E23" s="205">
        <v>2339</v>
      </c>
      <c r="F23" s="205">
        <v>2105</v>
      </c>
      <c r="G23" s="205">
        <v>6401</v>
      </c>
      <c r="H23" s="205">
        <v>27788</v>
      </c>
      <c r="I23" s="205">
        <v>24334</v>
      </c>
      <c r="J23" s="205">
        <v>12636</v>
      </c>
      <c r="K23" s="205">
        <v>13888</v>
      </c>
      <c r="L23" s="205">
        <v>10423</v>
      </c>
      <c r="M23" s="205">
        <v>13105</v>
      </c>
    </row>
    <row r="24" spans="2:13" ht="18" customHeight="1">
      <c r="B24" s="206" t="s">
        <v>95</v>
      </c>
      <c r="C24" s="207">
        <f t="shared" ref="C24:H24" si="13">C23+C22</f>
        <v>22382</v>
      </c>
      <c r="D24" s="207">
        <f t="shared" si="13"/>
        <v>19435</v>
      </c>
      <c r="E24" s="207">
        <f t="shared" si="13"/>
        <v>15359</v>
      </c>
      <c r="F24" s="207">
        <f t="shared" si="13"/>
        <v>12896</v>
      </c>
      <c r="G24" s="207">
        <f t="shared" si="13"/>
        <v>20548</v>
      </c>
      <c r="H24" s="207">
        <f t="shared" si="13"/>
        <v>48692</v>
      </c>
      <c r="I24" s="207">
        <f t="shared" ref="I24" si="14">I23+I22</f>
        <v>57808</v>
      </c>
      <c r="J24" s="207">
        <f>J23+J22</f>
        <v>32950</v>
      </c>
      <c r="K24" s="207">
        <f>K23+K22</f>
        <v>36284</v>
      </c>
      <c r="L24" s="207">
        <f>L23+L22</f>
        <v>28946</v>
      </c>
      <c r="M24" s="207">
        <f>M23+M22</f>
        <v>28918</v>
      </c>
    </row>
    <row r="25" spans="2:13" ht="18" customHeight="1">
      <c r="B25" s="204" t="s">
        <v>96</v>
      </c>
      <c r="C25" s="205">
        <v>11457</v>
      </c>
      <c r="D25" s="205">
        <v>5529</v>
      </c>
      <c r="E25" s="205">
        <v>5838</v>
      </c>
      <c r="F25" s="205">
        <v>4156</v>
      </c>
      <c r="G25" s="205">
        <v>9598</v>
      </c>
      <c r="H25" s="205">
        <v>30209</v>
      </c>
      <c r="I25" s="205">
        <v>32658</v>
      </c>
      <c r="J25" s="205">
        <v>16780</v>
      </c>
      <c r="K25" s="205">
        <v>20320</v>
      </c>
      <c r="L25" s="205">
        <v>17233</v>
      </c>
      <c r="M25" s="205">
        <v>16800</v>
      </c>
    </row>
    <row r="26" spans="2:13" ht="18" customHeight="1">
      <c r="B26" s="206" t="s">
        <v>97</v>
      </c>
      <c r="C26" s="207">
        <f t="shared" ref="C26:H26" si="15">C25+C24</f>
        <v>33839</v>
      </c>
      <c r="D26" s="207">
        <f t="shared" si="15"/>
        <v>24964</v>
      </c>
      <c r="E26" s="207">
        <f t="shared" si="15"/>
        <v>21197</v>
      </c>
      <c r="F26" s="207">
        <f t="shared" si="15"/>
        <v>17052</v>
      </c>
      <c r="G26" s="207">
        <f t="shared" si="15"/>
        <v>30146</v>
      </c>
      <c r="H26" s="207">
        <f t="shared" si="15"/>
        <v>78901</v>
      </c>
      <c r="I26" s="207">
        <f t="shared" ref="I26" si="16">I25+I24</f>
        <v>90466</v>
      </c>
      <c r="J26" s="207">
        <f>J25+J24</f>
        <v>49730</v>
      </c>
      <c r="K26" s="207">
        <f>K25+K24</f>
        <v>56604</v>
      </c>
      <c r="L26" s="207">
        <f>L25+L24</f>
        <v>46179</v>
      </c>
      <c r="M26" s="207">
        <f>M25+M24</f>
        <v>45718</v>
      </c>
    </row>
    <row r="27" spans="2:13">
      <c r="B27" s="92"/>
      <c r="C27" s="93"/>
      <c r="D27" s="93"/>
      <c r="E27" s="93"/>
      <c r="F27" s="93"/>
      <c r="G27" s="93"/>
      <c r="H27" s="93"/>
      <c r="I27" s="75"/>
      <c r="J27" s="75"/>
      <c r="K27" s="75"/>
      <c r="L27" s="75"/>
      <c r="M27" s="75"/>
    </row>
    <row r="28" spans="2:13">
      <c r="B28" s="91"/>
      <c r="C28" s="84"/>
      <c r="D28" s="84"/>
      <c r="E28" s="84"/>
      <c r="F28" s="84"/>
      <c r="I28" s="75"/>
      <c r="J28" s="75"/>
      <c r="K28" s="75"/>
      <c r="L28" s="75"/>
      <c r="M28" s="75"/>
    </row>
    <row r="29" spans="2:13" ht="18.5">
      <c r="B29" s="349" t="s">
        <v>128</v>
      </c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</row>
    <row r="30" spans="2:13" ht="18" customHeight="1">
      <c r="B30" s="347" t="s">
        <v>146</v>
      </c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</row>
    <row r="31" spans="2:13" ht="18" customHeight="1">
      <c r="B31" s="158" t="s">
        <v>91</v>
      </c>
      <c r="C31" s="203"/>
      <c r="D31" s="203"/>
      <c r="E31" s="203"/>
      <c r="F31" s="203"/>
      <c r="G31" s="203"/>
      <c r="H31" s="203">
        <v>43951</v>
      </c>
      <c r="I31" s="203">
        <v>44197</v>
      </c>
      <c r="J31" s="203">
        <v>44562</v>
      </c>
      <c r="K31" s="203">
        <v>44927</v>
      </c>
      <c r="L31" s="203">
        <v>45292</v>
      </c>
      <c r="M31" s="203">
        <v>45658</v>
      </c>
    </row>
    <row r="32" spans="2:13" ht="18" customHeight="1">
      <c r="B32" s="204" t="s">
        <v>249</v>
      </c>
      <c r="C32" s="205"/>
      <c r="D32" s="205"/>
      <c r="E32" s="205"/>
      <c r="F32" s="205"/>
      <c r="G32" s="205"/>
      <c r="H32" s="205">
        <v>16985</v>
      </c>
      <c r="I32" s="205">
        <v>19396</v>
      </c>
      <c r="J32" s="205">
        <v>25038</v>
      </c>
      <c r="K32" s="205">
        <v>18888</v>
      </c>
      <c r="L32" s="205">
        <v>19915</v>
      </c>
      <c r="M32" s="205">
        <v>18308</v>
      </c>
    </row>
    <row r="33" spans="2:13" ht="18" customHeight="1">
      <c r="B33" s="204" t="s">
        <v>92</v>
      </c>
      <c r="C33" s="205"/>
      <c r="D33" s="205"/>
      <c r="E33" s="205"/>
      <c r="F33" s="205"/>
      <c r="G33" s="205"/>
      <c r="H33" s="205">
        <v>12763</v>
      </c>
      <c r="I33" s="205">
        <v>10047</v>
      </c>
      <c r="J33" s="205">
        <v>1050</v>
      </c>
      <c r="K33" s="205">
        <v>816</v>
      </c>
      <c r="L33" s="205">
        <v>935</v>
      </c>
      <c r="M33" s="205">
        <v>0</v>
      </c>
    </row>
    <row r="34" spans="2:13" ht="18" customHeight="1">
      <c r="B34" s="206" t="s">
        <v>93</v>
      </c>
      <c r="C34" s="207"/>
      <c r="D34" s="207"/>
      <c r="E34" s="207"/>
      <c r="F34" s="207"/>
      <c r="G34" s="207"/>
      <c r="H34" s="207">
        <f>H32+H33</f>
        <v>29748</v>
      </c>
      <c r="I34" s="207">
        <f t="shared" ref="I34" si="17">I32+I33</f>
        <v>29443</v>
      </c>
      <c r="J34" s="207">
        <f>J32+J33</f>
        <v>26088</v>
      </c>
      <c r="K34" s="207">
        <f>K32+K33</f>
        <v>19704</v>
      </c>
      <c r="L34" s="207">
        <f>L32+L33</f>
        <v>20850</v>
      </c>
      <c r="M34" s="207">
        <f>M32+M33</f>
        <v>18308</v>
      </c>
    </row>
    <row r="35" spans="2:13" ht="18" customHeight="1">
      <c r="B35" s="204" t="s">
        <v>94</v>
      </c>
      <c r="C35" s="205"/>
      <c r="D35" s="205"/>
      <c r="E35" s="205"/>
      <c r="F35" s="205"/>
      <c r="G35" s="205"/>
      <c r="H35" s="205">
        <v>16954</v>
      </c>
      <c r="I35" s="205">
        <v>23328</v>
      </c>
      <c r="J35" s="205">
        <v>19803</v>
      </c>
      <c r="K35" s="205">
        <v>14592</v>
      </c>
      <c r="L35" s="205">
        <v>14803</v>
      </c>
      <c r="M35" s="205">
        <v>14656</v>
      </c>
    </row>
    <row r="36" spans="2:13" ht="18" customHeight="1">
      <c r="B36" s="206" t="s">
        <v>95</v>
      </c>
      <c r="C36" s="207"/>
      <c r="D36" s="207"/>
      <c r="E36" s="207"/>
      <c r="F36" s="207"/>
      <c r="G36" s="207"/>
      <c r="H36" s="207">
        <f>H34+H35</f>
        <v>46702</v>
      </c>
      <c r="I36" s="207">
        <f t="shared" ref="I36:M36" si="18">I34+I35</f>
        <v>52771</v>
      </c>
      <c r="J36" s="207">
        <f t="shared" si="18"/>
        <v>45891</v>
      </c>
      <c r="K36" s="207">
        <f t="shared" si="18"/>
        <v>34296</v>
      </c>
      <c r="L36" s="207">
        <f t="shared" ref="L36" si="19">L34+L35</f>
        <v>35653</v>
      </c>
      <c r="M36" s="207">
        <f t="shared" si="18"/>
        <v>32964</v>
      </c>
    </row>
    <row r="37" spans="2:13" ht="18" customHeight="1">
      <c r="B37" s="204" t="s">
        <v>96</v>
      </c>
      <c r="C37" s="205"/>
      <c r="D37" s="205"/>
      <c r="E37" s="205"/>
      <c r="F37" s="205"/>
      <c r="G37" s="205"/>
      <c r="H37" s="205">
        <v>19483</v>
      </c>
      <c r="I37" s="205">
        <v>35387</v>
      </c>
      <c r="J37" s="205">
        <v>32150</v>
      </c>
      <c r="K37" s="205">
        <v>27369</v>
      </c>
      <c r="L37" s="205">
        <v>26530</v>
      </c>
      <c r="M37" s="205">
        <v>24354</v>
      </c>
    </row>
    <row r="38" spans="2:13" ht="18" customHeight="1">
      <c r="B38" s="206" t="s">
        <v>97</v>
      </c>
      <c r="C38" s="207"/>
      <c r="D38" s="207"/>
      <c r="E38" s="207"/>
      <c r="F38" s="207"/>
      <c r="G38" s="207"/>
      <c r="H38" s="207">
        <f>H36+H37</f>
        <v>66185</v>
      </c>
      <c r="I38" s="207">
        <f t="shared" ref="I38:M38" si="20">I36+I37</f>
        <v>88158</v>
      </c>
      <c r="J38" s="207">
        <f t="shared" si="20"/>
        <v>78041</v>
      </c>
      <c r="K38" s="207">
        <f t="shared" si="20"/>
        <v>61665</v>
      </c>
      <c r="L38" s="207">
        <f t="shared" ref="L38" si="21">L36+L37</f>
        <v>62183</v>
      </c>
      <c r="M38" s="207">
        <f t="shared" si="20"/>
        <v>57318</v>
      </c>
    </row>
    <row r="39" spans="2:13">
      <c r="C39" s="84"/>
      <c r="D39" s="84"/>
      <c r="E39" s="84"/>
      <c r="F39" s="84"/>
      <c r="I39" s="75"/>
      <c r="J39" s="75"/>
      <c r="K39" s="75"/>
      <c r="L39" s="75"/>
      <c r="M39" s="75"/>
    </row>
    <row r="40" spans="2:13" ht="18.5">
      <c r="B40" s="348" t="s">
        <v>251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</row>
    <row r="41" spans="2:13" ht="15.5">
      <c r="B41" s="347" t="s">
        <v>90</v>
      </c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</row>
    <row r="42" spans="2:13" ht="15" customHeight="1">
      <c r="B42" s="158" t="s">
        <v>91</v>
      </c>
      <c r="C42" s="203"/>
      <c r="D42" s="203"/>
      <c r="E42" s="203"/>
      <c r="F42" s="203"/>
      <c r="G42" s="203"/>
      <c r="H42" s="203"/>
      <c r="I42" s="203"/>
      <c r="J42" s="203">
        <v>44562</v>
      </c>
      <c r="K42" s="203">
        <v>44927</v>
      </c>
      <c r="L42" s="203">
        <v>45292</v>
      </c>
      <c r="M42" s="203">
        <v>45658</v>
      </c>
    </row>
    <row r="43" spans="2:13" ht="18" customHeight="1">
      <c r="B43" s="204" t="s">
        <v>249</v>
      </c>
      <c r="C43" s="205"/>
      <c r="D43" s="205"/>
      <c r="E43" s="205"/>
      <c r="F43" s="205"/>
      <c r="G43" s="205"/>
      <c r="H43" s="205"/>
      <c r="I43" s="205"/>
      <c r="J43" s="205">
        <f>SUM(J54,J65)</f>
        <v>30552</v>
      </c>
      <c r="K43" s="205">
        <f>SUM(K54,K65)</f>
        <v>74235</v>
      </c>
      <c r="L43" s="205">
        <f>SUM(L54,L65)</f>
        <v>104145</v>
      </c>
      <c r="M43" s="205">
        <f>SUM(M54,M65)</f>
        <v>94750</v>
      </c>
    </row>
    <row r="44" spans="2:13" ht="18" customHeight="1">
      <c r="B44" s="204" t="s">
        <v>92</v>
      </c>
      <c r="C44" s="205"/>
      <c r="D44" s="205"/>
      <c r="E44" s="205"/>
      <c r="F44" s="205"/>
      <c r="G44" s="205"/>
      <c r="H44" s="205"/>
      <c r="I44" s="205"/>
      <c r="J44" s="205">
        <f>SUM(J55,J66)</f>
        <v>110943</v>
      </c>
      <c r="K44" s="205">
        <f t="shared" ref="K44:K49" si="22">SUM(K55,K66)</f>
        <v>126881</v>
      </c>
      <c r="L44" s="205">
        <f t="shared" ref="L44:M44" si="23">SUM(L55,L66)</f>
        <v>101067</v>
      </c>
      <c r="M44" s="205">
        <f t="shared" si="23"/>
        <v>146733</v>
      </c>
    </row>
    <row r="45" spans="2:13" ht="18" customHeight="1">
      <c r="B45" s="206" t="s">
        <v>93</v>
      </c>
      <c r="C45" s="207"/>
      <c r="D45" s="207"/>
      <c r="E45" s="207"/>
      <c r="F45" s="207"/>
      <c r="G45" s="207"/>
      <c r="H45" s="207"/>
      <c r="I45" s="207"/>
      <c r="J45" s="207">
        <f t="shared" ref="J45:J49" si="24">SUM(J56,J67)</f>
        <v>141495</v>
      </c>
      <c r="K45" s="207">
        <f t="shared" si="22"/>
        <v>201116</v>
      </c>
      <c r="L45" s="207">
        <f t="shared" ref="L45:M45" si="25">SUM(L56,L67)</f>
        <v>205212</v>
      </c>
      <c r="M45" s="207">
        <f t="shared" si="25"/>
        <v>241483</v>
      </c>
    </row>
    <row r="46" spans="2:13" ht="18" customHeight="1">
      <c r="B46" s="204" t="s">
        <v>94</v>
      </c>
      <c r="C46" s="205"/>
      <c r="D46" s="205"/>
      <c r="E46" s="205"/>
      <c r="F46" s="205"/>
      <c r="G46" s="205"/>
      <c r="H46" s="205"/>
      <c r="I46" s="205"/>
      <c r="J46" s="205">
        <f t="shared" si="24"/>
        <v>67788</v>
      </c>
      <c r="K46" s="205">
        <f t="shared" si="22"/>
        <v>74173</v>
      </c>
      <c r="L46" s="205">
        <f t="shared" ref="L46:M46" si="26">SUM(L57,L68)</f>
        <v>64375</v>
      </c>
      <c r="M46" s="205">
        <f t="shared" si="26"/>
        <v>67561</v>
      </c>
    </row>
    <row r="47" spans="2:13" ht="18" customHeight="1">
      <c r="B47" s="206" t="s">
        <v>95</v>
      </c>
      <c r="C47" s="207"/>
      <c r="D47" s="207"/>
      <c r="E47" s="207"/>
      <c r="F47" s="207"/>
      <c r="G47" s="207"/>
      <c r="H47" s="207"/>
      <c r="I47" s="207"/>
      <c r="J47" s="207">
        <f t="shared" si="24"/>
        <v>209283</v>
      </c>
      <c r="K47" s="207">
        <f t="shared" si="22"/>
        <v>275289</v>
      </c>
      <c r="L47" s="207">
        <f t="shared" ref="L47:M47" si="27">SUM(L58,L69)</f>
        <v>269587</v>
      </c>
      <c r="M47" s="207">
        <f t="shared" si="27"/>
        <v>309044</v>
      </c>
    </row>
    <row r="48" spans="2:13" ht="18" customHeight="1">
      <c r="B48" s="204" t="s">
        <v>96</v>
      </c>
      <c r="C48" s="205"/>
      <c r="D48" s="205"/>
      <c r="E48" s="205"/>
      <c r="F48" s="205"/>
      <c r="G48" s="205"/>
      <c r="H48" s="205"/>
      <c r="I48" s="205"/>
      <c r="J48" s="205">
        <f t="shared" si="24"/>
        <v>87674</v>
      </c>
      <c r="K48" s="205">
        <f t="shared" si="22"/>
        <v>96244</v>
      </c>
      <c r="L48" s="205">
        <f t="shared" ref="L48:M48" si="28">SUM(L59,L70)</f>
        <v>69143</v>
      </c>
      <c r="M48" s="205">
        <f t="shared" si="28"/>
        <v>86147</v>
      </c>
    </row>
    <row r="49" spans="1:13" ht="18" customHeight="1">
      <c r="B49" s="206" t="s">
        <v>97</v>
      </c>
      <c r="C49" s="207"/>
      <c r="D49" s="207"/>
      <c r="E49" s="207"/>
      <c r="F49" s="207"/>
      <c r="G49" s="207"/>
      <c r="H49" s="207"/>
      <c r="I49" s="207"/>
      <c r="J49" s="207">
        <f t="shared" si="24"/>
        <v>296957</v>
      </c>
      <c r="K49" s="207">
        <f t="shared" si="22"/>
        <v>371533</v>
      </c>
      <c r="L49" s="207">
        <f t="shared" ref="L49:M49" si="29">SUM(L60,L71)</f>
        <v>338730</v>
      </c>
      <c r="M49" s="207">
        <f t="shared" si="29"/>
        <v>395191</v>
      </c>
    </row>
    <row r="50" spans="1:13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ht="18" customHeight="1">
      <c r="A51" s="75"/>
      <c r="B51" s="349" t="s">
        <v>122</v>
      </c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</row>
    <row r="52" spans="1:13" ht="18" customHeight="1">
      <c r="A52" s="75"/>
      <c r="B52" s="347" t="s">
        <v>90</v>
      </c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</row>
    <row r="53" spans="1:13" ht="18" customHeight="1">
      <c r="A53" s="75"/>
      <c r="B53" s="158" t="s">
        <v>91</v>
      </c>
      <c r="C53" s="203"/>
      <c r="D53" s="203"/>
      <c r="E53" s="203"/>
      <c r="F53" s="203"/>
      <c r="G53" s="203"/>
      <c r="H53" s="203">
        <v>43951</v>
      </c>
      <c r="I53" s="203">
        <v>44197</v>
      </c>
      <c r="J53" s="203">
        <v>44562</v>
      </c>
      <c r="K53" s="203">
        <v>44927</v>
      </c>
      <c r="L53" s="203">
        <v>45292</v>
      </c>
      <c r="M53" s="203">
        <v>45658</v>
      </c>
    </row>
    <row r="54" spans="1:13" ht="18" customHeight="1">
      <c r="A54" s="75"/>
      <c r="B54" s="204" t="s">
        <v>249</v>
      </c>
      <c r="C54" s="205"/>
      <c r="D54" s="205"/>
      <c r="E54" s="205"/>
      <c r="F54" s="205"/>
      <c r="G54" s="205"/>
      <c r="H54" s="205">
        <v>36293</v>
      </c>
      <c r="I54" s="205">
        <v>31707</v>
      </c>
      <c r="J54" s="205">
        <v>30552</v>
      </c>
      <c r="K54" s="205">
        <v>74235</v>
      </c>
      <c r="L54" s="205">
        <v>104145</v>
      </c>
      <c r="M54" s="205">
        <v>94750</v>
      </c>
    </row>
    <row r="55" spans="1:13" ht="18" customHeight="1">
      <c r="A55" s="75"/>
      <c r="B55" s="204" t="s">
        <v>92</v>
      </c>
      <c r="C55" s="205"/>
      <c r="D55" s="205"/>
      <c r="E55" s="205"/>
      <c r="F55" s="205"/>
      <c r="G55" s="205"/>
      <c r="H55" s="205">
        <v>23933</v>
      </c>
      <c r="I55" s="205">
        <v>23965</v>
      </c>
      <c r="J55" s="205">
        <v>29898</v>
      </c>
      <c r="K55" s="205">
        <v>45838</v>
      </c>
      <c r="L55" s="205">
        <v>21229</v>
      </c>
      <c r="M55" s="205">
        <v>24033</v>
      </c>
    </row>
    <row r="56" spans="1:13" ht="18" customHeight="1">
      <c r="A56" s="75"/>
      <c r="B56" s="206" t="s">
        <v>93</v>
      </c>
      <c r="C56" s="207"/>
      <c r="D56" s="207"/>
      <c r="E56" s="207"/>
      <c r="F56" s="207"/>
      <c r="G56" s="207"/>
      <c r="H56" s="207">
        <f>H54+H55</f>
        <v>60226</v>
      </c>
      <c r="I56" s="207">
        <f t="shared" ref="I56:M56" si="30">I54+I55</f>
        <v>55672</v>
      </c>
      <c r="J56" s="207">
        <f t="shared" si="30"/>
        <v>60450</v>
      </c>
      <c r="K56" s="207">
        <f t="shared" si="30"/>
        <v>120073</v>
      </c>
      <c r="L56" s="207">
        <f t="shared" ref="L56" si="31">L54+L55</f>
        <v>125374</v>
      </c>
      <c r="M56" s="207">
        <f t="shared" si="30"/>
        <v>118783</v>
      </c>
    </row>
    <row r="57" spans="1:13" ht="18" customHeight="1">
      <c r="A57" s="75"/>
      <c r="B57" s="204" t="s">
        <v>94</v>
      </c>
      <c r="C57" s="205"/>
      <c r="D57" s="205"/>
      <c r="E57" s="205"/>
      <c r="F57" s="205"/>
      <c r="G57" s="205"/>
      <c r="H57" s="205">
        <v>32091</v>
      </c>
      <c r="I57" s="205">
        <v>39010</v>
      </c>
      <c r="J57" s="205">
        <v>41252</v>
      </c>
      <c r="K57" s="205">
        <v>47201</v>
      </c>
      <c r="L57" s="205">
        <v>37346</v>
      </c>
      <c r="M57" s="205">
        <v>24922</v>
      </c>
    </row>
    <row r="58" spans="1:13" ht="18" customHeight="1">
      <c r="A58" s="75"/>
      <c r="B58" s="206" t="s">
        <v>95</v>
      </c>
      <c r="C58" s="207"/>
      <c r="D58" s="207"/>
      <c r="E58" s="207"/>
      <c r="F58" s="207"/>
      <c r="G58" s="207"/>
      <c r="H58" s="207">
        <f>H56+H57</f>
        <v>92317</v>
      </c>
      <c r="I58" s="207">
        <f t="shared" ref="I58:K58" si="32">I56+I57</f>
        <v>94682</v>
      </c>
      <c r="J58" s="207">
        <f t="shared" si="32"/>
        <v>101702</v>
      </c>
      <c r="K58" s="207">
        <f t="shared" si="32"/>
        <v>167274</v>
      </c>
      <c r="L58" s="207">
        <f t="shared" ref="L58" si="33">L56+L57</f>
        <v>162720</v>
      </c>
      <c r="M58" s="207">
        <f>M56+M57</f>
        <v>143705</v>
      </c>
    </row>
    <row r="59" spans="1:13" ht="18" customHeight="1">
      <c r="A59" s="75"/>
      <c r="B59" s="204" t="s">
        <v>96</v>
      </c>
      <c r="C59" s="205"/>
      <c r="D59" s="205"/>
      <c r="E59" s="205"/>
      <c r="F59" s="205"/>
      <c r="G59" s="205"/>
      <c r="H59" s="205">
        <v>35844</v>
      </c>
      <c r="I59" s="205">
        <v>45649</v>
      </c>
      <c r="J59" s="205">
        <v>46093</v>
      </c>
      <c r="K59" s="205">
        <v>54810</v>
      </c>
      <c r="L59" s="205">
        <v>32408</v>
      </c>
      <c r="M59" s="205">
        <v>28218</v>
      </c>
    </row>
    <row r="60" spans="1:13" ht="18" customHeight="1">
      <c r="A60" s="75"/>
      <c r="B60" s="206" t="s">
        <v>97</v>
      </c>
      <c r="C60" s="207"/>
      <c r="D60" s="207"/>
      <c r="E60" s="207"/>
      <c r="F60" s="207"/>
      <c r="G60" s="207"/>
      <c r="H60" s="207">
        <f>H58+H59</f>
        <v>128161</v>
      </c>
      <c r="I60" s="207">
        <f t="shared" ref="I60:J60" si="34">I58+I59</f>
        <v>140331</v>
      </c>
      <c r="J60" s="207">
        <f t="shared" si="34"/>
        <v>147795</v>
      </c>
      <c r="K60" s="207">
        <f>K58+K59</f>
        <v>222084</v>
      </c>
      <c r="L60" s="207">
        <f>L58+L59</f>
        <v>195128</v>
      </c>
      <c r="M60" s="207">
        <f>M58+M59</f>
        <v>171923</v>
      </c>
    </row>
    <row r="61" spans="1:13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13" ht="18" customHeight="1">
      <c r="A62" s="75"/>
      <c r="B62" s="349" t="s">
        <v>214</v>
      </c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</row>
    <row r="63" spans="1:13" ht="18" customHeight="1">
      <c r="A63" s="75"/>
      <c r="B63" s="347" t="s">
        <v>90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</row>
    <row r="64" spans="1:13" ht="18" customHeight="1">
      <c r="A64" s="75"/>
      <c r="B64" s="158" t="s">
        <v>91</v>
      </c>
      <c r="C64" s="203"/>
      <c r="D64" s="203"/>
      <c r="E64" s="203"/>
      <c r="F64" s="203"/>
      <c r="G64" s="203"/>
      <c r="H64" s="203"/>
      <c r="I64" s="203"/>
      <c r="J64" s="203">
        <v>44562</v>
      </c>
      <c r="K64" s="203">
        <v>44927</v>
      </c>
      <c r="L64" s="203">
        <v>45292</v>
      </c>
      <c r="M64" s="203">
        <v>45658</v>
      </c>
    </row>
    <row r="65" spans="1:13" ht="18" customHeight="1">
      <c r="A65" s="75"/>
      <c r="B65" s="204" t="s">
        <v>249</v>
      </c>
      <c r="C65" s="205"/>
      <c r="D65" s="205"/>
      <c r="E65" s="205"/>
      <c r="F65" s="205"/>
      <c r="G65" s="205"/>
      <c r="H65" s="205"/>
      <c r="I65" s="205"/>
      <c r="J65" s="205">
        <v>0</v>
      </c>
      <c r="K65" s="205">
        <v>0</v>
      </c>
      <c r="L65" s="205">
        <v>0</v>
      </c>
      <c r="M65" s="205">
        <v>0</v>
      </c>
    </row>
    <row r="66" spans="1:13" ht="18" customHeight="1">
      <c r="A66" s="75"/>
      <c r="B66" s="204" t="s">
        <v>92</v>
      </c>
      <c r="C66" s="205"/>
      <c r="D66" s="205"/>
      <c r="E66" s="205"/>
      <c r="F66" s="205"/>
      <c r="G66" s="205"/>
      <c r="H66" s="205"/>
      <c r="I66" s="205"/>
      <c r="J66" s="205">
        <v>81045</v>
      </c>
      <c r="K66" s="205">
        <v>81043</v>
      </c>
      <c r="L66" s="205">
        <v>79838</v>
      </c>
      <c r="M66" s="205">
        <v>122700</v>
      </c>
    </row>
    <row r="67" spans="1:13" ht="18" customHeight="1">
      <c r="A67" s="75"/>
      <c r="B67" s="206" t="s">
        <v>93</v>
      </c>
      <c r="C67" s="207"/>
      <c r="D67" s="207"/>
      <c r="E67" s="207"/>
      <c r="F67" s="207"/>
      <c r="G67" s="207"/>
      <c r="H67" s="207"/>
      <c r="I67" s="207"/>
      <c r="J67" s="207">
        <f t="shared" ref="J67:M67" si="35">J65+J66</f>
        <v>81045</v>
      </c>
      <c r="K67" s="207">
        <f t="shared" si="35"/>
        <v>81043</v>
      </c>
      <c r="L67" s="207">
        <f t="shared" ref="L67" si="36">L65+L66</f>
        <v>79838</v>
      </c>
      <c r="M67" s="207">
        <f t="shared" si="35"/>
        <v>122700</v>
      </c>
    </row>
    <row r="68" spans="1:13" ht="18" customHeight="1">
      <c r="A68" s="75"/>
      <c r="B68" s="204" t="s">
        <v>94</v>
      </c>
      <c r="C68" s="205"/>
      <c r="D68" s="205"/>
      <c r="E68" s="205"/>
      <c r="F68" s="205"/>
      <c r="G68" s="205"/>
      <c r="H68" s="205"/>
      <c r="I68" s="205"/>
      <c r="J68" s="205">
        <v>26536</v>
      </c>
      <c r="K68" s="205">
        <v>26972</v>
      </c>
      <c r="L68" s="205">
        <v>27029</v>
      </c>
      <c r="M68" s="205">
        <v>42639</v>
      </c>
    </row>
    <row r="69" spans="1:13" ht="18" customHeight="1">
      <c r="A69" s="75"/>
      <c r="B69" s="206" t="s">
        <v>95</v>
      </c>
      <c r="C69" s="207"/>
      <c r="D69" s="207"/>
      <c r="E69" s="207"/>
      <c r="F69" s="207"/>
      <c r="G69" s="207"/>
      <c r="H69" s="207"/>
      <c r="I69" s="207"/>
      <c r="J69" s="207">
        <f t="shared" ref="J69:M69" si="37">J67+J68</f>
        <v>107581</v>
      </c>
      <c r="K69" s="207">
        <f t="shared" si="37"/>
        <v>108015</v>
      </c>
      <c r="L69" s="207">
        <f t="shared" ref="L69" si="38">L67+L68</f>
        <v>106867</v>
      </c>
      <c r="M69" s="207">
        <f t="shared" si="37"/>
        <v>165339</v>
      </c>
    </row>
    <row r="70" spans="1:13" ht="18" customHeight="1">
      <c r="A70" s="75"/>
      <c r="B70" s="204" t="s">
        <v>96</v>
      </c>
      <c r="C70" s="205"/>
      <c r="D70" s="205"/>
      <c r="E70" s="205"/>
      <c r="F70" s="205"/>
      <c r="G70" s="205"/>
      <c r="H70" s="205"/>
      <c r="I70" s="205"/>
      <c r="J70" s="205">
        <v>41581</v>
      </c>
      <c r="K70" s="205">
        <v>41434</v>
      </c>
      <c r="L70" s="205">
        <v>36735</v>
      </c>
      <c r="M70" s="205">
        <v>57929</v>
      </c>
    </row>
    <row r="71" spans="1:13" ht="18" customHeight="1">
      <c r="A71" s="75"/>
      <c r="B71" s="206" t="s">
        <v>97</v>
      </c>
      <c r="C71" s="207"/>
      <c r="D71" s="207"/>
      <c r="E71" s="207"/>
      <c r="F71" s="207"/>
      <c r="G71" s="207"/>
      <c r="H71" s="207"/>
      <c r="I71" s="207"/>
      <c r="J71" s="207">
        <f>J69+J70</f>
        <v>149162</v>
      </c>
      <c r="K71" s="207">
        <f t="shared" ref="K71:M71" si="39">K69+K70</f>
        <v>149449</v>
      </c>
      <c r="L71" s="207">
        <f t="shared" ref="L71" si="40">L69+L70</f>
        <v>143602</v>
      </c>
      <c r="M71" s="207">
        <f t="shared" si="39"/>
        <v>223268</v>
      </c>
    </row>
    <row r="72" spans="1:13" ht="18" customHeight="1">
      <c r="B72" s="74"/>
      <c r="C72" s="74"/>
      <c r="D72" s="74"/>
      <c r="E72" s="74"/>
      <c r="F72" s="74"/>
      <c r="G72" s="74"/>
      <c r="L72" s="75"/>
      <c r="M72" s="75"/>
    </row>
    <row r="73" spans="1:13" ht="18.5">
      <c r="B73" s="348" t="s">
        <v>221</v>
      </c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</row>
    <row r="74" spans="1:13" ht="15" customHeight="1">
      <c r="B74" s="347" t="s">
        <v>90</v>
      </c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</row>
    <row r="75" spans="1:13" ht="18" customHeight="1">
      <c r="B75" s="158" t="s">
        <v>91</v>
      </c>
      <c r="C75" s="203"/>
      <c r="D75" s="203"/>
      <c r="E75" s="203"/>
      <c r="F75" s="203"/>
      <c r="G75" s="203"/>
      <c r="H75" s="203"/>
      <c r="I75" s="203"/>
      <c r="J75" s="203">
        <v>44562</v>
      </c>
      <c r="K75" s="203">
        <v>44927</v>
      </c>
      <c r="L75" s="203">
        <v>45292</v>
      </c>
      <c r="M75" s="203">
        <v>45658</v>
      </c>
    </row>
    <row r="76" spans="1:13" ht="18" customHeight="1">
      <c r="B76" s="204" t="s">
        <v>249</v>
      </c>
      <c r="C76" s="205"/>
      <c r="D76" s="205"/>
      <c r="E76" s="205"/>
      <c r="F76" s="205"/>
      <c r="G76" s="205"/>
      <c r="H76" s="205"/>
      <c r="I76" s="205"/>
      <c r="J76" s="205">
        <v>69470</v>
      </c>
      <c r="K76" s="205">
        <v>91418</v>
      </c>
      <c r="L76" s="205">
        <v>96882</v>
      </c>
      <c r="M76" s="205">
        <v>102834</v>
      </c>
    </row>
    <row r="77" spans="1:13" ht="18" customHeight="1">
      <c r="B77" s="204" t="s">
        <v>92</v>
      </c>
      <c r="C77" s="205"/>
      <c r="D77" s="205"/>
      <c r="E77" s="205"/>
      <c r="F77" s="205"/>
      <c r="G77" s="205"/>
      <c r="H77" s="205"/>
      <c r="I77" s="205"/>
      <c r="J77" s="205">
        <v>174052</v>
      </c>
      <c r="K77" s="205">
        <v>212644</v>
      </c>
      <c r="L77" s="205">
        <v>195628</v>
      </c>
      <c r="M77" s="205">
        <v>186406</v>
      </c>
    </row>
    <row r="78" spans="1:13" ht="18" customHeight="1">
      <c r="B78" s="206" t="s">
        <v>93</v>
      </c>
      <c r="C78" s="207"/>
      <c r="D78" s="207"/>
      <c r="E78" s="207"/>
      <c r="F78" s="207"/>
      <c r="G78" s="207"/>
      <c r="H78" s="207"/>
      <c r="I78" s="207"/>
      <c r="J78" s="207">
        <f t="shared" ref="J78:M78" si="41">J76+J77</f>
        <v>243522</v>
      </c>
      <c r="K78" s="207">
        <f t="shared" si="41"/>
        <v>304062</v>
      </c>
      <c r="L78" s="207">
        <f t="shared" ref="L78" si="42">L76+L77</f>
        <v>292510</v>
      </c>
      <c r="M78" s="207">
        <f t="shared" si="41"/>
        <v>289240</v>
      </c>
    </row>
    <row r="79" spans="1:13" ht="18" customHeight="1">
      <c r="B79" s="204" t="s">
        <v>94</v>
      </c>
      <c r="C79" s="205"/>
      <c r="D79" s="205"/>
      <c r="E79" s="205"/>
      <c r="F79" s="205"/>
      <c r="G79" s="205"/>
      <c r="H79" s="205"/>
      <c r="I79" s="205"/>
      <c r="J79" s="205">
        <v>111314</v>
      </c>
      <c r="K79" s="205">
        <v>97515</v>
      </c>
      <c r="L79" s="205">
        <v>101912</v>
      </c>
      <c r="M79" s="205">
        <v>88678</v>
      </c>
    </row>
    <row r="80" spans="1:13" ht="18" customHeight="1">
      <c r="B80" s="206" t="s">
        <v>95</v>
      </c>
      <c r="C80" s="207"/>
      <c r="D80" s="207"/>
      <c r="E80" s="207"/>
      <c r="F80" s="207"/>
      <c r="G80" s="207"/>
      <c r="H80" s="207"/>
      <c r="I80" s="207"/>
      <c r="J80" s="207">
        <f t="shared" ref="J80:M80" si="43">J78+J79</f>
        <v>354836</v>
      </c>
      <c r="K80" s="207">
        <f t="shared" si="43"/>
        <v>401577</v>
      </c>
      <c r="L80" s="207">
        <f t="shared" ref="L80" si="44">L78+L79</f>
        <v>394422</v>
      </c>
      <c r="M80" s="207">
        <f t="shared" si="43"/>
        <v>377918</v>
      </c>
    </row>
    <row r="81" spans="2:13" ht="18" customHeight="1">
      <c r="B81" s="204" t="s">
        <v>96</v>
      </c>
      <c r="C81" s="205"/>
      <c r="D81" s="205"/>
      <c r="E81" s="205"/>
      <c r="F81" s="205"/>
      <c r="G81" s="205"/>
      <c r="H81" s="205"/>
      <c r="I81" s="205"/>
      <c r="J81" s="205">
        <v>104038</v>
      </c>
      <c r="K81" s="205">
        <v>80376</v>
      </c>
      <c r="L81" s="205">
        <v>81205</v>
      </c>
      <c r="M81" s="205">
        <v>63401</v>
      </c>
    </row>
    <row r="82" spans="2:13" ht="18" customHeight="1">
      <c r="B82" s="206" t="s">
        <v>97</v>
      </c>
      <c r="C82" s="207"/>
      <c r="D82" s="207"/>
      <c r="E82" s="207"/>
      <c r="F82" s="207"/>
      <c r="G82" s="207"/>
      <c r="H82" s="207"/>
      <c r="I82" s="207"/>
      <c r="J82" s="207">
        <f t="shared" ref="J82:M82" si="45">J80+J81</f>
        <v>458874</v>
      </c>
      <c r="K82" s="207">
        <f t="shared" si="45"/>
        <v>481953</v>
      </c>
      <c r="L82" s="207">
        <f t="shared" ref="L82" si="46">L80+L81</f>
        <v>475627</v>
      </c>
      <c r="M82" s="207">
        <f t="shared" si="45"/>
        <v>441319</v>
      </c>
    </row>
    <row r="83" spans="2:13">
      <c r="B83" s="83"/>
      <c r="C83" s="84"/>
      <c r="D83" s="84"/>
      <c r="E83" s="84"/>
      <c r="F83" s="84"/>
      <c r="I83" s="75"/>
      <c r="J83" s="75"/>
      <c r="K83" s="75"/>
      <c r="L83" s="75"/>
      <c r="M83" s="75"/>
    </row>
    <row r="84" spans="2:13" ht="18.5">
      <c r="B84" s="348" t="s">
        <v>279</v>
      </c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</row>
    <row r="85" spans="2:13" ht="15" customHeight="1">
      <c r="B85" s="347" t="s">
        <v>90</v>
      </c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</row>
    <row r="86" spans="2:13" ht="18" customHeight="1">
      <c r="B86" s="158" t="s">
        <v>91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>
        <v>45658</v>
      </c>
    </row>
    <row r="87" spans="2:13" ht="18" customHeight="1">
      <c r="B87" s="204" t="s">
        <v>249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>
        <f>54847-12205</f>
        <v>42642</v>
      </c>
    </row>
    <row r="88" spans="2:13" ht="18" customHeight="1">
      <c r="B88" s="204" t="s">
        <v>92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>
        <v>52006</v>
      </c>
    </row>
    <row r="89" spans="2:13" ht="18" customHeight="1">
      <c r="B89" s="206" t="s">
        <v>93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>
        <f t="shared" ref="M89" si="47">M87+M88</f>
        <v>94648</v>
      </c>
    </row>
    <row r="90" spans="2:13" ht="18" customHeight="1">
      <c r="B90" s="204" t="s">
        <v>94</v>
      </c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>
        <v>52802</v>
      </c>
    </row>
    <row r="91" spans="2:13" ht="18" customHeight="1">
      <c r="B91" s="206" t="s">
        <v>95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>
        <f t="shared" ref="M91" si="48">M89+M90</f>
        <v>147450</v>
      </c>
    </row>
    <row r="92" spans="2:13" ht="18" customHeight="1">
      <c r="B92" s="204" t="s">
        <v>96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>
        <v>43436</v>
      </c>
    </row>
    <row r="93" spans="2:13" ht="18" customHeight="1">
      <c r="B93" s="206" t="s">
        <v>97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>
        <f t="shared" ref="M93" si="49">M91+M92</f>
        <v>190886</v>
      </c>
    </row>
    <row r="94" spans="2:13">
      <c r="B94" s="83"/>
      <c r="C94" s="84"/>
      <c r="D94" s="84"/>
      <c r="E94" s="84"/>
      <c r="F94" s="84"/>
      <c r="I94" s="75"/>
      <c r="J94" s="75"/>
      <c r="K94" s="75"/>
      <c r="L94" s="75"/>
      <c r="M94" s="75"/>
    </row>
    <row r="95" spans="2:13" ht="18.5">
      <c r="B95" s="348" t="s">
        <v>138</v>
      </c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</row>
    <row r="96" spans="2:13" ht="15.5">
      <c r="B96" s="347" t="s">
        <v>90</v>
      </c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</row>
    <row r="97" spans="2:13" ht="15.5">
      <c r="B97" s="158" t="s">
        <v>91</v>
      </c>
      <c r="C97" s="203"/>
      <c r="D97" s="203"/>
      <c r="E97" s="203"/>
      <c r="F97" s="203"/>
      <c r="G97" s="203"/>
      <c r="H97" s="203"/>
      <c r="I97" s="203">
        <v>44197</v>
      </c>
      <c r="J97" s="203">
        <v>44562</v>
      </c>
      <c r="K97" s="203">
        <v>44927</v>
      </c>
      <c r="L97" s="203">
        <v>45292</v>
      </c>
      <c r="M97" s="203">
        <v>45658</v>
      </c>
    </row>
    <row r="98" spans="2:13" ht="15.5">
      <c r="B98" s="206" t="s">
        <v>139</v>
      </c>
      <c r="C98" s="207"/>
      <c r="D98" s="207"/>
      <c r="E98" s="207"/>
      <c r="F98" s="207"/>
      <c r="G98" s="207"/>
      <c r="H98" s="207"/>
      <c r="I98" s="207">
        <v>80757</v>
      </c>
      <c r="J98" s="207" t="s">
        <v>53</v>
      </c>
      <c r="K98" s="207" t="s">
        <v>53</v>
      </c>
      <c r="L98" s="207" t="s">
        <v>53</v>
      </c>
      <c r="M98" s="207">
        <v>2728</v>
      </c>
    </row>
    <row r="99" spans="2:13" ht="15.5">
      <c r="B99" s="208" t="s">
        <v>140</v>
      </c>
      <c r="C99" s="209"/>
      <c r="D99" s="209"/>
      <c r="E99" s="209"/>
      <c r="F99" s="209"/>
      <c r="G99" s="209"/>
      <c r="H99" s="209"/>
      <c r="I99" s="209">
        <v>107864</v>
      </c>
      <c r="J99" s="209" t="s">
        <v>53</v>
      </c>
      <c r="K99" s="209" t="s">
        <v>53</v>
      </c>
      <c r="L99" s="209" t="s">
        <v>53</v>
      </c>
      <c r="M99" s="209">
        <v>2346</v>
      </c>
    </row>
    <row r="100" spans="2:13" ht="15.5">
      <c r="B100" s="206" t="s">
        <v>141</v>
      </c>
      <c r="C100" s="207"/>
      <c r="D100" s="207"/>
      <c r="E100" s="207"/>
      <c r="F100" s="207"/>
      <c r="G100" s="207"/>
      <c r="H100" s="207"/>
      <c r="I100" s="207">
        <v>151676</v>
      </c>
      <c r="J100" s="207" t="s">
        <v>53</v>
      </c>
      <c r="K100" s="207" t="s">
        <v>53</v>
      </c>
      <c r="L100" s="207" t="s">
        <v>53</v>
      </c>
      <c r="M100" s="207" t="s">
        <v>53</v>
      </c>
    </row>
    <row r="101" spans="2:13">
      <c r="B101" s="74"/>
      <c r="C101" s="85"/>
      <c r="D101" s="85"/>
      <c r="E101" s="85"/>
      <c r="F101" s="85"/>
      <c r="I101" s="75"/>
      <c r="J101" s="75"/>
      <c r="K101" s="75"/>
      <c r="L101" s="75"/>
    </row>
    <row r="102" spans="2:13" ht="18.5">
      <c r="B102" s="82"/>
      <c r="H102" s="81"/>
      <c r="I102" s="75"/>
      <c r="J102" s="75"/>
      <c r="K102" s="75"/>
      <c r="L102" s="75"/>
      <c r="M102" s="75"/>
    </row>
    <row r="103" spans="2:13" ht="18.5">
      <c r="B103" s="348" t="s">
        <v>142</v>
      </c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</row>
    <row r="104" spans="2:13" ht="15.5">
      <c r="B104" s="347" t="s">
        <v>90</v>
      </c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</row>
    <row r="105" spans="2:13" ht="15.5">
      <c r="B105" s="158" t="s">
        <v>91</v>
      </c>
      <c r="C105" s="203"/>
      <c r="D105" s="203"/>
      <c r="E105" s="203"/>
      <c r="F105" s="203"/>
      <c r="G105" s="203"/>
      <c r="H105" s="203"/>
      <c r="I105" s="203">
        <v>44197</v>
      </c>
      <c r="J105" s="203">
        <v>44562</v>
      </c>
      <c r="K105" s="203">
        <v>44927</v>
      </c>
      <c r="L105" s="203">
        <v>45292</v>
      </c>
      <c r="M105" s="203">
        <v>45658</v>
      </c>
    </row>
    <row r="106" spans="2:13" ht="15.5">
      <c r="B106" s="206" t="s">
        <v>139</v>
      </c>
      <c r="C106" s="207"/>
      <c r="D106" s="207"/>
      <c r="E106" s="207"/>
      <c r="F106" s="207"/>
      <c r="G106" s="207"/>
      <c r="H106" s="207"/>
      <c r="I106" s="207">
        <v>6646</v>
      </c>
      <c r="J106" s="207" t="s">
        <v>53</v>
      </c>
      <c r="K106" s="207" t="s">
        <v>53</v>
      </c>
      <c r="L106" s="207">
        <v>21857</v>
      </c>
      <c r="M106" s="207" t="s">
        <v>53</v>
      </c>
    </row>
    <row r="107" spans="2:13" ht="15.5">
      <c r="B107" s="208" t="s">
        <v>140</v>
      </c>
      <c r="C107" s="209"/>
      <c r="D107" s="209"/>
      <c r="E107" s="209"/>
      <c r="F107" s="209"/>
      <c r="G107" s="209"/>
      <c r="H107" s="209"/>
      <c r="I107" s="209">
        <v>10443</v>
      </c>
      <c r="J107" s="209" t="s">
        <v>53</v>
      </c>
      <c r="K107" s="209" t="s">
        <v>53</v>
      </c>
      <c r="L107" s="209">
        <v>32408</v>
      </c>
      <c r="M107" s="209" t="s">
        <v>53</v>
      </c>
    </row>
    <row r="108" spans="2:13" ht="15.5">
      <c r="B108" s="206" t="s">
        <v>141</v>
      </c>
      <c r="C108" s="207"/>
      <c r="D108" s="207"/>
      <c r="E108" s="207"/>
      <c r="F108" s="207"/>
      <c r="G108" s="207"/>
      <c r="H108" s="207"/>
      <c r="I108" s="207">
        <v>11007</v>
      </c>
      <c r="J108" s="207" t="s">
        <v>53</v>
      </c>
      <c r="K108" s="207" t="s">
        <v>53</v>
      </c>
      <c r="L108" s="207">
        <v>46220</v>
      </c>
      <c r="M108" s="207" t="s">
        <v>53</v>
      </c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75"/>
      <c r="K109" s="75"/>
      <c r="L109" s="75"/>
      <c r="M109" s="75"/>
    </row>
    <row r="110" spans="2:13">
      <c r="B110" s="79"/>
      <c r="C110" s="80"/>
      <c r="D110" s="80"/>
      <c r="E110" s="80"/>
      <c r="F110" s="80"/>
      <c r="G110" s="80"/>
      <c r="H110" s="80"/>
      <c r="I110" s="80"/>
      <c r="J110" s="75"/>
      <c r="K110" s="75"/>
      <c r="L110" s="75"/>
      <c r="M110" s="75"/>
    </row>
    <row r="111" spans="2:13" ht="18.5">
      <c r="B111" s="348" t="s">
        <v>281</v>
      </c>
      <c r="C111" s="348"/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</row>
    <row r="112" spans="2:13" ht="15.5">
      <c r="B112" s="347" t="s">
        <v>90</v>
      </c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</row>
    <row r="113" spans="2:13" ht="15.5">
      <c r="B113" s="158" t="s">
        <v>91</v>
      </c>
      <c r="C113" s="203"/>
      <c r="D113" s="203"/>
      <c r="E113" s="203"/>
      <c r="F113" s="203"/>
      <c r="G113" s="203"/>
      <c r="H113" s="203"/>
      <c r="M113" s="203">
        <v>45658</v>
      </c>
    </row>
    <row r="114" spans="2:13" ht="15.5">
      <c r="B114" s="206" t="s">
        <v>139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>
        <v>21868</v>
      </c>
    </row>
    <row r="115" spans="2:13" ht="15.5">
      <c r="B115" s="208" t="s">
        <v>140</v>
      </c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>
        <v>24482</v>
      </c>
    </row>
    <row r="116" spans="2:13" ht="15.5">
      <c r="B116" s="206" t="s">
        <v>141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>
        <v>25106</v>
      </c>
    </row>
    <row r="117" spans="2:13">
      <c r="F117" s="86"/>
      <c r="M117" s="75"/>
    </row>
    <row r="118" spans="2:13">
      <c r="F118" s="86"/>
    </row>
    <row r="119" spans="2:13">
      <c r="F119" s="86"/>
    </row>
    <row r="120" spans="2:13">
      <c r="F120" s="86"/>
    </row>
    <row r="121" spans="2:13">
      <c r="F121" s="86"/>
    </row>
    <row r="122" spans="2:13">
      <c r="F122" s="86"/>
    </row>
    <row r="123" spans="2:13">
      <c r="F123" s="86"/>
    </row>
    <row r="124" spans="2:13">
      <c r="F124" s="86"/>
    </row>
  </sheetData>
  <mergeCells count="23">
    <mergeCell ref="B74:M74"/>
    <mergeCell ref="B112:M112"/>
    <mergeCell ref="B95:M95"/>
    <mergeCell ref="B96:M96"/>
    <mergeCell ref="B104:M104"/>
    <mergeCell ref="B103:M103"/>
    <mergeCell ref="B111:M111"/>
    <mergeCell ref="B84:M84"/>
    <mergeCell ref="B85:M85"/>
    <mergeCell ref="B52:M52"/>
    <mergeCell ref="B73:M73"/>
    <mergeCell ref="B62:M62"/>
    <mergeCell ref="B63:M63"/>
    <mergeCell ref="A4:I4"/>
    <mergeCell ref="B6:M6"/>
    <mergeCell ref="B51:M51"/>
    <mergeCell ref="B40:M40"/>
    <mergeCell ref="B29:M29"/>
    <mergeCell ref="B7:M7"/>
    <mergeCell ref="B17:M17"/>
    <mergeCell ref="B18:M18"/>
    <mergeCell ref="B30:M30"/>
    <mergeCell ref="B41:M41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4.5" outlineLevelCol="1"/>
  <cols>
    <col min="1" max="1" width="2.54296875" customWidth="1"/>
    <col min="2" max="2" width="9.54296875" style="224" hidden="1" customWidth="1" outlineLevel="1"/>
    <col min="3" max="4" width="5.453125" style="224" hidden="1" customWidth="1" outlineLevel="1"/>
    <col min="5" max="5" width="5.453125" hidden="1" customWidth="1" outlineLevel="1"/>
    <col min="6" max="6" width="9.54296875" style="224" bestFit="1" customWidth="1" collapsed="1"/>
    <col min="7" max="7" width="10.7265625" style="224" bestFit="1" customWidth="1"/>
    <col min="8" max="8" width="9.1796875" style="224"/>
    <col min="9" max="9" width="12.453125" bestFit="1" customWidth="1"/>
    <col min="10" max="10" width="9.453125" style="224" customWidth="1"/>
    <col min="11" max="11" width="10.7265625" style="224" bestFit="1" customWidth="1"/>
    <col min="12" max="12" width="9.81640625" bestFit="1" customWidth="1"/>
    <col min="14" max="15" width="9.1796875" style="224"/>
  </cols>
  <sheetData>
    <row r="2" spans="2:15">
      <c r="B2" s="224" t="s">
        <v>211</v>
      </c>
      <c r="C2" s="224" t="s">
        <v>209</v>
      </c>
      <c r="D2" s="224" t="s">
        <v>210</v>
      </c>
      <c r="F2" s="224" t="s">
        <v>212</v>
      </c>
      <c r="G2" s="224" t="s">
        <v>213</v>
      </c>
      <c r="H2" s="224" t="s">
        <v>204</v>
      </c>
      <c r="J2" s="224" t="s">
        <v>212</v>
      </c>
      <c r="K2" s="224" t="s">
        <v>216</v>
      </c>
      <c r="L2" s="224" t="s">
        <v>217</v>
      </c>
    </row>
    <row r="3" spans="2:15" ht="15.5">
      <c r="B3" s="224" t="str">
        <f t="shared" ref="B3:B66" si="0">VLOOKUP(C3,$N$3:$O$14,2,0)</f>
        <v>1Q</v>
      </c>
      <c r="C3" s="224">
        <f>MONTH(G3)</f>
        <v>1</v>
      </c>
      <c r="D3" s="224" t="str">
        <f t="shared" ref="D3:D66" si="1">RIGHT(E3,2)</f>
        <v>14</v>
      </c>
      <c r="E3">
        <f t="shared" ref="E3:E66" si="2">YEAR(G3)</f>
        <v>2014</v>
      </c>
      <c r="F3" s="224" t="str">
        <f t="shared" ref="F3:F66" si="3">+B3&amp;D3</f>
        <v>1Q14</v>
      </c>
      <c r="G3" s="225">
        <v>41640</v>
      </c>
      <c r="H3" s="224">
        <v>2.3620999999999999</v>
      </c>
      <c r="J3" s="226" t="s">
        <v>0</v>
      </c>
      <c r="K3" s="227">
        <f t="shared" ref="K3:K37" si="4">AVERAGEIF($F$3:$F$215400,J3,$H$3:$H$215400)</f>
        <v>2.3631906250000001</v>
      </c>
      <c r="L3" s="227">
        <f>H66</f>
        <v>2.2721</v>
      </c>
      <c r="N3" s="260">
        <v>1</v>
      </c>
      <c r="O3" s="260" t="s">
        <v>205</v>
      </c>
    </row>
    <row r="4" spans="2:15" ht="15.5">
      <c r="B4" s="224" t="str">
        <f t="shared" si="0"/>
        <v>1Q</v>
      </c>
      <c r="C4" s="224">
        <f t="shared" ref="C4:C67" si="5">MONTH(G4)</f>
        <v>1</v>
      </c>
      <c r="D4" s="224" t="str">
        <f t="shared" si="1"/>
        <v>14</v>
      </c>
      <c r="E4">
        <f t="shared" si="2"/>
        <v>2014</v>
      </c>
      <c r="F4" s="224" t="str">
        <f t="shared" si="3"/>
        <v>1Q14</v>
      </c>
      <c r="G4" s="225">
        <v>41641</v>
      </c>
      <c r="H4" s="224">
        <v>2.3875999999999999</v>
      </c>
      <c r="J4" s="226" t="s">
        <v>1</v>
      </c>
      <c r="K4" s="227">
        <f t="shared" si="4"/>
        <v>2.2287599999999999</v>
      </c>
      <c r="L4" s="227">
        <f>+H131</f>
        <v>2.2143000000000002</v>
      </c>
      <c r="N4" s="260">
        <f t="shared" ref="N4:N14" si="6">+N3+1</f>
        <v>2</v>
      </c>
      <c r="O4" s="260" t="s">
        <v>205</v>
      </c>
    </row>
    <row r="5" spans="2:15" ht="15.5">
      <c r="B5" s="224" t="str">
        <f t="shared" si="0"/>
        <v>1Q</v>
      </c>
      <c r="C5" s="224">
        <f t="shared" si="5"/>
        <v>1</v>
      </c>
      <c r="D5" s="224" t="str">
        <f t="shared" si="1"/>
        <v>14</v>
      </c>
      <c r="E5">
        <f t="shared" si="2"/>
        <v>2014</v>
      </c>
      <c r="F5" s="224" t="str">
        <f t="shared" si="3"/>
        <v>1Q14</v>
      </c>
      <c r="G5" s="225">
        <v>41642</v>
      </c>
      <c r="H5" s="224">
        <v>2.3765000000000001</v>
      </c>
      <c r="J5" s="226" t="s">
        <v>2</v>
      </c>
      <c r="K5" s="227">
        <f t="shared" si="4"/>
        <v>2.2746803030303027</v>
      </c>
      <c r="L5" s="227">
        <f>H197</f>
        <v>2.4462000000000002</v>
      </c>
      <c r="N5" s="260">
        <f t="shared" si="6"/>
        <v>3</v>
      </c>
      <c r="O5" s="260" t="s">
        <v>205</v>
      </c>
    </row>
    <row r="6" spans="2:15" ht="15.5">
      <c r="B6" s="224" t="str">
        <f t="shared" si="0"/>
        <v>1Q</v>
      </c>
      <c r="C6" s="224">
        <f t="shared" si="5"/>
        <v>1</v>
      </c>
      <c r="D6" s="224" t="str">
        <f t="shared" si="1"/>
        <v>14</v>
      </c>
      <c r="E6">
        <f t="shared" si="2"/>
        <v>2014</v>
      </c>
      <c r="F6" s="224" t="str">
        <f t="shared" si="3"/>
        <v>1Q14</v>
      </c>
      <c r="G6" s="225">
        <v>41645</v>
      </c>
      <c r="H6" s="224">
        <v>2.3761000000000001</v>
      </c>
      <c r="J6" s="226" t="s">
        <v>3</v>
      </c>
      <c r="K6" s="227">
        <f t="shared" si="4"/>
        <v>2.549343939393939</v>
      </c>
      <c r="L6" s="227">
        <f>H263</f>
        <v>2.6575000000000002</v>
      </c>
      <c r="N6" s="260">
        <f t="shared" si="6"/>
        <v>4</v>
      </c>
      <c r="O6" s="260" t="s">
        <v>206</v>
      </c>
    </row>
    <row r="7" spans="2:15" ht="15.5">
      <c r="B7" s="224" t="str">
        <f t="shared" si="0"/>
        <v>1Q</v>
      </c>
      <c r="C7" s="224">
        <f t="shared" si="5"/>
        <v>1</v>
      </c>
      <c r="D7" s="224" t="str">
        <f t="shared" si="1"/>
        <v>14</v>
      </c>
      <c r="E7">
        <f t="shared" si="2"/>
        <v>2014</v>
      </c>
      <c r="F7" s="224" t="str">
        <f t="shared" si="3"/>
        <v>1Q14</v>
      </c>
      <c r="G7" s="225">
        <v>41646</v>
      </c>
      <c r="H7" s="224">
        <v>2.3725000000000001</v>
      </c>
      <c r="J7" s="226" t="s">
        <v>4</v>
      </c>
      <c r="K7" s="227">
        <f t="shared" si="4"/>
        <v>2.8678953124999991</v>
      </c>
      <c r="L7" s="227">
        <f>H327</f>
        <v>3.1958000000000002</v>
      </c>
      <c r="N7" s="260">
        <f t="shared" si="6"/>
        <v>5</v>
      </c>
      <c r="O7" s="260" t="s">
        <v>206</v>
      </c>
    </row>
    <row r="8" spans="2:15" ht="15.5">
      <c r="B8" s="224" t="str">
        <f t="shared" si="0"/>
        <v>1Q</v>
      </c>
      <c r="C8" s="224">
        <f t="shared" si="5"/>
        <v>1</v>
      </c>
      <c r="D8" s="224" t="str">
        <f t="shared" si="1"/>
        <v>14</v>
      </c>
      <c r="E8">
        <f t="shared" si="2"/>
        <v>2014</v>
      </c>
      <c r="F8" s="224" t="str">
        <f t="shared" si="3"/>
        <v>1Q14</v>
      </c>
      <c r="G8" s="225">
        <v>41647</v>
      </c>
      <c r="H8" s="224">
        <v>2.3967000000000001</v>
      </c>
      <c r="J8" s="226" t="s">
        <v>5</v>
      </c>
      <c r="K8" s="227">
        <f t="shared" si="4"/>
        <v>3.0707030769230763</v>
      </c>
      <c r="L8" s="227">
        <f>H392</f>
        <v>3.1030000000000002</v>
      </c>
      <c r="N8" s="260">
        <f t="shared" si="6"/>
        <v>6</v>
      </c>
      <c r="O8" s="260" t="s">
        <v>206</v>
      </c>
    </row>
    <row r="9" spans="2:15" ht="15.5">
      <c r="B9" s="224" t="str">
        <f t="shared" si="0"/>
        <v>1Q</v>
      </c>
      <c r="C9" s="224">
        <f t="shared" si="5"/>
        <v>1</v>
      </c>
      <c r="D9" s="224" t="str">
        <f t="shared" si="1"/>
        <v>14</v>
      </c>
      <c r="E9">
        <f t="shared" si="2"/>
        <v>2014</v>
      </c>
      <c r="F9" s="224" t="str">
        <f t="shared" si="3"/>
        <v>1Q14</v>
      </c>
      <c r="G9" s="225">
        <v>41648</v>
      </c>
      <c r="H9" s="224">
        <v>2.3904000000000001</v>
      </c>
      <c r="J9" s="226" t="s">
        <v>6</v>
      </c>
      <c r="K9" s="227">
        <f t="shared" si="4"/>
        <v>3.5413742424242418</v>
      </c>
      <c r="L9" s="227">
        <f>H458</f>
        <v>3.9491000000000001</v>
      </c>
      <c r="N9" s="260">
        <f t="shared" si="6"/>
        <v>7</v>
      </c>
      <c r="O9" s="260" t="s">
        <v>207</v>
      </c>
    </row>
    <row r="10" spans="2:15" ht="15.5">
      <c r="B10" s="224" t="str">
        <f t="shared" si="0"/>
        <v>1Q</v>
      </c>
      <c r="C10" s="224">
        <f t="shared" si="5"/>
        <v>1</v>
      </c>
      <c r="D10" s="224" t="str">
        <f t="shared" si="1"/>
        <v>14</v>
      </c>
      <c r="E10">
        <f t="shared" si="2"/>
        <v>2014</v>
      </c>
      <c r="F10" s="224" t="str">
        <f t="shared" si="3"/>
        <v>1Q14</v>
      </c>
      <c r="G10" s="225">
        <v>41649</v>
      </c>
      <c r="H10" s="224">
        <v>2.3584000000000001</v>
      </c>
      <c r="J10" s="226" t="s">
        <v>7</v>
      </c>
      <c r="K10" s="227">
        <f t="shared" si="4"/>
        <v>3.845856060606061</v>
      </c>
      <c r="L10" s="227">
        <f>H524</f>
        <v>3.9607999999999999</v>
      </c>
      <c r="N10" s="260">
        <f t="shared" si="6"/>
        <v>8</v>
      </c>
      <c r="O10" s="260" t="s">
        <v>207</v>
      </c>
    </row>
    <row r="11" spans="2:15" ht="15.5">
      <c r="B11" s="224" t="str">
        <f t="shared" si="0"/>
        <v>1Q</v>
      </c>
      <c r="C11" s="224">
        <f t="shared" si="5"/>
        <v>1</v>
      </c>
      <c r="D11" s="224" t="str">
        <f t="shared" si="1"/>
        <v>14</v>
      </c>
      <c r="E11">
        <f t="shared" si="2"/>
        <v>2014</v>
      </c>
      <c r="F11" s="224" t="str">
        <f>+B11&amp;D11</f>
        <v>1Q14</v>
      </c>
      <c r="G11" s="225">
        <v>41652</v>
      </c>
      <c r="H11" s="224">
        <v>2.3597999999999999</v>
      </c>
      <c r="J11" s="226" t="s">
        <v>8</v>
      </c>
      <c r="K11" s="227">
        <f t="shared" si="4"/>
        <v>3.8962815384615381</v>
      </c>
      <c r="L11" s="227">
        <f>H589</f>
        <v>3.5935000000000001</v>
      </c>
      <c r="N11" s="260">
        <f t="shared" si="6"/>
        <v>9</v>
      </c>
      <c r="O11" s="260" t="s">
        <v>207</v>
      </c>
    </row>
    <row r="12" spans="2:15" ht="15.5">
      <c r="B12" s="224" t="str">
        <f t="shared" si="0"/>
        <v>1Q</v>
      </c>
      <c r="C12" s="224">
        <f t="shared" si="5"/>
        <v>1</v>
      </c>
      <c r="D12" s="224" t="str">
        <f t="shared" si="1"/>
        <v>14</v>
      </c>
      <c r="E12">
        <f t="shared" si="2"/>
        <v>2014</v>
      </c>
      <c r="F12" s="224" t="str">
        <f t="shared" si="3"/>
        <v>1Q14</v>
      </c>
      <c r="G12" s="225">
        <v>41653</v>
      </c>
      <c r="H12" s="224">
        <v>2.3502999999999998</v>
      </c>
      <c r="J12" s="226" t="s">
        <v>9</v>
      </c>
      <c r="K12" s="227">
        <f t="shared" si="4"/>
        <v>3.5021307692307695</v>
      </c>
      <c r="L12" s="227">
        <f>H654</f>
        <v>3.2134</v>
      </c>
      <c r="N12" s="260">
        <f t="shared" si="6"/>
        <v>10</v>
      </c>
      <c r="O12" s="260" t="s">
        <v>208</v>
      </c>
    </row>
    <row r="13" spans="2:15" ht="15.5">
      <c r="B13" s="224" t="str">
        <f t="shared" si="0"/>
        <v>1Q</v>
      </c>
      <c r="C13" s="224">
        <f t="shared" si="5"/>
        <v>1</v>
      </c>
      <c r="D13" s="224" t="str">
        <f t="shared" si="1"/>
        <v>14</v>
      </c>
      <c r="E13">
        <f t="shared" si="2"/>
        <v>2014</v>
      </c>
      <c r="F13" s="224" t="str">
        <f t="shared" si="3"/>
        <v>1Q14</v>
      </c>
      <c r="G13" s="225">
        <v>41654</v>
      </c>
      <c r="H13" s="224">
        <v>2.3605</v>
      </c>
      <c r="J13" s="226" t="s">
        <v>10</v>
      </c>
      <c r="K13" s="227">
        <f t="shared" si="4"/>
        <v>3.2457893939393956</v>
      </c>
      <c r="L13" s="227">
        <f>H720</f>
        <v>3.2603</v>
      </c>
      <c r="N13" s="260">
        <f t="shared" si="6"/>
        <v>11</v>
      </c>
      <c r="O13" s="260" t="s">
        <v>208</v>
      </c>
    </row>
    <row r="14" spans="2:15" ht="15.5">
      <c r="B14" s="224" t="str">
        <f t="shared" si="0"/>
        <v>1Q</v>
      </c>
      <c r="C14" s="224">
        <f t="shared" si="5"/>
        <v>1</v>
      </c>
      <c r="D14" s="224" t="str">
        <f t="shared" si="1"/>
        <v>14</v>
      </c>
      <c r="E14">
        <f t="shared" si="2"/>
        <v>2014</v>
      </c>
      <c r="F14" s="224" t="str">
        <f t="shared" si="3"/>
        <v>1Q14</v>
      </c>
      <c r="G14" s="225">
        <v>41655</v>
      </c>
      <c r="H14" s="224">
        <v>2.3635999999999999</v>
      </c>
      <c r="J14" s="226" t="s">
        <v>11</v>
      </c>
      <c r="K14" s="227">
        <f t="shared" si="4"/>
        <v>3.2937184615384609</v>
      </c>
      <c r="L14" s="227">
        <f>+H785</f>
        <v>3.2547000000000001</v>
      </c>
      <c r="N14" s="260">
        <f t="shared" si="6"/>
        <v>12</v>
      </c>
      <c r="O14" s="260" t="s">
        <v>208</v>
      </c>
    </row>
    <row r="15" spans="2:15" ht="15.5">
      <c r="B15" s="224" t="str">
        <f t="shared" si="0"/>
        <v>1Q</v>
      </c>
      <c r="C15" s="224">
        <f t="shared" si="5"/>
        <v>1</v>
      </c>
      <c r="D15" s="224" t="str">
        <f t="shared" si="1"/>
        <v>14</v>
      </c>
      <c r="E15">
        <f t="shared" si="2"/>
        <v>2014</v>
      </c>
      <c r="F15" s="224" t="str">
        <f t="shared" si="3"/>
        <v>1Q14</v>
      </c>
      <c r="G15" s="225">
        <v>41656</v>
      </c>
      <c r="H15" s="224">
        <v>2.3426</v>
      </c>
      <c r="J15" s="226" t="s">
        <v>12</v>
      </c>
      <c r="K15" s="227">
        <f t="shared" si="4"/>
        <v>3.1431307692307691</v>
      </c>
      <c r="L15" s="227">
        <f>+H850</f>
        <v>3.1233</v>
      </c>
      <c r="N15" s="260"/>
      <c r="O15" s="260"/>
    </row>
    <row r="16" spans="2:15" ht="15.5">
      <c r="B16" s="224" t="str">
        <f t="shared" si="0"/>
        <v>1Q</v>
      </c>
      <c r="C16" s="224">
        <f t="shared" si="5"/>
        <v>1</v>
      </c>
      <c r="D16" s="224" t="str">
        <f t="shared" si="1"/>
        <v>14</v>
      </c>
      <c r="E16">
        <f t="shared" si="2"/>
        <v>2014</v>
      </c>
      <c r="F16" s="224" t="str">
        <f t="shared" si="3"/>
        <v>1Q14</v>
      </c>
      <c r="G16" s="225">
        <v>41659</v>
      </c>
      <c r="H16" s="224">
        <v>2.3441999999999998</v>
      </c>
      <c r="J16" s="226" t="s">
        <v>13</v>
      </c>
      <c r="K16" s="227">
        <f t="shared" si="4"/>
        <v>3.2155738461538457</v>
      </c>
      <c r="L16" s="227">
        <f>+H915</f>
        <v>3.3071999999999999</v>
      </c>
      <c r="N16" s="260"/>
      <c r="O16" s="260"/>
    </row>
    <row r="17" spans="2:17" ht="15.5">
      <c r="B17" s="224" t="str">
        <f t="shared" si="0"/>
        <v>1Q</v>
      </c>
      <c r="C17" s="224">
        <f t="shared" si="5"/>
        <v>1</v>
      </c>
      <c r="D17" s="224" t="str">
        <f t="shared" si="1"/>
        <v>14</v>
      </c>
      <c r="E17">
        <f t="shared" si="2"/>
        <v>2014</v>
      </c>
      <c r="F17" s="224" t="str">
        <f t="shared" si="3"/>
        <v>1Q14</v>
      </c>
      <c r="G17" s="225">
        <v>41660</v>
      </c>
      <c r="H17" s="224">
        <v>2.3574999999999999</v>
      </c>
      <c r="J17" s="226" t="s">
        <v>14</v>
      </c>
      <c r="K17" s="227">
        <f t="shared" si="4"/>
        <v>3.1619784615384612</v>
      </c>
      <c r="L17" s="227">
        <f>+H980</f>
        <v>3.1619000000000002</v>
      </c>
      <c r="P17" t="s">
        <v>239</v>
      </c>
      <c r="Q17" t="s">
        <v>240</v>
      </c>
    </row>
    <row r="18" spans="2:17" ht="15.5">
      <c r="B18" s="224" t="str">
        <f t="shared" si="0"/>
        <v>1Q</v>
      </c>
      <c r="C18" s="224">
        <f t="shared" si="5"/>
        <v>1</v>
      </c>
      <c r="D18" s="224" t="str">
        <f t="shared" si="1"/>
        <v>14</v>
      </c>
      <c r="E18">
        <f t="shared" si="2"/>
        <v>2014</v>
      </c>
      <c r="F18" s="224" t="str">
        <f t="shared" si="3"/>
        <v>1Q14</v>
      </c>
      <c r="G18" s="225">
        <v>41661</v>
      </c>
      <c r="H18" s="224">
        <v>2.3731</v>
      </c>
      <c r="J18" s="226" t="s">
        <v>85</v>
      </c>
      <c r="K18" s="227">
        <f t="shared" si="4"/>
        <v>3.24991076923077</v>
      </c>
      <c r="L18" s="227">
        <f>+H1045</f>
        <v>3.3125</v>
      </c>
      <c r="O18" s="224">
        <v>2019</v>
      </c>
      <c r="P18" s="280">
        <v>3.9442660768138111</v>
      </c>
      <c r="Q18" s="280">
        <v>5.2054</v>
      </c>
    </row>
    <row r="19" spans="2:17" ht="15.5">
      <c r="B19" s="224" t="str">
        <f t="shared" si="0"/>
        <v>1Q</v>
      </c>
      <c r="C19" s="224">
        <f t="shared" si="5"/>
        <v>1</v>
      </c>
      <c r="D19" s="224" t="str">
        <f t="shared" si="1"/>
        <v>14</v>
      </c>
      <c r="E19">
        <f t="shared" si="2"/>
        <v>2014</v>
      </c>
      <c r="F19" s="224" t="str">
        <f t="shared" si="3"/>
        <v>1Q14</v>
      </c>
      <c r="G19" s="225">
        <v>41662</v>
      </c>
      <c r="H19" s="224">
        <v>2.3959000000000001</v>
      </c>
      <c r="J19" s="226" t="s">
        <v>84</v>
      </c>
      <c r="K19" s="227">
        <f t="shared" si="4"/>
        <v>3.2462600000000008</v>
      </c>
      <c r="L19" s="227">
        <f>+H1110</f>
        <v>3.3050999999999999</v>
      </c>
      <c r="O19" s="224">
        <v>2020</v>
      </c>
      <c r="P19" s="280">
        <v>5.1544696386946391</v>
      </c>
      <c r="Q19" s="280">
        <v>5.194</v>
      </c>
    </row>
    <row r="20" spans="2:17" ht="15.5">
      <c r="B20" s="224" t="str">
        <f t="shared" si="0"/>
        <v>1Q</v>
      </c>
      <c r="C20" s="224">
        <f t="shared" si="5"/>
        <v>1</v>
      </c>
      <c r="D20" s="224" t="str">
        <f t="shared" si="1"/>
        <v>14</v>
      </c>
      <c r="E20">
        <f t="shared" si="2"/>
        <v>2014</v>
      </c>
      <c r="F20" s="224" t="str">
        <f t="shared" si="3"/>
        <v>1Q14</v>
      </c>
      <c r="G20" s="225">
        <v>41663</v>
      </c>
      <c r="H20" s="224">
        <v>2.3982000000000001</v>
      </c>
      <c r="J20" s="226" t="s">
        <v>98</v>
      </c>
      <c r="K20" s="227">
        <f t="shared" si="4"/>
        <v>3.609026153846155</v>
      </c>
      <c r="L20" s="227">
        <f>+H1175</f>
        <v>3.8771</v>
      </c>
      <c r="O20" s="224">
        <v>2021</v>
      </c>
      <c r="P20" s="280">
        <v>5.3973912536421924</v>
      </c>
      <c r="Q20" s="280">
        <v>5.5712999999999999</v>
      </c>
    </row>
    <row r="21" spans="2:17" ht="15.5">
      <c r="B21" s="224" t="str">
        <f t="shared" si="0"/>
        <v>1Q</v>
      </c>
      <c r="C21" s="224">
        <f t="shared" si="5"/>
        <v>1</v>
      </c>
      <c r="D21" s="224" t="str">
        <f t="shared" si="1"/>
        <v>14</v>
      </c>
      <c r="E21">
        <f t="shared" si="2"/>
        <v>2014</v>
      </c>
      <c r="F21" s="224" t="str">
        <f t="shared" si="3"/>
        <v>1Q14</v>
      </c>
      <c r="G21" s="225">
        <v>41666</v>
      </c>
      <c r="H21" s="224">
        <v>2.4215</v>
      </c>
      <c r="J21" s="226" t="s">
        <v>99</v>
      </c>
      <c r="K21" s="227">
        <f t="shared" si="4"/>
        <v>3.9494984615384614</v>
      </c>
      <c r="L21" s="227">
        <f>+H1240</f>
        <v>4.0491000000000001</v>
      </c>
      <c r="O21" s="224">
        <v>2022</v>
      </c>
      <c r="P21" s="280">
        <v>5.2607887096774206</v>
      </c>
      <c r="Q21" s="280">
        <v>5.2859999999999996</v>
      </c>
    </row>
    <row r="22" spans="2:17" ht="15.5">
      <c r="B22" s="224" t="str">
        <f t="shared" si="0"/>
        <v>1Q</v>
      </c>
      <c r="C22" s="224">
        <f t="shared" si="5"/>
        <v>1</v>
      </c>
      <c r="D22" s="224" t="str">
        <f t="shared" si="1"/>
        <v>14</v>
      </c>
      <c r="E22">
        <f t="shared" si="2"/>
        <v>2014</v>
      </c>
      <c r="F22" s="224" t="str">
        <f t="shared" si="3"/>
        <v>1Q14</v>
      </c>
      <c r="G22" s="225">
        <v>41667</v>
      </c>
      <c r="H22" s="224">
        <v>2.4262999999999999</v>
      </c>
      <c r="J22" s="226" t="s">
        <v>101</v>
      </c>
      <c r="K22" s="227">
        <f t="shared" si="4"/>
        <v>3.8115348484848472</v>
      </c>
      <c r="L22" s="227">
        <f>+H1306</f>
        <v>3.8812000000000002</v>
      </c>
    </row>
    <row r="23" spans="2:17" ht="15.5">
      <c r="B23" s="224" t="str">
        <f t="shared" si="0"/>
        <v>1Q</v>
      </c>
      <c r="C23" s="224">
        <f t="shared" si="5"/>
        <v>1</v>
      </c>
      <c r="D23" s="224" t="str">
        <f t="shared" si="1"/>
        <v>14</v>
      </c>
      <c r="E23">
        <f t="shared" si="2"/>
        <v>2014</v>
      </c>
      <c r="F23" s="224" t="str">
        <f t="shared" si="3"/>
        <v>1Q14</v>
      </c>
      <c r="G23" s="225">
        <v>41668</v>
      </c>
      <c r="H23" s="224">
        <v>2.4352</v>
      </c>
      <c r="J23" s="226" t="s">
        <v>108</v>
      </c>
      <c r="K23" s="227">
        <f t="shared" si="4"/>
        <v>3.7679890624999999</v>
      </c>
      <c r="L23" s="227">
        <f>+H1370</f>
        <v>3.9247000000000001</v>
      </c>
    </row>
    <row r="24" spans="2:17" ht="15.5">
      <c r="B24" s="224" t="str">
        <f t="shared" si="0"/>
        <v>1Q</v>
      </c>
      <c r="C24" s="224">
        <f t="shared" si="5"/>
        <v>1</v>
      </c>
      <c r="D24" s="224" t="str">
        <f t="shared" si="1"/>
        <v>14</v>
      </c>
      <c r="E24">
        <f t="shared" si="2"/>
        <v>2014</v>
      </c>
      <c r="F24" s="224" t="str">
        <f t="shared" si="3"/>
        <v>1Q14</v>
      </c>
      <c r="G24" s="225">
        <v>41669</v>
      </c>
      <c r="H24" s="224">
        <v>2.4117999999999999</v>
      </c>
      <c r="J24" s="226" t="s">
        <v>110</v>
      </c>
      <c r="K24" s="227">
        <f t="shared" si="4"/>
        <v>3.9202661538461543</v>
      </c>
      <c r="L24" s="227">
        <f>+H1435</f>
        <v>3.8519999999999999</v>
      </c>
    </row>
    <row r="25" spans="2:17" ht="15.5">
      <c r="B25" s="224" t="str">
        <f t="shared" si="0"/>
        <v>1Q</v>
      </c>
      <c r="C25" s="224">
        <f t="shared" si="5"/>
        <v>1</v>
      </c>
      <c r="D25" s="224" t="str">
        <f t="shared" si="1"/>
        <v>14</v>
      </c>
      <c r="E25">
        <f t="shared" si="2"/>
        <v>2014</v>
      </c>
      <c r="F25" s="224" t="str">
        <f t="shared" si="3"/>
        <v>1Q14</v>
      </c>
      <c r="G25" s="225">
        <v>41670</v>
      </c>
      <c r="H25" s="224">
        <v>2.4127000000000001</v>
      </c>
      <c r="J25" s="226" t="s">
        <v>113</v>
      </c>
      <c r="K25" s="227">
        <f t="shared" si="4"/>
        <v>3.9720727272727268</v>
      </c>
      <c r="L25" s="227">
        <f>+H1501</f>
        <v>4.1555999999999997</v>
      </c>
    </row>
    <row r="26" spans="2:17" ht="15.5">
      <c r="B26" s="224" t="str">
        <f t="shared" si="0"/>
        <v>1Q</v>
      </c>
      <c r="C26" s="224">
        <f t="shared" si="5"/>
        <v>2</v>
      </c>
      <c r="D26" s="224" t="str">
        <f t="shared" si="1"/>
        <v>14</v>
      </c>
      <c r="E26">
        <f t="shared" si="2"/>
        <v>2014</v>
      </c>
      <c r="F26" s="224" t="str">
        <f t="shared" si="3"/>
        <v>1Q14</v>
      </c>
      <c r="G26" s="225">
        <v>41673</v>
      </c>
      <c r="H26" s="224">
        <v>2.4401999999999999</v>
      </c>
      <c r="J26" s="226" t="s">
        <v>114</v>
      </c>
      <c r="K26" s="227">
        <f t="shared" si="4"/>
        <v>4.1167363636363632</v>
      </c>
      <c r="L26" s="227">
        <f>H1632</f>
        <v>5.2054</v>
      </c>
    </row>
    <row r="27" spans="2:17" ht="15.5">
      <c r="B27" s="224" t="str">
        <f t="shared" si="0"/>
        <v>1Q</v>
      </c>
      <c r="C27" s="224">
        <f t="shared" si="5"/>
        <v>2</v>
      </c>
      <c r="D27" s="224" t="str">
        <f t="shared" si="1"/>
        <v>14</v>
      </c>
      <c r="E27">
        <f t="shared" si="2"/>
        <v>2014</v>
      </c>
      <c r="F27" s="224" t="str">
        <f t="shared" si="3"/>
        <v>1Q14</v>
      </c>
      <c r="G27" s="225">
        <v>41674</v>
      </c>
      <c r="H27" s="224">
        <v>2.4055</v>
      </c>
      <c r="J27" s="226" t="s">
        <v>126</v>
      </c>
      <c r="K27" s="227">
        <f t="shared" si="4"/>
        <v>4.463696923076923</v>
      </c>
      <c r="L27" s="227">
        <f>+H1632</f>
        <v>5.2054</v>
      </c>
    </row>
    <row r="28" spans="2:17" ht="15.5">
      <c r="B28" s="224" t="str">
        <f t="shared" si="0"/>
        <v>1Q</v>
      </c>
      <c r="C28" s="224">
        <f t="shared" si="5"/>
        <v>2</v>
      </c>
      <c r="D28" s="224" t="str">
        <f t="shared" si="1"/>
        <v>14</v>
      </c>
      <c r="E28">
        <f t="shared" si="2"/>
        <v>2014</v>
      </c>
      <c r="F28" s="224" t="str">
        <f t="shared" si="3"/>
        <v>1Q14</v>
      </c>
      <c r="G28" s="225">
        <v>41675</v>
      </c>
      <c r="H28" s="224">
        <v>2.3986000000000001</v>
      </c>
      <c r="J28" s="226" t="s">
        <v>129</v>
      </c>
      <c r="K28" s="227">
        <f t="shared" si="4"/>
        <v>5.3756876923076922</v>
      </c>
      <c r="L28" s="227">
        <f>+H1958</f>
        <v>4.9695999999999998</v>
      </c>
    </row>
    <row r="29" spans="2:17" ht="15.5">
      <c r="B29" s="224" t="str">
        <f t="shared" si="0"/>
        <v>1Q</v>
      </c>
      <c r="C29" s="224">
        <f t="shared" si="5"/>
        <v>2</v>
      </c>
      <c r="D29" s="224" t="str">
        <f t="shared" si="1"/>
        <v>14</v>
      </c>
      <c r="E29">
        <f t="shared" si="2"/>
        <v>2014</v>
      </c>
      <c r="F29" s="224" t="str">
        <f t="shared" si="3"/>
        <v>1Q14</v>
      </c>
      <c r="G29" s="225">
        <v>41676</v>
      </c>
      <c r="H29" s="224">
        <v>2.3824999999999998</v>
      </c>
      <c r="J29" s="226" t="s">
        <v>131</v>
      </c>
      <c r="K29" s="227">
        <f t="shared" si="4"/>
        <v>5.3787469696969712</v>
      </c>
      <c r="L29" s="227">
        <f>+H1763</f>
        <v>5.6120000000000001</v>
      </c>
    </row>
    <row r="30" spans="2:17" ht="15.5">
      <c r="B30" s="224" t="str">
        <f t="shared" si="0"/>
        <v>1Q</v>
      </c>
      <c r="C30" s="224">
        <f t="shared" si="5"/>
        <v>2</v>
      </c>
      <c r="D30" s="224" t="str">
        <f t="shared" si="1"/>
        <v>14</v>
      </c>
      <c r="E30">
        <f t="shared" si="2"/>
        <v>2014</v>
      </c>
      <c r="F30" s="224" t="str">
        <f t="shared" si="3"/>
        <v>1Q14</v>
      </c>
      <c r="G30" s="225">
        <v>41677</v>
      </c>
      <c r="H30" s="224">
        <v>2.3801999999999999</v>
      </c>
      <c r="J30" s="226" t="s">
        <v>132</v>
      </c>
      <c r="K30" s="227">
        <f t="shared" si="4"/>
        <v>5.3997469696969702</v>
      </c>
      <c r="L30" s="227">
        <f>+H1829</f>
        <v>5.194</v>
      </c>
    </row>
    <row r="31" spans="2:17" ht="15.5">
      <c r="B31" s="224" t="str">
        <f t="shared" si="0"/>
        <v>1Q</v>
      </c>
      <c r="C31" s="224">
        <f t="shared" si="5"/>
        <v>2</v>
      </c>
      <c r="D31" s="224" t="str">
        <f t="shared" si="1"/>
        <v>14</v>
      </c>
      <c r="E31">
        <f t="shared" si="2"/>
        <v>2014</v>
      </c>
      <c r="F31" s="224" t="str">
        <f t="shared" si="3"/>
        <v>1Q14</v>
      </c>
      <c r="G31" s="225">
        <v>41680</v>
      </c>
      <c r="H31" s="224">
        <v>2.4089999999999998</v>
      </c>
      <c r="J31" s="226" t="s">
        <v>134</v>
      </c>
      <c r="K31" s="227">
        <f t="shared" si="4"/>
        <v>5.4768062500000001</v>
      </c>
      <c r="L31" s="227">
        <f>+H1893</f>
        <v>5.6333000000000002</v>
      </c>
    </row>
    <row r="32" spans="2:17" ht="15.5">
      <c r="B32" s="224" t="str">
        <f t="shared" si="0"/>
        <v>1Q</v>
      </c>
      <c r="C32" s="224">
        <f t="shared" si="5"/>
        <v>2</v>
      </c>
      <c r="D32" s="224" t="str">
        <f t="shared" si="1"/>
        <v>14</v>
      </c>
      <c r="E32">
        <f t="shared" si="2"/>
        <v>2014</v>
      </c>
      <c r="F32" s="224" t="str">
        <f t="shared" si="3"/>
        <v>1Q14</v>
      </c>
      <c r="G32" s="225">
        <v>41681</v>
      </c>
      <c r="H32" s="224">
        <v>2.4005000000000001</v>
      </c>
      <c r="J32" s="226" t="s">
        <v>143</v>
      </c>
      <c r="K32" s="227">
        <f t="shared" si="4"/>
        <v>5.296578461538461</v>
      </c>
      <c r="L32" s="227">
        <f>+H1958</f>
        <v>4.9695999999999998</v>
      </c>
    </row>
    <row r="33" spans="2:12" ht="15.5">
      <c r="B33" s="224" t="str">
        <f t="shared" si="0"/>
        <v>1Q</v>
      </c>
      <c r="C33" s="224">
        <f t="shared" si="5"/>
        <v>2</v>
      </c>
      <c r="D33" s="224" t="str">
        <f t="shared" si="1"/>
        <v>14</v>
      </c>
      <c r="E33">
        <f t="shared" si="2"/>
        <v>2014</v>
      </c>
      <c r="F33" s="224" t="str">
        <f t="shared" si="3"/>
        <v>1Q14</v>
      </c>
      <c r="G33" s="225">
        <v>41682</v>
      </c>
      <c r="H33" s="224">
        <v>2.4255</v>
      </c>
      <c r="J33" s="226" t="s">
        <v>145</v>
      </c>
      <c r="K33" s="227">
        <f t="shared" si="4"/>
        <v>5.2308409090909107</v>
      </c>
      <c r="L33" s="227">
        <f>+H2024</f>
        <v>5.4432999999999998</v>
      </c>
    </row>
    <row r="34" spans="2:12" ht="15.5">
      <c r="B34" s="224" t="str">
        <f t="shared" si="0"/>
        <v>1Q</v>
      </c>
      <c r="C34" s="224">
        <f t="shared" si="5"/>
        <v>2</v>
      </c>
      <c r="D34" s="224" t="str">
        <f t="shared" si="1"/>
        <v>14</v>
      </c>
      <c r="E34">
        <f t="shared" si="2"/>
        <v>2014</v>
      </c>
      <c r="F34" s="224" t="str">
        <f t="shared" si="3"/>
        <v>1Q14</v>
      </c>
      <c r="G34" s="225">
        <v>41683</v>
      </c>
      <c r="H34" s="224">
        <v>2.3938000000000001</v>
      </c>
      <c r="J34" s="226" t="s">
        <v>147</v>
      </c>
      <c r="K34" s="227">
        <f t="shared" si="4"/>
        <v>5.5853393939393943</v>
      </c>
      <c r="L34" s="227">
        <f>+H2090</f>
        <v>5.5712999999999999</v>
      </c>
    </row>
    <row r="35" spans="2:12" ht="15.5">
      <c r="B35" s="224" t="str">
        <f t="shared" si="0"/>
        <v>1Q</v>
      </c>
      <c r="C35" s="224">
        <f t="shared" si="5"/>
        <v>2</v>
      </c>
      <c r="D35" s="224" t="str">
        <f t="shared" si="1"/>
        <v>14</v>
      </c>
      <c r="E35">
        <f t="shared" si="2"/>
        <v>2014</v>
      </c>
      <c r="F35" s="224" t="str">
        <f t="shared" si="3"/>
        <v>1Q14</v>
      </c>
      <c r="G35" s="225">
        <v>41684</v>
      </c>
      <c r="H35" s="224">
        <v>2.3891</v>
      </c>
      <c r="J35" s="226" t="s">
        <v>203</v>
      </c>
      <c r="K35" s="227">
        <f t="shared" si="4"/>
        <v>5.2224140625000013</v>
      </c>
      <c r="L35" s="227">
        <f>+H2154</f>
        <v>4.7389999999999999</v>
      </c>
    </row>
    <row r="36" spans="2:12" ht="15.5">
      <c r="B36" s="224" t="str">
        <f t="shared" si="0"/>
        <v>1Q</v>
      </c>
      <c r="C36" s="224">
        <f t="shared" si="5"/>
        <v>2</v>
      </c>
      <c r="D36" s="224" t="str">
        <f t="shared" si="1"/>
        <v>14</v>
      </c>
      <c r="E36">
        <f t="shared" si="2"/>
        <v>2014</v>
      </c>
      <c r="F36" s="224" t="str">
        <f t="shared" si="3"/>
        <v>1Q14</v>
      </c>
      <c r="G36" s="225">
        <v>41687</v>
      </c>
      <c r="H36" s="224">
        <v>2.39</v>
      </c>
      <c r="J36" s="226" t="s">
        <v>220</v>
      </c>
      <c r="K36" s="227">
        <f t="shared" si="4"/>
        <v>4.9274354838709673</v>
      </c>
      <c r="L36" s="227">
        <f>+H2216</f>
        <v>5.2558999999999996</v>
      </c>
    </row>
    <row r="37" spans="2:12" ht="15.5">
      <c r="B37" s="224" t="str">
        <f t="shared" si="0"/>
        <v>1Q</v>
      </c>
      <c r="C37" s="224">
        <f t="shared" si="5"/>
        <v>2</v>
      </c>
      <c r="D37" s="224" t="str">
        <f t="shared" si="1"/>
        <v>14</v>
      </c>
      <c r="E37">
        <f t="shared" si="2"/>
        <v>2014</v>
      </c>
      <c r="F37" s="224" t="str">
        <f t="shared" si="3"/>
        <v>1Q14</v>
      </c>
      <c r="G37" s="225">
        <v>41688</v>
      </c>
      <c r="H37" s="224">
        <v>2.3955000000000002</v>
      </c>
      <c r="J37" s="226" t="s">
        <v>231</v>
      </c>
      <c r="K37" s="227">
        <f t="shared" si="4"/>
        <v>5.2465599999999979</v>
      </c>
      <c r="L37" s="227">
        <f>+H2281</f>
        <v>5.4138000000000002</v>
      </c>
    </row>
    <row r="38" spans="2:12" ht="15.5">
      <c r="B38" s="224" t="str">
        <f t="shared" si="0"/>
        <v>1Q</v>
      </c>
      <c r="C38" s="224">
        <f t="shared" si="5"/>
        <v>2</v>
      </c>
      <c r="D38" s="224" t="str">
        <f t="shared" si="1"/>
        <v>14</v>
      </c>
      <c r="E38">
        <f t="shared" si="2"/>
        <v>2014</v>
      </c>
      <c r="F38" s="224" t="str">
        <f t="shared" si="3"/>
        <v>1Q14</v>
      </c>
      <c r="G38" s="225">
        <v>41689</v>
      </c>
      <c r="H38" s="224">
        <v>2.3942000000000001</v>
      </c>
      <c r="J38" s="226"/>
    </row>
    <row r="39" spans="2:12" ht="15.5">
      <c r="B39" s="224" t="str">
        <f t="shared" si="0"/>
        <v>1Q</v>
      </c>
      <c r="C39" s="224">
        <f t="shared" si="5"/>
        <v>2</v>
      </c>
      <c r="D39" s="224" t="str">
        <f t="shared" si="1"/>
        <v>14</v>
      </c>
      <c r="E39">
        <f t="shared" si="2"/>
        <v>2014</v>
      </c>
      <c r="F39" s="224" t="str">
        <f t="shared" si="3"/>
        <v>1Q14</v>
      </c>
      <c r="G39" s="225">
        <v>41690</v>
      </c>
      <c r="H39" s="224">
        <v>2.3704000000000001</v>
      </c>
      <c r="J39" s="226"/>
    </row>
    <row r="40" spans="2:12" ht="15.5">
      <c r="B40" s="224" t="str">
        <f t="shared" si="0"/>
        <v>1Q</v>
      </c>
      <c r="C40" s="224">
        <f t="shared" si="5"/>
        <v>2</v>
      </c>
      <c r="D40" s="224" t="str">
        <f t="shared" si="1"/>
        <v>14</v>
      </c>
      <c r="E40">
        <f t="shared" si="2"/>
        <v>2014</v>
      </c>
      <c r="F40" s="224" t="str">
        <f t="shared" si="3"/>
        <v>1Q14</v>
      </c>
      <c r="G40" s="225">
        <v>41691</v>
      </c>
      <c r="H40" s="224">
        <v>2.3456000000000001</v>
      </c>
      <c r="J40" s="226"/>
    </row>
    <row r="41" spans="2:12" ht="15.5">
      <c r="B41" s="224" t="str">
        <f t="shared" si="0"/>
        <v>1Q</v>
      </c>
      <c r="C41" s="224">
        <f t="shared" si="5"/>
        <v>2</v>
      </c>
      <c r="D41" s="224" t="str">
        <f t="shared" si="1"/>
        <v>14</v>
      </c>
      <c r="E41">
        <f t="shared" si="2"/>
        <v>2014</v>
      </c>
      <c r="F41" s="224" t="str">
        <f t="shared" si="3"/>
        <v>1Q14</v>
      </c>
      <c r="G41" s="225">
        <v>41694</v>
      </c>
      <c r="H41" s="224">
        <v>2.3391999999999999</v>
      </c>
      <c r="J41" s="226"/>
    </row>
    <row r="42" spans="2:12" ht="15.5">
      <c r="B42" s="224" t="str">
        <f t="shared" si="0"/>
        <v>1Q</v>
      </c>
      <c r="C42" s="224">
        <f t="shared" si="5"/>
        <v>2</v>
      </c>
      <c r="D42" s="224" t="str">
        <f t="shared" si="1"/>
        <v>14</v>
      </c>
      <c r="E42">
        <f t="shared" si="2"/>
        <v>2014</v>
      </c>
      <c r="F42" s="224" t="str">
        <f t="shared" si="3"/>
        <v>1Q14</v>
      </c>
      <c r="G42" s="225">
        <v>41695</v>
      </c>
      <c r="H42" s="224">
        <v>2.3411</v>
      </c>
      <c r="J42" s="226"/>
    </row>
    <row r="43" spans="2:12" ht="15.5">
      <c r="B43" s="224" t="str">
        <f t="shared" si="0"/>
        <v>1Q</v>
      </c>
      <c r="C43" s="224">
        <f t="shared" si="5"/>
        <v>2</v>
      </c>
      <c r="D43" s="224" t="str">
        <f t="shared" si="1"/>
        <v>14</v>
      </c>
      <c r="E43">
        <f t="shared" si="2"/>
        <v>2014</v>
      </c>
      <c r="F43" s="224" t="str">
        <f t="shared" si="3"/>
        <v>1Q14</v>
      </c>
      <c r="G43" s="225">
        <v>41696</v>
      </c>
      <c r="H43" s="224">
        <v>2.3496999999999999</v>
      </c>
      <c r="J43" s="226"/>
    </row>
    <row r="44" spans="2:12" ht="15.5">
      <c r="B44" s="224" t="str">
        <f t="shared" si="0"/>
        <v>1Q</v>
      </c>
      <c r="C44" s="224">
        <f t="shared" si="5"/>
        <v>2</v>
      </c>
      <c r="D44" s="224" t="str">
        <f t="shared" si="1"/>
        <v>14</v>
      </c>
      <c r="E44">
        <f t="shared" si="2"/>
        <v>2014</v>
      </c>
      <c r="F44" s="224" t="str">
        <f t="shared" si="3"/>
        <v>1Q14</v>
      </c>
      <c r="G44" s="225">
        <v>41697</v>
      </c>
      <c r="H44" s="224">
        <v>2.3220000000000001</v>
      </c>
      <c r="J44" s="226"/>
    </row>
    <row r="45" spans="2:12" ht="15.5">
      <c r="B45" s="224" t="str">
        <f t="shared" si="0"/>
        <v>1Q</v>
      </c>
      <c r="C45" s="224">
        <f t="shared" si="5"/>
        <v>2</v>
      </c>
      <c r="D45" s="224" t="str">
        <f t="shared" si="1"/>
        <v>14</v>
      </c>
      <c r="E45">
        <f t="shared" si="2"/>
        <v>2014</v>
      </c>
      <c r="F45" s="224" t="str">
        <f t="shared" si="3"/>
        <v>1Q14</v>
      </c>
      <c r="G45" s="225">
        <v>41698</v>
      </c>
      <c r="H45" s="224">
        <v>2.3384</v>
      </c>
      <c r="J45" s="226"/>
    </row>
    <row r="46" spans="2:12" ht="15.5">
      <c r="B46" s="224" t="str">
        <f t="shared" si="0"/>
        <v>1Q</v>
      </c>
      <c r="C46" s="224">
        <f t="shared" si="5"/>
        <v>3</v>
      </c>
      <c r="D46" s="224" t="str">
        <f t="shared" si="1"/>
        <v>14</v>
      </c>
      <c r="E46">
        <f t="shared" si="2"/>
        <v>2014</v>
      </c>
      <c r="F46" s="224" t="str">
        <f t="shared" si="3"/>
        <v>1Q14</v>
      </c>
      <c r="G46" s="225">
        <v>41701</v>
      </c>
      <c r="H46" s="224">
        <v>2.3441000000000001</v>
      </c>
      <c r="J46" s="226"/>
    </row>
    <row r="47" spans="2:12" ht="15.5">
      <c r="B47" s="224" t="str">
        <f t="shared" si="0"/>
        <v>1Q</v>
      </c>
      <c r="C47" s="224">
        <f t="shared" si="5"/>
        <v>3</v>
      </c>
      <c r="D47" s="224" t="str">
        <f t="shared" si="1"/>
        <v>14</v>
      </c>
      <c r="E47">
        <f t="shared" si="2"/>
        <v>2014</v>
      </c>
      <c r="F47" s="224" t="str">
        <f t="shared" si="3"/>
        <v>1Q14</v>
      </c>
      <c r="G47" s="225">
        <v>41702</v>
      </c>
      <c r="H47" s="224">
        <v>2.3412000000000002</v>
      </c>
      <c r="J47" s="226"/>
    </row>
    <row r="48" spans="2:12" ht="15.5">
      <c r="B48" s="224" t="str">
        <f t="shared" si="0"/>
        <v>1Q</v>
      </c>
      <c r="C48" s="224">
        <f t="shared" si="5"/>
        <v>3</v>
      </c>
      <c r="D48" s="224" t="str">
        <f t="shared" si="1"/>
        <v>14</v>
      </c>
      <c r="E48">
        <f t="shared" si="2"/>
        <v>2014</v>
      </c>
      <c r="F48" s="224" t="str">
        <f t="shared" si="3"/>
        <v>1Q14</v>
      </c>
      <c r="G48" s="225">
        <v>41703</v>
      </c>
      <c r="H48" s="224">
        <v>2.3180999999999998</v>
      </c>
      <c r="J48" s="226"/>
    </row>
    <row r="49" spans="2:10" ht="15.5">
      <c r="B49" s="224" t="str">
        <f t="shared" si="0"/>
        <v>1Q</v>
      </c>
      <c r="C49" s="224">
        <f t="shared" si="5"/>
        <v>3</v>
      </c>
      <c r="D49" s="224" t="str">
        <f t="shared" si="1"/>
        <v>14</v>
      </c>
      <c r="E49">
        <f t="shared" si="2"/>
        <v>2014</v>
      </c>
      <c r="F49" s="224" t="str">
        <f t="shared" si="3"/>
        <v>1Q14</v>
      </c>
      <c r="G49" s="225">
        <v>41704</v>
      </c>
      <c r="H49" s="224">
        <v>2.3231999999999999</v>
      </c>
      <c r="J49" s="226"/>
    </row>
    <row r="50" spans="2:10" ht="15.5">
      <c r="B50" s="224" t="str">
        <f t="shared" si="0"/>
        <v>1Q</v>
      </c>
      <c r="C50" s="224">
        <f t="shared" si="5"/>
        <v>3</v>
      </c>
      <c r="D50" s="224" t="str">
        <f t="shared" si="1"/>
        <v>14</v>
      </c>
      <c r="E50">
        <f t="shared" si="2"/>
        <v>2014</v>
      </c>
      <c r="F50" s="224" t="str">
        <f t="shared" si="3"/>
        <v>1Q14</v>
      </c>
      <c r="G50" s="225">
        <v>41705</v>
      </c>
      <c r="H50" s="224">
        <v>2.3405999999999998</v>
      </c>
      <c r="J50" s="226"/>
    </row>
    <row r="51" spans="2:10">
      <c r="B51" s="224" t="str">
        <f t="shared" si="0"/>
        <v>1Q</v>
      </c>
      <c r="C51" s="224">
        <f t="shared" si="5"/>
        <v>3</v>
      </c>
      <c r="D51" s="224" t="str">
        <f t="shared" si="1"/>
        <v>14</v>
      </c>
      <c r="E51">
        <f t="shared" si="2"/>
        <v>2014</v>
      </c>
      <c r="F51" s="224" t="str">
        <f t="shared" si="3"/>
        <v>1Q14</v>
      </c>
      <c r="G51" s="225">
        <v>41708</v>
      </c>
      <c r="H51" s="224">
        <v>2.3498000000000001</v>
      </c>
    </row>
    <row r="52" spans="2:10">
      <c r="B52" s="224" t="str">
        <f t="shared" si="0"/>
        <v>1Q</v>
      </c>
      <c r="C52" s="224">
        <f t="shared" si="5"/>
        <v>3</v>
      </c>
      <c r="D52" s="224" t="str">
        <f t="shared" si="1"/>
        <v>14</v>
      </c>
      <c r="E52">
        <f t="shared" si="2"/>
        <v>2014</v>
      </c>
      <c r="F52" s="224" t="str">
        <f t="shared" si="3"/>
        <v>1Q14</v>
      </c>
      <c r="G52" s="225">
        <v>41709</v>
      </c>
      <c r="H52" s="224">
        <v>2.3641999999999999</v>
      </c>
    </row>
    <row r="53" spans="2:10">
      <c r="B53" s="224" t="str">
        <f t="shared" si="0"/>
        <v>1Q</v>
      </c>
      <c r="C53" s="224">
        <f t="shared" si="5"/>
        <v>3</v>
      </c>
      <c r="D53" s="224" t="str">
        <f t="shared" si="1"/>
        <v>14</v>
      </c>
      <c r="E53">
        <f t="shared" si="2"/>
        <v>2014</v>
      </c>
      <c r="F53" s="224" t="str">
        <f t="shared" si="3"/>
        <v>1Q14</v>
      </c>
      <c r="G53" s="225">
        <v>41710</v>
      </c>
      <c r="H53" s="224">
        <v>2.3525</v>
      </c>
    </row>
    <row r="54" spans="2:10">
      <c r="B54" s="224" t="str">
        <f t="shared" si="0"/>
        <v>1Q</v>
      </c>
      <c r="C54" s="224">
        <f t="shared" si="5"/>
        <v>3</v>
      </c>
      <c r="D54" s="224" t="str">
        <f t="shared" si="1"/>
        <v>14</v>
      </c>
      <c r="E54">
        <f t="shared" si="2"/>
        <v>2014</v>
      </c>
      <c r="F54" s="224" t="str">
        <f t="shared" si="3"/>
        <v>1Q14</v>
      </c>
      <c r="G54" s="225">
        <v>41711</v>
      </c>
      <c r="H54" s="224">
        <v>2.3641000000000001</v>
      </c>
    </row>
    <row r="55" spans="2:10">
      <c r="B55" s="224" t="str">
        <f t="shared" si="0"/>
        <v>1Q</v>
      </c>
      <c r="C55" s="224">
        <f t="shared" si="5"/>
        <v>3</v>
      </c>
      <c r="D55" s="224" t="str">
        <f t="shared" si="1"/>
        <v>14</v>
      </c>
      <c r="E55">
        <f t="shared" si="2"/>
        <v>2014</v>
      </c>
      <c r="F55" s="224" t="str">
        <f t="shared" si="3"/>
        <v>1Q14</v>
      </c>
      <c r="G55" s="225">
        <v>41712</v>
      </c>
      <c r="H55" s="224">
        <v>2.3464999999999998</v>
      </c>
    </row>
    <row r="56" spans="2:10">
      <c r="B56" s="224" t="str">
        <f t="shared" si="0"/>
        <v>1Q</v>
      </c>
      <c r="C56" s="224">
        <f t="shared" si="5"/>
        <v>3</v>
      </c>
      <c r="D56" s="224" t="str">
        <f t="shared" si="1"/>
        <v>14</v>
      </c>
      <c r="E56">
        <f t="shared" si="2"/>
        <v>2014</v>
      </c>
      <c r="F56" s="224" t="str">
        <f t="shared" si="3"/>
        <v>1Q14</v>
      </c>
      <c r="G56" s="225">
        <v>41715</v>
      </c>
      <c r="H56" s="224">
        <v>2.3494999999999999</v>
      </c>
    </row>
    <row r="57" spans="2:10">
      <c r="B57" s="224" t="str">
        <f t="shared" si="0"/>
        <v>1Q</v>
      </c>
      <c r="C57" s="224">
        <f t="shared" si="5"/>
        <v>3</v>
      </c>
      <c r="D57" s="224" t="str">
        <f t="shared" si="1"/>
        <v>14</v>
      </c>
      <c r="E57">
        <f t="shared" si="2"/>
        <v>2014</v>
      </c>
      <c r="F57" s="224" t="str">
        <f t="shared" si="3"/>
        <v>1Q14</v>
      </c>
      <c r="G57" s="225">
        <v>41716</v>
      </c>
      <c r="H57" s="224">
        <v>2.3342000000000001</v>
      </c>
    </row>
    <row r="58" spans="2:10">
      <c r="B58" s="224" t="str">
        <f t="shared" si="0"/>
        <v>1Q</v>
      </c>
      <c r="C58" s="224">
        <f t="shared" si="5"/>
        <v>3</v>
      </c>
      <c r="D58" s="224" t="str">
        <f t="shared" si="1"/>
        <v>14</v>
      </c>
      <c r="E58">
        <f t="shared" si="2"/>
        <v>2014</v>
      </c>
      <c r="F58" s="224" t="str">
        <f t="shared" si="3"/>
        <v>1Q14</v>
      </c>
      <c r="G58" s="225">
        <v>41717</v>
      </c>
      <c r="H58" s="224">
        <v>2.3477999999999999</v>
      </c>
    </row>
    <row r="59" spans="2:10">
      <c r="B59" s="224" t="str">
        <f t="shared" si="0"/>
        <v>1Q</v>
      </c>
      <c r="C59" s="224">
        <f t="shared" si="5"/>
        <v>3</v>
      </c>
      <c r="D59" s="224" t="str">
        <f t="shared" si="1"/>
        <v>14</v>
      </c>
      <c r="E59">
        <f t="shared" si="2"/>
        <v>2014</v>
      </c>
      <c r="F59" s="224" t="str">
        <f t="shared" si="3"/>
        <v>1Q14</v>
      </c>
      <c r="G59" s="225">
        <v>41718</v>
      </c>
      <c r="H59" s="224">
        <v>2.3281000000000001</v>
      </c>
    </row>
    <row r="60" spans="2:10">
      <c r="B60" s="224" t="str">
        <f t="shared" si="0"/>
        <v>1Q</v>
      </c>
      <c r="C60" s="224">
        <f t="shared" si="5"/>
        <v>3</v>
      </c>
      <c r="D60" s="224" t="str">
        <f t="shared" si="1"/>
        <v>14</v>
      </c>
      <c r="E60">
        <f t="shared" si="2"/>
        <v>2014</v>
      </c>
      <c r="F60" s="224" t="str">
        <f t="shared" si="3"/>
        <v>1Q14</v>
      </c>
      <c r="G60" s="225">
        <v>41719</v>
      </c>
      <c r="H60" s="224">
        <v>2.3246000000000002</v>
      </c>
    </row>
    <row r="61" spans="2:10">
      <c r="B61" s="224" t="str">
        <f t="shared" si="0"/>
        <v>1Q</v>
      </c>
      <c r="C61" s="224">
        <f t="shared" si="5"/>
        <v>3</v>
      </c>
      <c r="D61" s="224" t="str">
        <f t="shared" si="1"/>
        <v>14</v>
      </c>
      <c r="E61">
        <f t="shared" si="2"/>
        <v>2014</v>
      </c>
      <c r="F61" s="224" t="str">
        <f t="shared" si="3"/>
        <v>1Q14</v>
      </c>
      <c r="G61" s="225">
        <v>41722</v>
      </c>
      <c r="H61" s="224">
        <v>2.3224999999999998</v>
      </c>
    </row>
    <row r="62" spans="2:10">
      <c r="B62" s="224" t="str">
        <f t="shared" si="0"/>
        <v>1Q</v>
      </c>
      <c r="C62" s="224">
        <f t="shared" si="5"/>
        <v>3</v>
      </c>
      <c r="D62" s="224" t="str">
        <f t="shared" si="1"/>
        <v>14</v>
      </c>
      <c r="E62">
        <f t="shared" si="2"/>
        <v>2014</v>
      </c>
      <c r="F62" s="224" t="str">
        <f t="shared" si="3"/>
        <v>1Q14</v>
      </c>
      <c r="G62" s="225">
        <v>41723</v>
      </c>
      <c r="H62" s="224">
        <v>2.3113999999999999</v>
      </c>
    </row>
    <row r="63" spans="2:10">
      <c r="B63" s="224" t="str">
        <f t="shared" si="0"/>
        <v>1Q</v>
      </c>
      <c r="C63" s="224">
        <f t="shared" si="5"/>
        <v>3</v>
      </c>
      <c r="D63" s="224" t="str">
        <f t="shared" si="1"/>
        <v>14</v>
      </c>
      <c r="E63">
        <f t="shared" si="2"/>
        <v>2014</v>
      </c>
      <c r="F63" s="224" t="str">
        <f t="shared" si="3"/>
        <v>1Q14</v>
      </c>
      <c r="G63" s="225">
        <v>41724</v>
      </c>
      <c r="H63" s="224">
        <v>2.3041</v>
      </c>
    </row>
    <row r="64" spans="2:10">
      <c r="B64" s="224" t="str">
        <f t="shared" si="0"/>
        <v>1Q</v>
      </c>
      <c r="C64" s="224">
        <f t="shared" si="5"/>
        <v>3</v>
      </c>
      <c r="D64" s="224" t="str">
        <f t="shared" si="1"/>
        <v>14</v>
      </c>
      <c r="E64">
        <f t="shared" si="2"/>
        <v>2014</v>
      </c>
      <c r="F64" s="224" t="str">
        <f t="shared" si="3"/>
        <v>1Q14</v>
      </c>
      <c r="G64" s="225">
        <v>41725</v>
      </c>
      <c r="H64" s="224">
        <v>2.2593000000000001</v>
      </c>
    </row>
    <row r="65" spans="2:8">
      <c r="B65" s="224" t="str">
        <f t="shared" si="0"/>
        <v>1Q</v>
      </c>
      <c r="C65" s="224">
        <f t="shared" si="5"/>
        <v>3</v>
      </c>
      <c r="D65" s="224" t="str">
        <f t="shared" si="1"/>
        <v>14</v>
      </c>
      <c r="E65">
        <f t="shared" si="2"/>
        <v>2014</v>
      </c>
      <c r="F65" s="224" t="str">
        <f t="shared" si="3"/>
        <v>1Q14</v>
      </c>
      <c r="G65" s="225">
        <v>41726</v>
      </c>
      <c r="H65" s="224">
        <v>2.2618</v>
      </c>
    </row>
    <row r="66" spans="2:8">
      <c r="B66" s="224" t="str">
        <f t="shared" si="0"/>
        <v>1Q</v>
      </c>
      <c r="C66" s="224">
        <f t="shared" si="5"/>
        <v>3</v>
      </c>
      <c r="D66" s="224" t="str">
        <f t="shared" si="1"/>
        <v>14</v>
      </c>
      <c r="E66">
        <f t="shared" si="2"/>
        <v>2014</v>
      </c>
      <c r="F66" s="224" t="str">
        <f t="shared" si="3"/>
        <v>1Q14</v>
      </c>
      <c r="G66" s="225">
        <v>41729</v>
      </c>
      <c r="H66" s="224">
        <v>2.2721</v>
      </c>
    </row>
    <row r="67" spans="2:8">
      <c r="B67" s="224" t="str">
        <f t="shared" ref="B67:B130" si="7">VLOOKUP(C67,$N$3:$O$14,2,0)</f>
        <v>2Q</v>
      </c>
      <c r="C67" s="224">
        <f t="shared" si="5"/>
        <v>4</v>
      </c>
      <c r="D67" s="224" t="str">
        <f t="shared" ref="D67:D130" si="8">RIGHT(E67,2)</f>
        <v>14</v>
      </c>
      <c r="E67">
        <f t="shared" ref="E67:E130" si="9">YEAR(G67)</f>
        <v>2014</v>
      </c>
      <c r="F67" s="224" t="str">
        <f t="shared" ref="F67:F130" si="10">+B67&amp;D67</f>
        <v>2Q14</v>
      </c>
      <c r="G67" s="225">
        <v>41730</v>
      </c>
      <c r="H67" s="224">
        <v>2.2606999999999999</v>
      </c>
    </row>
    <row r="68" spans="2:8">
      <c r="B68" s="224" t="str">
        <f t="shared" si="7"/>
        <v>2Q</v>
      </c>
      <c r="C68" s="224">
        <f t="shared" ref="C68:C131" si="11">MONTH(G68)</f>
        <v>4</v>
      </c>
      <c r="D68" s="224" t="str">
        <f t="shared" si="8"/>
        <v>14</v>
      </c>
      <c r="E68">
        <f t="shared" si="9"/>
        <v>2014</v>
      </c>
      <c r="F68" s="224" t="str">
        <f t="shared" si="10"/>
        <v>2Q14</v>
      </c>
      <c r="G68" s="225">
        <v>41731</v>
      </c>
      <c r="H68" s="224">
        <v>2.2690999999999999</v>
      </c>
    </row>
    <row r="69" spans="2:8">
      <c r="B69" s="224" t="str">
        <f t="shared" si="7"/>
        <v>2Q</v>
      </c>
      <c r="C69" s="224">
        <f t="shared" si="11"/>
        <v>4</v>
      </c>
      <c r="D69" s="224" t="str">
        <f t="shared" si="8"/>
        <v>14</v>
      </c>
      <c r="E69">
        <f t="shared" si="9"/>
        <v>2014</v>
      </c>
      <c r="F69" s="224" t="str">
        <f t="shared" si="10"/>
        <v>2Q14</v>
      </c>
      <c r="G69" s="225">
        <v>41732</v>
      </c>
      <c r="H69" s="224">
        <v>2.2793000000000001</v>
      </c>
    </row>
    <row r="70" spans="2:8">
      <c r="B70" s="224" t="str">
        <f t="shared" si="7"/>
        <v>2Q</v>
      </c>
      <c r="C70" s="224">
        <f t="shared" si="11"/>
        <v>4</v>
      </c>
      <c r="D70" s="224" t="str">
        <f t="shared" si="8"/>
        <v>14</v>
      </c>
      <c r="E70">
        <f t="shared" si="9"/>
        <v>2014</v>
      </c>
      <c r="F70" s="224" t="str">
        <f t="shared" si="10"/>
        <v>2Q14</v>
      </c>
      <c r="G70" s="225">
        <v>41733</v>
      </c>
      <c r="H70" s="224">
        <v>2.2360000000000002</v>
      </c>
    </row>
    <row r="71" spans="2:8">
      <c r="B71" s="224" t="str">
        <f t="shared" si="7"/>
        <v>2Q</v>
      </c>
      <c r="C71" s="224">
        <f t="shared" si="11"/>
        <v>4</v>
      </c>
      <c r="D71" s="224" t="str">
        <f t="shared" si="8"/>
        <v>14</v>
      </c>
      <c r="E71">
        <f t="shared" si="9"/>
        <v>2014</v>
      </c>
      <c r="F71" s="224" t="str">
        <f t="shared" si="10"/>
        <v>2Q14</v>
      </c>
      <c r="G71" s="225">
        <v>41736</v>
      </c>
      <c r="H71" s="224">
        <v>2.2189000000000001</v>
      </c>
    </row>
    <row r="72" spans="2:8">
      <c r="B72" s="224" t="str">
        <f t="shared" si="7"/>
        <v>2Q</v>
      </c>
      <c r="C72" s="224">
        <f t="shared" si="11"/>
        <v>4</v>
      </c>
      <c r="D72" s="224" t="str">
        <f t="shared" si="8"/>
        <v>14</v>
      </c>
      <c r="E72">
        <f t="shared" si="9"/>
        <v>2014</v>
      </c>
      <c r="F72" s="224" t="str">
        <f t="shared" si="10"/>
        <v>2Q14</v>
      </c>
      <c r="G72" s="225">
        <v>41737</v>
      </c>
      <c r="H72" s="224">
        <v>2.2012</v>
      </c>
    </row>
    <row r="73" spans="2:8">
      <c r="B73" s="224" t="str">
        <f t="shared" si="7"/>
        <v>2Q</v>
      </c>
      <c r="C73" s="224">
        <f t="shared" si="11"/>
        <v>4</v>
      </c>
      <c r="D73" s="224" t="str">
        <f t="shared" si="8"/>
        <v>14</v>
      </c>
      <c r="E73">
        <f t="shared" si="9"/>
        <v>2014</v>
      </c>
      <c r="F73" s="224" t="str">
        <f t="shared" si="10"/>
        <v>2Q14</v>
      </c>
      <c r="G73" s="225">
        <v>41738</v>
      </c>
      <c r="H73" s="224">
        <v>2.1856</v>
      </c>
    </row>
    <row r="74" spans="2:8">
      <c r="B74" s="224" t="str">
        <f t="shared" si="7"/>
        <v>2Q</v>
      </c>
      <c r="C74" s="224">
        <f t="shared" si="11"/>
        <v>4</v>
      </c>
      <c r="D74" s="224" t="str">
        <f t="shared" si="8"/>
        <v>14</v>
      </c>
      <c r="E74">
        <f t="shared" si="9"/>
        <v>2014</v>
      </c>
      <c r="F74" s="224" t="str">
        <f t="shared" si="10"/>
        <v>2Q14</v>
      </c>
      <c r="G74" s="225">
        <v>41739</v>
      </c>
      <c r="H74" s="224">
        <v>2.2067000000000001</v>
      </c>
    </row>
    <row r="75" spans="2:8">
      <c r="B75" s="224" t="str">
        <f t="shared" si="7"/>
        <v>2Q</v>
      </c>
      <c r="C75" s="224">
        <f t="shared" si="11"/>
        <v>4</v>
      </c>
      <c r="D75" s="224" t="str">
        <f t="shared" si="8"/>
        <v>14</v>
      </c>
      <c r="E75">
        <f t="shared" si="9"/>
        <v>2014</v>
      </c>
      <c r="F75" s="224" t="str">
        <f t="shared" si="10"/>
        <v>2Q14</v>
      </c>
      <c r="G75" s="225">
        <v>41740</v>
      </c>
      <c r="H75" s="224">
        <v>2.2183999999999999</v>
      </c>
    </row>
    <row r="76" spans="2:8">
      <c r="B76" s="224" t="str">
        <f t="shared" si="7"/>
        <v>2Q</v>
      </c>
      <c r="C76" s="224">
        <f t="shared" si="11"/>
        <v>4</v>
      </c>
      <c r="D76" s="224" t="str">
        <f t="shared" si="8"/>
        <v>14</v>
      </c>
      <c r="E76">
        <f t="shared" si="9"/>
        <v>2014</v>
      </c>
      <c r="F76" s="224" t="str">
        <f t="shared" si="10"/>
        <v>2Q14</v>
      </c>
      <c r="G76" s="225">
        <v>41743</v>
      </c>
      <c r="H76" s="224">
        <v>2.214</v>
      </c>
    </row>
    <row r="77" spans="2:8">
      <c r="B77" s="224" t="str">
        <f t="shared" si="7"/>
        <v>2Q</v>
      </c>
      <c r="C77" s="224">
        <f t="shared" si="11"/>
        <v>4</v>
      </c>
      <c r="D77" s="224" t="str">
        <f t="shared" si="8"/>
        <v>14</v>
      </c>
      <c r="E77">
        <f t="shared" si="9"/>
        <v>2014</v>
      </c>
      <c r="F77" s="224" t="str">
        <f t="shared" si="10"/>
        <v>2Q14</v>
      </c>
      <c r="G77" s="225">
        <v>41744</v>
      </c>
      <c r="H77" s="224">
        <v>2.2328999999999999</v>
      </c>
    </row>
    <row r="78" spans="2:8">
      <c r="B78" s="224" t="str">
        <f t="shared" si="7"/>
        <v>2Q</v>
      </c>
      <c r="C78" s="224">
        <f t="shared" si="11"/>
        <v>4</v>
      </c>
      <c r="D78" s="224" t="str">
        <f t="shared" si="8"/>
        <v>14</v>
      </c>
      <c r="E78">
        <f t="shared" si="9"/>
        <v>2014</v>
      </c>
      <c r="F78" s="224" t="str">
        <f t="shared" si="10"/>
        <v>2Q14</v>
      </c>
      <c r="G78" s="225">
        <v>41745</v>
      </c>
      <c r="H78" s="224">
        <v>2.2435999999999998</v>
      </c>
    </row>
    <row r="79" spans="2:8">
      <c r="B79" s="224" t="str">
        <f t="shared" si="7"/>
        <v>2Q</v>
      </c>
      <c r="C79" s="224">
        <f t="shared" si="11"/>
        <v>4</v>
      </c>
      <c r="D79" s="224" t="str">
        <f t="shared" si="8"/>
        <v>14</v>
      </c>
      <c r="E79">
        <f t="shared" si="9"/>
        <v>2014</v>
      </c>
      <c r="F79" s="224" t="str">
        <f t="shared" si="10"/>
        <v>2Q14</v>
      </c>
      <c r="G79" s="225">
        <v>41746</v>
      </c>
      <c r="H79" s="224">
        <v>2.2376</v>
      </c>
    </row>
    <row r="80" spans="2:8">
      <c r="B80" s="224" t="str">
        <f t="shared" si="7"/>
        <v>2Q</v>
      </c>
      <c r="C80" s="224">
        <f t="shared" si="11"/>
        <v>4</v>
      </c>
      <c r="D80" s="224" t="str">
        <f t="shared" si="8"/>
        <v>14</v>
      </c>
      <c r="E80">
        <f t="shared" si="9"/>
        <v>2014</v>
      </c>
      <c r="F80" s="224" t="str">
        <f t="shared" si="10"/>
        <v>2Q14</v>
      </c>
      <c r="G80" s="225">
        <v>41747</v>
      </c>
      <c r="H80" s="224">
        <v>2.2372000000000001</v>
      </c>
    </row>
    <row r="81" spans="2:8">
      <c r="B81" s="224" t="str">
        <f t="shared" si="7"/>
        <v>2Q</v>
      </c>
      <c r="C81" s="224">
        <f t="shared" si="11"/>
        <v>4</v>
      </c>
      <c r="D81" s="224" t="str">
        <f t="shared" si="8"/>
        <v>14</v>
      </c>
      <c r="E81">
        <f t="shared" si="9"/>
        <v>2014</v>
      </c>
      <c r="F81" s="224" t="str">
        <f t="shared" si="10"/>
        <v>2Q14</v>
      </c>
      <c r="G81" s="225">
        <v>41750</v>
      </c>
      <c r="H81" s="224">
        <v>2.2370000000000001</v>
      </c>
    </row>
    <row r="82" spans="2:8">
      <c r="B82" s="224" t="str">
        <f t="shared" si="7"/>
        <v>2Q</v>
      </c>
      <c r="C82" s="224">
        <f t="shared" si="11"/>
        <v>4</v>
      </c>
      <c r="D82" s="224" t="str">
        <f t="shared" si="8"/>
        <v>14</v>
      </c>
      <c r="E82">
        <f t="shared" si="9"/>
        <v>2014</v>
      </c>
      <c r="F82" s="224" t="str">
        <f t="shared" si="10"/>
        <v>2Q14</v>
      </c>
      <c r="G82" s="225">
        <v>41751</v>
      </c>
      <c r="H82" s="224">
        <v>2.238</v>
      </c>
    </row>
    <row r="83" spans="2:8">
      <c r="B83" s="224" t="str">
        <f t="shared" si="7"/>
        <v>2Q</v>
      </c>
      <c r="C83" s="224">
        <f t="shared" si="11"/>
        <v>4</v>
      </c>
      <c r="D83" s="224" t="str">
        <f t="shared" si="8"/>
        <v>14</v>
      </c>
      <c r="E83">
        <f t="shared" si="9"/>
        <v>2014</v>
      </c>
      <c r="F83" s="224" t="str">
        <f t="shared" si="10"/>
        <v>2Q14</v>
      </c>
      <c r="G83" s="225">
        <v>41752</v>
      </c>
      <c r="H83" s="224">
        <v>2.2212000000000001</v>
      </c>
    </row>
    <row r="84" spans="2:8">
      <c r="B84" s="224" t="str">
        <f t="shared" si="7"/>
        <v>2Q</v>
      </c>
      <c r="C84" s="224">
        <f t="shared" si="11"/>
        <v>4</v>
      </c>
      <c r="D84" s="224" t="str">
        <f t="shared" si="8"/>
        <v>14</v>
      </c>
      <c r="E84">
        <f t="shared" si="9"/>
        <v>2014</v>
      </c>
      <c r="F84" s="224" t="str">
        <f t="shared" si="10"/>
        <v>2Q14</v>
      </c>
      <c r="G84" s="225">
        <v>41753</v>
      </c>
      <c r="H84" s="224">
        <v>2.2138</v>
      </c>
    </row>
    <row r="85" spans="2:8">
      <c r="B85" s="224" t="str">
        <f t="shared" si="7"/>
        <v>2Q</v>
      </c>
      <c r="C85" s="224">
        <f t="shared" si="11"/>
        <v>4</v>
      </c>
      <c r="D85" s="224" t="str">
        <f t="shared" si="8"/>
        <v>14</v>
      </c>
      <c r="E85">
        <f t="shared" si="9"/>
        <v>2014</v>
      </c>
      <c r="F85" s="224" t="str">
        <f t="shared" si="10"/>
        <v>2Q14</v>
      </c>
      <c r="G85" s="225">
        <v>41754</v>
      </c>
      <c r="H85" s="224">
        <v>2.2444999999999999</v>
      </c>
    </row>
    <row r="86" spans="2:8">
      <c r="B86" s="224" t="str">
        <f t="shared" si="7"/>
        <v>2Q</v>
      </c>
      <c r="C86" s="224">
        <f t="shared" si="11"/>
        <v>4</v>
      </c>
      <c r="D86" s="224" t="str">
        <f t="shared" si="8"/>
        <v>14</v>
      </c>
      <c r="E86">
        <f t="shared" si="9"/>
        <v>2014</v>
      </c>
      <c r="F86" s="224" t="str">
        <f t="shared" si="10"/>
        <v>2Q14</v>
      </c>
      <c r="G86" s="225">
        <v>41757</v>
      </c>
      <c r="H86" s="224">
        <v>2.2237</v>
      </c>
    </row>
    <row r="87" spans="2:8">
      <c r="B87" s="224" t="str">
        <f t="shared" si="7"/>
        <v>2Q</v>
      </c>
      <c r="C87" s="224">
        <f t="shared" si="11"/>
        <v>4</v>
      </c>
      <c r="D87" s="224" t="str">
        <f t="shared" si="8"/>
        <v>14</v>
      </c>
      <c r="E87">
        <f t="shared" si="9"/>
        <v>2014</v>
      </c>
      <c r="F87" s="224" t="str">
        <f t="shared" si="10"/>
        <v>2Q14</v>
      </c>
      <c r="G87" s="225">
        <v>41758</v>
      </c>
      <c r="H87" s="224">
        <v>2.2359</v>
      </c>
    </row>
    <row r="88" spans="2:8">
      <c r="B88" s="224" t="str">
        <f t="shared" si="7"/>
        <v>2Q</v>
      </c>
      <c r="C88" s="224">
        <f t="shared" si="11"/>
        <v>4</v>
      </c>
      <c r="D88" s="224" t="str">
        <f t="shared" si="8"/>
        <v>14</v>
      </c>
      <c r="E88">
        <f t="shared" si="9"/>
        <v>2014</v>
      </c>
      <c r="F88" s="224" t="str">
        <f t="shared" si="10"/>
        <v>2Q14</v>
      </c>
      <c r="G88" s="225">
        <v>41759</v>
      </c>
      <c r="H88" s="224">
        <v>2.2330000000000001</v>
      </c>
    </row>
    <row r="89" spans="2:8">
      <c r="B89" s="224" t="str">
        <f t="shared" si="7"/>
        <v>2Q</v>
      </c>
      <c r="C89" s="224">
        <f t="shared" si="11"/>
        <v>5</v>
      </c>
      <c r="D89" s="224" t="str">
        <f t="shared" si="8"/>
        <v>14</v>
      </c>
      <c r="E89">
        <f t="shared" si="9"/>
        <v>2014</v>
      </c>
      <c r="F89" s="224" t="str">
        <f t="shared" si="10"/>
        <v>2Q14</v>
      </c>
      <c r="G89" s="225">
        <v>41760</v>
      </c>
      <c r="H89" s="224">
        <v>2.2334999999999998</v>
      </c>
    </row>
    <row r="90" spans="2:8">
      <c r="B90" s="224" t="str">
        <f t="shared" si="7"/>
        <v>2Q</v>
      </c>
      <c r="C90" s="224">
        <f t="shared" si="11"/>
        <v>5</v>
      </c>
      <c r="D90" s="224" t="str">
        <f t="shared" si="8"/>
        <v>14</v>
      </c>
      <c r="E90">
        <f t="shared" si="9"/>
        <v>2014</v>
      </c>
      <c r="F90" s="224" t="str">
        <f t="shared" si="10"/>
        <v>2Q14</v>
      </c>
      <c r="G90" s="225">
        <v>41761</v>
      </c>
      <c r="H90" s="224">
        <v>2.2200000000000002</v>
      </c>
    </row>
    <row r="91" spans="2:8">
      <c r="B91" s="224" t="str">
        <f t="shared" si="7"/>
        <v>2Q</v>
      </c>
      <c r="C91" s="224">
        <f t="shared" si="11"/>
        <v>5</v>
      </c>
      <c r="D91" s="224" t="str">
        <f t="shared" si="8"/>
        <v>14</v>
      </c>
      <c r="E91">
        <f t="shared" si="9"/>
        <v>2014</v>
      </c>
      <c r="F91" s="224" t="str">
        <f t="shared" si="10"/>
        <v>2Q14</v>
      </c>
      <c r="G91" s="225">
        <v>41764</v>
      </c>
      <c r="H91" s="224">
        <v>2.2431000000000001</v>
      </c>
    </row>
    <row r="92" spans="2:8">
      <c r="B92" s="224" t="str">
        <f t="shared" si="7"/>
        <v>2Q</v>
      </c>
      <c r="C92" s="224">
        <f t="shared" si="11"/>
        <v>5</v>
      </c>
      <c r="D92" s="224" t="str">
        <f t="shared" si="8"/>
        <v>14</v>
      </c>
      <c r="E92">
        <f t="shared" si="9"/>
        <v>2014</v>
      </c>
      <c r="F92" s="224" t="str">
        <f t="shared" si="10"/>
        <v>2Q14</v>
      </c>
      <c r="G92" s="225">
        <v>41765</v>
      </c>
      <c r="H92" s="224">
        <v>2.2292000000000001</v>
      </c>
    </row>
    <row r="93" spans="2:8">
      <c r="B93" s="224" t="str">
        <f t="shared" si="7"/>
        <v>2Q</v>
      </c>
      <c r="C93" s="224">
        <f t="shared" si="11"/>
        <v>5</v>
      </c>
      <c r="D93" s="224" t="str">
        <f t="shared" si="8"/>
        <v>14</v>
      </c>
      <c r="E93">
        <f t="shared" si="9"/>
        <v>2014</v>
      </c>
      <c r="F93" s="224" t="str">
        <f t="shared" si="10"/>
        <v>2Q14</v>
      </c>
      <c r="G93" s="225">
        <v>41766</v>
      </c>
      <c r="H93" s="224">
        <v>2.2166000000000001</v>
      </c>
    </row>
    <row r="94" spans="2:8">
      <c r="B94" s="224" t="str">
        <f t="shared" si="7"/>
        <v>2Q</v>
      </c>
      <c r="C94" s="224">
        <f t="shared" si="11"/>
        <v>5</v>
      </c>
      <c r="D94" s="224" t="str">
        <f t="shared" si="8"/>
        <v>14</v>
      </c>
      <c r="E94">
        <f t="shared" si="9"/>
        <v>2014</v>
      </c>
      <c r="F94" s="224" t="str">
        <f t="shared" si="10"/>
        <v>2Q14</v>
      </c>
      <c r="G94" s="225">
        <v>41767</v>
      </c>
      <c r="H94" s="224">
        <v>2.2153</v>
      </c>
    </row>
    <row r="95" spans="2:8">
      <c r="B95" s="224" t="str">
        <f t="shared" si="7"/>
        <v>2Q</v>
      </c>
      <c r="C95" s="224">
        <f t="shared" si="11"/>
        <v>5</v>
      </c>
      <c r="D95" s="224" t="str">
        <f t="shared" si="8"/>
        <v>14</v>
      </c>
      <c r="E95">
        <f t="shared" si="9"/>
        <v>2014</v>
      </c>
      <c r="F95" s="224" t="str">
        <f t="shared" si="10"/>
        <v>2Q14</v>
      </c>
      <c r="G95" s="225">
        <v>41768</v>
      </c>
      <c r="H95" s="224">
        <v>2.2128000000000001</v>
      </c>
    </row>
    <row r="96" spans="2:8">
      <c r="B96" s="224" t="str">
        <f t="shared" si="7"/>
        <v>2Q</v>
      </c>
      <c r="C96" s="224">
        <f t="shared" si="11"/>
        <v>5</v>
      </c>
      <c r="D96" s="224" t="str">
        <f t="shared" si="8"/>
        <v>14</v>
      </c>
      <c r="E96">
        <f t="shared" si="9"/>
        <v>2014</v>
      </c>
      <c r="F96" s="224" t="str">
        <f t="shared" si="10"/>
        <v>2Q14</v>
      </c>
      <c r="G96" s="225">
        <v>41771</v>
      </c>
      <c r="H96" s="224">
        <v>2.2145000000000001</v>
      </c>
    </row>
    <row r="97" spans="2:8">
      <c r="B97" s="224" t="str">
        <f t="shared" si="7"/>
        <v>2Q</v>
      </c>
      <c r="C97" s="224">
        <f t="shared" si="11"/>
        <v>5</v>
      </c>
      <c r="D97" s="224" t="str">
        <f t="shared" si="8"/>
        <v>14</v>
      </c>
      <c r="E97">
        <f t="shared" si="9"/>
        <v>2014</v>
      </c>
      <c r="F97" s="224" t="str">
        <f t="shared" si="10"/>
        <v>2Q14</v>
      </c>
      <c r="G97" s="225">
        <v>41772</v>
      </c>
      <c r="H97" s="224">
        <v>2.2151000000000001</v>
      </c>
    </row>
    <row r="98" spans="2:8">
      <c r="B98" s="224" t="str">
        <f t="shared" si="7"/>
        <v>2Q</v>
      </c>
      <c r="C98" s="224">
        <f t="shared" si="11"/>
        <v>5</v>
      </c>
      <c r="D98" s="224" t="str">
        <f t="shared" si="8"/>
        <v>14</v>
      </c>
      <c r="E98">
        <f t="shared" si="9"/>
        <v>2014</v>
      </c>
      <c r="F98" s="224" t="str">
        <f t="shared" si="10"/>
        <v>2Q14</v>
      </c>
      <c r="G98" s="225">
        <v>41773</v>
      </c>
      <c r="H98" s="224">
        <v>2.2025000000000001</v>
      </c>
    </row>
    <row r="99" spans="2:8">
      <c r="B99" s="224" t="str">
        <f t="shared" si="7"/>
        <v>2Q</v>
      </c>
      <c r="C99" s="224">
        <f t="shared" si="11"/>
        <v>5</v>
      </c>
      <c r="D99" s="224" t="str">
        <f t="shared" si="8"/>
        <v>14</v>
      </c>
      <c r="E99">
        <f t="shared" si="9"/>
        <v>2014</v>
      </c>
      <c r="F99" s="224" t="str">
        <f t="shared" si="10"/>
        <v>2Q14</v>
      </c>
      <c r="G99" s="225">
        <v>41774</v>
      </c>
      <c r="H99" s="224">
        <v>2.2202999999999999</v>
      </c>
    </row>
    <row r="100" spans="2:8">
      <c r="B100" s="224" t="str">
        <f t="shared" si="7"/>
        <v>2Q</v>
      </c>
      <c r="C100" s="224">
        <f t="shared" si="11"/>
        <v>5</v>
      </c>
      <c r="D100" s="224" t="str">
        <f t="shared" si="8"/>
        <v>14</v>
      </c>
      <c r="E100">
        <f t="shared" si="9"/>
        <v>2014</v>
      </c>
      <c r="F100" s="224" t="str">
        <f t="shared" si="10"/>
        <v>2Q14</v>
      </c>
      <c r="G100" s="225">
        <v>41775</v>
      </c>
      <c r="H100" s="224">
        <v>2.2145999999999999</v>
      </c>
    </row>
    <row r="101" spans="2:8">
      <c r="B101" s="224" t="str">
        <f t="shared" si="7"/>
        <v>2Q</v>
      </c>
      <c r="C101" s="224">
        <f t="shared" si="11"/>
        <v>5</v>
      </c>
      <c r="D101" s="224" t="str">
        <f t="shared" si="8"/>
        <v>14</v>
      </c>
      <c r="E101">
        <f t="shared" si="9"/>
        <v>2014</v>
      </c>
      <c r="F101" s="224" t="str">
        <f t="shared" si="10"/>
        <v>2Q14</v>
      </c>
      <c r="G101" s="225">
        <v>41778</v>
      </c>
      <c r="H101" s="224">
        <v>2.2058</v>
      </c>
    </row>
    <row r="102" spans="2:8">
      <c r="B102" s="224" t="str">
        <f t="shared" si="7"/>
        <v>2Q</v>
      </c>
      <c r="C102" s="224">
        <f t="shared" si="11"/>
        <v>5</v>
      </c>
      <c r="D102" s="224" t="str">
        <f t="shared" si="8"/>
        <v>14</v>
      </c>
      <c r="E102">
        <f t="shared" si="9"/>
        <v>2014</v>
      </c>
      <c r="F102" s="224" t="str">
        <f t="shared" si="10"/>
        <v>2Q14</v>
      </c>
      <c r="G102" s="225">
        <v>41779</v>
      </c>
      <c r="H102" s="224">
        <v>2.2164999999999999</v>
      </c>
    </row>
    <row r="103" spans="2:8">
      <c r="B103" s="224" t="str">
        <f t="shared" si="7"/>
        <v>2Q</v>
      </c>
      <c r="C103" s="224">
        <f t="shared" si="11"/>
        <v>5</v>
      </c>
      <c r="D103" s="224" t="str">
        <f t="shared" si="8"/>
        <v>14</v>
      </c>
      <c r="E103">
        <f t="shared" si="9"/>
        <v>2014</v>
      </c>
      <c r="F103" s="224" t="str">
        <f t="shared" si="10"/>
        <v>2Q14</v>
      </c>
      <c r="G103" s="225">
        <v>41780</v>
      </c>
      <c r="H103" s="224">
        <v>2.2075</v>
      </c>
    </row>
    <row r="104" spans="2:8">
      <c r="B104" s="224" t="str">
        <f t="shared" si="7"/>
        <v>2Q</v>
      </c>
      <c r="C104" s="224">
        <f t="shared" si="11"/>
        <v>5</v>
      </c>
      <c r="D104" s="224" t="str">
        <f t="shared" si="8"/>
        <v>14</v>
      </c>
      <c r="E104">
        <f t="shared" si="9"/>
        <v>2014</v>
      </c>
      <c r="F104" s="224" t="str">
        <f t="shared" si="10"/>
        <v>2Q14</v>
      </c>
      <c r="G104" s="225">
        <v>41781</v>
      </c>
      <c r="H104" s="224">
        <v>2.2153</v>
      </c>
    </row>
    <row r="105" spans="2:8">
      <c r="B105" s="224" t="str">
        <f t="shared" si="7"/>
        <v>2Q</v>
      </c>
      <c r="C105" s="224">
        <f t="shared" si="11"/>
        <v>5</v>
      </c>
      <c r="D105" s="224" t="str">
        <f t="shared" si="8"/>
        <v>14</v>
      </c>
      <c r="E105">
        <f t="shared" si="9"/>
        <v>2014</v>
      </c>
      <c r="F105" s="224" t="str">
        <f t="shared" si="10"/>
        <v>2Q14</v>
      </c>
      <c r="G105" s="225">
        <v>41782</v>
      </c>
      <c r="H105" s="224">
        <v>2.2235</v>
      </c>
    </row>
    <row r="106" spans="2:8">
      <c r="B106" s="224" t="str">
        <f t="shared" si="7"/>
        <v>2Q</v>
      </c>
      <c r="C106" s="224">
        <f t="shared" si="11"/>
        <v>5</v>
      </c>
      <c r="D106" s="224" t="str">
        <f t="shared" si="8"/>
        <v>14</v>
      </c>
      <c r="E106">
        <f t="shared" si="9"/>
        <v>2014</v>
      </c>
      <c r="F106" s="224" t="str">
        <f t="shared" si="10"/>
        <v>2Q14</v>
      </c>
      <c r="G106" s="225">
        <v>41785</v>
      </c>
      <c r="H106" s="224">
        <v>2.2239</v>
      </c>
    </row>
    <row r="107" spans="2:8">
      <c r="B107" s="224" t="str">
        <f t="shared" si="7"/>
        <v>2Q</v>
      </c>
      <c r="C107" s="224">
        <f t="shared" si="11"/>
        <v>5</v>
      </c>
      <c r="D107" s="224" t="str">
        <f t="shared" si="8"/>
        <v>14</v>
      </c>
      <c r="E107">
        <f t="shared" si="9"/>
        <v>2014</v>
      </c>
      <c r="F107" s="224" t="str">
        <f t="shared" si="10"/>
        <v>2Q14</v>
      </c>
      <c r="G107" s="225">
        <v>41786</v>
      </c>
      <c r="H107" s="224">
        <v>2.2378</v>
      </c>
    </row>
    <row r="108" spans="2:8">
      <c r="B108" s="224" t="str">
        <f t="shared" si="7"/>
        <v>2Q</v>
      </c>
      <c r="C108" s="224">
        <f t="shared" si="11"/>
        <v>5</v>
      </c>
      <c r="D108" s="224" t="str">
        <f t="shared" si="8"/>
        <v>14</v>
      </c>
      <c r="E108">
        <f t="shared" si="9"/>
        <v>2014</v>
      </c>
      <c r="F108" s="224" t="str">
        <f t="shared" si="10"/>
        <v>2Q14</v>
      </c>
      <c r="G108" s="225">
        <v>41787</v>
      </c>
      <c r="H108" s="224">
        <v>2.2324999999999999</v>
      </c>
    </row>
    <row r="109" spans="2:8">
      <c r="B109" s="224" t="str">
        <f t="shared" si="7"/>
        <v>2Q</v>
      </c>
      <c r="C109" s="224">
        <f t="shared" si="11"/>
        <v>5</v>
      </c>
      <c r="D109" s="224" t="str">
        <f t="shared" si="8"/>
        <v>14</v>
      </c>
      <c r="E109">
        <f t="shared" si="9"/>
        <v>2014</v>
      </c>
      <c r="F109" s="224" t="str">
        <f t="shared" si="10"/>
        <v>2Q14</v>
      </c>
      <c r="G109" s="225">
        <v>41788</v>
      </c>
      <c r="H109" s="224">
        <v>2.2252000000000001</v>
      </c>
    </row>
    <row r="110" spans="2:8">
      <c r="B110" s="224" t="str">
        <f t="shared" si="7"/>
        <v>2Q</v>
      </c>
      <c r="C110" s="224">
        <f t="shared" si="11"/>
        <v>5</v>
      </c>
      <c r="D110" s="224" t="str">
        <f t="shared" si="8"/>
        <v>14</v>
      </c>
      <c r="E110">
        <f t="shared" si="9"/>
        <v>2014</v>
      </c>
      <c r="F110" s="224" t="str">
        <f t="shared" si="10"/>
        <v>2Q14</v>
      </c>
      <c r="G110" s="225">
        <v>41789</v>
      </c>
      <c r="H110" s="224">
        <v>2.2408000000000001</v>
      </c>
    </row>
    <row r="111" spans="2:8">
      <c r="B111" s="224" t="str">
        <f t="shared" si="7"/>
        <v>2Q</v>
      </c>
      <c r="C111" s="224">
        <f t="shared" si="11"/>
        <v>6</v>
      </c>
      <c r="D111" s="224" t="str">
        <f t="shared" si="8"/>
        <v>14</v>
      </c>
      <c r="E111">
        <f t="shared" si="9"/>
        <v>2014</v>
      </c>
      <c r="F111" s="224" t="str">
        <f t="shared" si="10"/>
        <v>2Q14</v>
      </c>
      <c r="G111" s="225">
        <v>41792</v>
      </c>
      <c r="H111" s="224">
        <v>2.2768999999999999</v>
      </c>
    </row>
    <row r="112" spans="2:8">
      <c r="B112" s="224" t="str">
        <f t="shared" si="7"/>
        <v>2Q</v>
      </c>
      <c r="C112" s="224">
        <f t="shared" si="11"/>
        <v>6</v>
      </c>
      <c r="D112" s="224" t="str">
        <f t="shared" si="8"/>
        <v>14</v>
      </c>
      <c r="E112">
        <f t="shared" si="9"/>
        <v>2014</v>
      </c>
      <c r="F112" s="224" t="str">
        <f t="shared" si="10"/>
        <v>2Q14</v>
      </c>
      <c r="G112" s="225">
        <v>41793</v>
      </c>
      <c r="H112" s="224">
        <v>2.2805</v>
      </c>
    </row>
    <row r="113" spans="2:8">
      <c r="B113" s="224" t="str">
        <f t="shared" si="7"/>
        <v>2Q</v>
      </c>
      <c r="C113" s="224">
        <f t="shared" si="11"/>
        <v>6</v>
      </c>
      <c r="D113" s="224" t="str">
        <f t="shared" si="8"/>
        <v>14</v>
      </c>
      <c r="E113">
        <f t="shared" si="9"/>
        <v>2014</v>
      </c>
      <c r="F113" s="224" t="str">
        <f t="shared" si="10"/>
        <v>2Q14</v>
      </c>
      <c r="G113" s="225">
        <v>41794</v>
      </c>
      <c r="H113" s="224">
        <v>2.2780999999999998</v>
      </c>
    </row>
    <row r="114" spans="2:8">
      <c r="B114" s="224" t="str">
        <f t="shared" si="7"/>
        <v>2Q</v>
      </c>
      <c r="C114" s="224">
        <f t="shared" si="11"/>
        <v>6</v>
      </c>
      <c r="D114" s="224" t="str">
        <f t="shared" si="8"/>
        <v>14</v>
      </c>
      <c r="E114">
        <f t="shared" si="9"/>
        <v>2014</v>
      </c>
      <c r="F114" s="224" t="str">
        <f t="shared" si="10"/>
        <v>2Q14</v>
      </c>
      <c r="G114" s="225">
        <v>41795</v>
      </c>
      <c r="H114" s="224">
        <v>2.2616999999999998</v>
      </c>
    </row>
    <row r="115" spans="2:8">
      <c r="B115" s="224" t="str">
        <f t="shared" si="7"/>
        <v>2Q</v>
      </c>
      <c r="C115" s="224">
        <f t="shared" si="11"/>
        <v>6</v>
      </c>
      <c r="D115" s="224" t="str">
        <f t="shared" si="8"/>
        <v>14</v>
      </c>
      <c r="E115">
        <f t="shared" si="9"/>
        <v>2014</v>
      </c>
      <c r="F115" s="224" t="str">
        <f t="shared" si="10"/>
        <v>2Q14</v>
      </c>
      <c r="G115" s="225">
        <v>41796</v>
      </c>
      <c r="H115" s="224">
        <v>2.2475000000000001</v>
      </c>
    </row>
    <row r="116" spans="2:8">
      <c r="B116" s="224" t="str">
        <f t="shared" si="7"/>
        <v>2Q</v>
      </c>
      <c r="C116" s="224">
        <f t="shared" si="11"/>
        <v>6</v>
      </c>
      <c r="D116" s="224" t="str">
        <f t="shared" si="8"/>
        <v>14</v>
      </c>
      <c r="E116">
        <f t="shared" si="9"/>
        <v>2014</v>
      </c>
      <c r="F116" s="224" t="str">
        <f t="shared" si="10"/>
        <v>2Q14</v>
      </c>
      <c r="G116" s="225">
        <v>41799</v>
      </c>
      <c r="H116" s="224">
        <v>2.2277</v>
      </c>
    </row>
    <row r="117" spans="2:8">
      <c r="B117" s="224" t="str">
        <f t="shared" si="7"/>
        <v>2Q</v>
      </c>
      <c r="C117" s="224">
        <f t="shared" si="11"/>
        <v>6</v>
      </c>
      <c r="D117" s="224" t="str">
        <f t="shared" si="8"/>
        <v>14</v>
      </c>
      <c r="E117">
        <f t="shared" si="9"/>
        <v>2014</v>
      </c>
      <c r="F117" s="224" t="str">
        <f t="shared" si="10"/>
        <v>2Q14</v>
      </c>
      <c r="G117" s="225">
        <v>41800</v>
      </c>
      <c r="H117" s="224">
        <v>2.2225000000000001</v>
      </c>
    </row>
    <row r="118" spans="2:8">
      <c r="B118" s="224" t="str">
        <f t="shared" si="7"/>
        <v>2Q</v>
      </c>
      <c r="C118" s="224">
        <f t="shared" si="11"/>
        <v>6</v>
      </c>
      <c r="D118" s="224" t="str">
        <f t="shared" si="8"/>
        <v>14</v>
      </c>
      <c r="E118">
        <f t="shared" si="9"/>
        <v>2014</v>
      </c>
      <c r="F118" s="224" t="str">
        <f t="shared" si="10"/>
        <v>2Q14</v>
      </c>
      <c r="G118" s="225">
        <v>41801</v>
      </c>
      <c r="H118" s="224">
        <v>2.2334999999999998</v>
      </c>
    </row>
    <row r="119" spans="2:8">
      <c r="B119" s="224" t="str">
        <f t="shared" si="7"/>
        <v>2Q</v>
      </c>
      <c r="C119" s="224">
        <f t="shared" si="11"/>
        <v>6</v>
      </c>
      <c r="D119" s="224" t="str">
        <f t="shared" si="8"/>
        <v>14</v>
      </c>
      <c r="E119">
        <f t="shared" si="9"/>
        <v>2014</v>
      </c>
      <c r="F119" s="224" t="str">
        <f t="shared" si="10"/>
        <v>2Q14</v>
      </c>
      <c r="G119" s="225">
        <v>41802</v>
      </c>
      <c r="H119" s="224">
        <v>2.23</v>
      </c>
    </row>
    <row r="120" spans="2:8">
      <c r="B120" s="224" t="str">
        <f t="shared" si="7"/>
        <v>2Q</v>
      </c>
      <c r="C120" s="224">
        <f t="shared" si="11"/>
        <v>6</v>
      </c>
      <c r="D120" s="224" t="str">
        <f t="shared" si="8"/>
        <v>14</v>
      </c>
      <c r="E120">
        <f t="shared" si="9"/>
        <v>2014</v>
      </c>
      <c r="F120" s="224" t="str">
        <f t="shared" si="10"/>
        <v>2Q14</v>
      </c>
      <c r="G120" s="225">
        <v>41803</v>
      </c>
      <c r="H120" s="224">
        <v>2.2241</v>
      </c>
    </row>
    <row r="121" spans="2:8">
      <c r="B121" s="224" t="str">
        <f t="shared" si="7"/>
        <v>2Q</v>
      </c>
      <c r="C121" s="224">
        <f t="shared" si="11"/>
        <v>6</v>
      </c>
      <c r="D121" s="224" t="str">
        <f t="shared" si="8"/>
        <v>14</v>
      </c>
      <c r="E121">
        <f t="shared" si="9"/>
        <v>2014</v>
      </c>
      <c r="F121" s="224" t="str">
        <f t="shared" si="10"/>
        <v>2Q14</v>
      </c>
      <c r="G121" s="225">
        <v>41806</v>
      </c>
      <c r="H121" s="224">
        <v>2.2343000000000002</v>
      </c>
    </row>
    <row r="122" spans="2:8">
      <c r="B122" s="224" t="str">
        <f t="shared" si="7"/>
        <v>2Q</v>
      </c>
      <c r="C122" s="224">
        <f t="shared" si="11"/>
        <v>6</v>
      </c>
      <c r="D122" s="224" t="str">
        <f t="shared" si="8"/>
        <v>14</v>
      </c>
      <c r="E122">
        <f t="shared" si="9"/>
        <v>2014</v>
      </c>
      <c r="F122" s="224" t="str">
        <f t="shared" si="10"/>
        <v>2Q14</v>
      </c>
      <c r="G122" s="225">
        <v>41807</v>
      </c>
      <c r="H122" s="224">
        <v>2.2618</v>
      </c>
    </row>
    <row r="123" spans="2:8">
      <c r="B123" s="224" t="str">
        <f t="shared" si="7"/>
        <v>2Q</v>
      </c>
      <c r="C123" s="224">
        <f t="shared" si="11"/>
        <v>6</v>
      </c>
      <c r="D123" s="224" t="str">
        <f t="shared" si="8"/>
        <v>14</v>
      </c>
      <c r="E123">
        <f t="shared" si="9"/>
        <v>2014</v>
      </c>
      <c r="F123" s="224" t="str">
        <f t="shared" si="10"/>
        <v>2Q14</v>
      </c>
      <c r="G123" s="225">
        <v>41808</v>
      </c>
      <c r="H123" s="224">
        <v>2.2280000000000002</v>
      </c>
    </row>
    <row r="124" spans="2:8">
      <c r="B124" s="224" t="str">
        <f t="shared" si="7"/>
        <v>2Q</v>
      </c>
      <c r="C124" s="224">
        <f t="shared" si="11"/>
        <v>6</v>
      </c>
      <c r="D124" s="224" t="str">
        <f t="shared" si="8"/>
        <v>14</v>
      </c>
      <c r="E124">
        <f t="shared" si="9"/>
        <v>2014</v>
      </c>
      <c r="F124" s="224" t="str">
        <f t="shared" si="10"/>
        <v>2Q14</v>
      </c>
      <c r="G124" s="225">
        <v>41809</v>
      </c>
      <c r="H124" s="224">
        <v>2.2225000000000001</v>
      </c>
    </row>
    <row r="125" spans="2:8">
      <c r="B125" s="224" t="str">
        <f t="shared" si="7"/>
        <v>2Q</v>
      </c>
      <c r="C125" s="224">
        <f t="shared" si="11"/>
        <v>6</v>
      </c>
      <c r="D125" s="224" t="str">
        <f t="shared" si="8"/>
        <v>14</v>
      </c>
      <c r="E125">
        <f t="shared" si="9"/>
        <v>2014</v>
      </c>
      <c r="F125" s="224" t="str">
        <f t="shared" si="10"/>
        <v>2Q14</v>
      </c>
      <c r="G125" s="225">
        <v>41810</v>
      </c>
      <c r="H125" s="224">
        <v>2.2294999999999998</v>
      </c>
    </row>
    <row r="126" spans="2:8">
      <c r="B126" s="224" t="str">
        <f t="shared" si="7"/>
        <v>2Q</v>
      </c>
      <c r="C126" s="224">
        <f t="shared" si="11"/>
        <v>6</v>
      </c>
      <c r="D126" s="224" t="str">
        <f t="shared" si="8"/>
        <v>14</v>
      </c>
      <c r="E126">
        <f t="shared" si="9"/>
        <v>2014</v>
      </c>
      <c r="F126" s="224" t="str">
        <f t="shared" si="10"/>
        <v>2Q14</v>
      </c>
      <c r="G126" s="225">
        <v>41813</v>
      </c>
      <c r="H126" s="224">
        <v>2.218</v>
      </c>
    </row>
    <row r="127" spans="2:8">
      <c r="B127" s="224" t="str">
        <f t="shared" si="7"/>
        <v>2Q</v>
      </c>
      <c r="C127" s="224">
        <f t="shared" si="11"/>
        <v>6</v>
      </c>
      <c r="D127" s="224" t="str">
        <f t="shared" si="8"/>
        <v>14</v>
      </c>
      <c r="E127">
        <f t="shared" si="9"/>
        <v>2014</v>
      </c>
      <c r="F127" s="224" t="str">
        <f t="shared" si="10"/>
        <v>2Q14</v>
      </c>
      <c r="G127" s="225">
        <v>41814</v>
      </c>
      <c r="H127" s="224">
        <v>2.2252000000000001</v>
      </c>
    </row>
    <row r="128" spans="2:8">
      <c r="B128" s="224" t="str">
        <f t="shared" si="7"/>
        <v>2Q</v>
      </c>
      <c r="C128" s="224">
        <f t="shared" si="11"/>
        <v>6</v>
      </c>
      <c r="D128" s="224" t="str">
        <f t="shared" si="8"/>
        <v>14</v>
      </c>
      <c r="E128">
        <f t="shared" si="9"/>
        <v>2014</v>
      </c>
      <c r="F128" s="224" t="str">
        <f t="shared" si="10"/>
        <v>2Q14</v>
      </c>
      <c r="G128" s="225">
        <v>41815</v>
      </c>
      <c r="H128" s="224">
        <v>2.2078000000000002</v>
      </c>
    </row>
    <row r="129" spans="2:8">
      <c r="B129" s="224" t="str">
        <f t="shared" si="7"/>
        <v>2Q</v>
      </c>
      <c r="C129" s="224">
        <f t="shared" si="11"/>
        <v>6</v>
      </c>
      <c r="D129" s="224" t="str">
        <f t="shared" si="8"/>
        <v>14</v>
      </c>
      <c r="E129">
        <f t="shared" si="9"/>
        <v>2014</v>
      </c>
      <c r="F129" s="224" t="str">
        <f t="shared" si="10"/>
        <v>2Q14</v>
      </c>
      <c r="G129" s="225">
        <v>41816</v>
      </c>
      <c r="H129" s="224">
        <v>2.1968999999999999</v>
      </c>
    </row>
    <row r="130" spans="2:8">
      <c r="B130" s="224" t="str">
        <f t="shared" si="7"/>
        <v>2Q</v>
      </c>
      <c r="C130" s="224">
        <f t="shared" si="11"/>
        <v>6</v>
      </c>
      <c r="D130" s="224" t="str">
        <f t="shared" si="8"/>
        <v>14</v>
      </c>
      <c r="E130">
        <f t="shared" si="9"/>
        <v>2014</v>
      </c>
      <c r="F130" s="224" t="str">
        <f t="shared" si="10"/>
        <v>2Q14</v>
      </c>
      <c r="G130" s="225">
        <v>41817</v>
      </c>
      <c r="H130" s="224">
        <v>2.194</v>
      </c>
    </row>
    <row r="131" spans="2:8">
      <c r="B131" s="224" t="str">
        <f t="shared" ref="B131:B194" si="12">VLOOKUP(C131,$N$3:$O$14,2,0)</f>
        <v>2Q</v>
      </c>
      <c r="C131" s="224">
        <f t="shared" si="11"/>
        <v>6</v>
      </c>
      <c r="D131" s="224" t="str">
        <f t="shared" ref="D131:D194" si="13">RIGHT(E131,2)</f>
        <v>14</v>
      </c>
      <c r="E131">
        <f t="shared" ref="E131:E194" si="14">YEAR(G131)</f>
        <v>2014</v>
      </c>
      <c r="F131" s="224" t="str">
        <f t="shared" ref="F131:F194" si="15">+B131&amp;D131</f>
        <v>2Q14</v>
      </c>
      <c r="G131" s="225">
        <v>41820</v>
      </c>
      <c r="H131" s="224">
        <v>2.2143000000000002</v>
      </c>
    </row>
    <row r="132" spans="2:8">
      <c r="B132" s="224" t="str">
        <f t="shared" si="12"/>
        <v>3Q</v>
      </c>
      <c r="C132" s="224">
        <f t="shared" ref="C132:C195" si="16">MONTH(G132)</f>
        <v>7</v>
      </c>
      <c r="D132" s="224" t="str">
        <f t="shared" si="13"/>
        <v>14</v>
      </c>
      <c r="E132">
        <f t="shared" si="14"/>
        <v>2014</v>
      </c>
      <c r="F132" s="224" t="str">
        <f t="shared" si="15"/>
        <v>3Q14</v>
      </c>
      <c r="G132" s="225">
        <v>41821</v>
      </c>
      <c r="H132" s="224">
        <v>2.2018</v>
      </c>
    </row>
    <row r="133" spans="2:8">
      <c r="B133" s="224" t="str">
        <f t="shared" si="12"/>
        <v>3Q</v>
      </c>
      <c r="C133" s="224">
        <f t="shared" si="16"/>
        <v>7</v>
      </c>
      <c r="D133" s="224" t="str">
        <f t="shared" si="13"/>
        <v>14</v>
      </c>
      <c r="E133">
        <f t="shared" si="14"/>
        <v>2014</v>
      </c>
      <c r="F133" s="224" t="str">
        <f t="shared" si="15"/>
        <v>3Q14</v>
      </c>
      <c r="G133" s="225">
        <v>41822</v>
      </c>
      <c r="H133" s="224">
        <v>2.2252000000000001</v>
      </c>
    </row>
    <row r="134" spans="2:8">
      <c r="B134" s="224" t="str">
        <f t="shared" si="12"/>
        <v>3Q</v>
      </c>
      <c r="C134" s="224">
        <f t="shared" si="16"/>
        <v>7</v>
      </c>
      <c r="D134" s="224" t="str">
        <f t="shared" si="13"/>
        <v>14</v>
      </c>
      <c r="E134">
        <f t="shared" si="14"/>
        <v>2014</v>
      </c>
      <c r="F134" s="224" t="str">
        <f t="shared" si="15"/>
        <v>3Q14</v>
      </c>
      <c r="G134" s="225">
        <v>41823</v>
      </c>
      <c r="H134" s="224">
        <v>2.2103000000000002</v>
      </c>
    </row>
    <row r="135" spans="2:8">
      <c r="B135" s="224" t="str">
        <f t="shared" si="12"/>
        <v>3Q</v>
      </c>
      <c r="C135" s="224">
        <f t="shared" si="16"/>
        <v>7</v>
      </c>
      <c r="D135" s="224" t="str">
        <f t="shared" si="13"/>
        <v>14</v>
      </c>
      <c r="E135">
        <f t="shared" si="14"/>
        <v>2014</v>
      </c>
      <c r="F135" s="224" t="str">
        <f t="shared" si="15"/>
        <v>3Q14</v>
      </c>
      <c r="G135" s="225">
        <v>41824</v>
      </c>
      <c r="H135" s="224">
        <v>2.2132000000000001</v>
      </c>
    </row>
    <row r="136" spans="2:8">
      <c r="B136" s="224" t="str">
        <f t="shared" si="12"/>
        <v>3Q</v>
      </c>
      <c r="C136" s="224">
        <f t="shared" si="16"/>
        <v>7</v>
      </c>
      <c r="D136" s="224" t="str">
        <f t="shared" si="13"/>
        <v>14</v>
      </c>
      <c r="E136">
        <f t="shared" si="14"/>
        <v>2014</v>
      </c>
      <c r="F136" s="224" t="str">
        <f t="shared" si="15"/>
        <v>3Q14</v>
      </c>
      <c r="G136" s="225">
        <v>41827</v>
      </c>
      <c r="H136" s="224">
        <v>2.2240000000000002</v>
      </c>
    </row>
    <row r="137" spans="2:8">
      <c r="B137" s="224" t="str">
        <f t="shared" si="12"/>
        <v>3Q</v>
      </c>
      <c r="C137" s="224">
        <f t="shared" si="16"/>
        <v>7</v>
      </c>
      <c r="D137" s="224" t="str">
        <f t="shared" si="13"/>
        <v>14</v>
      </c>
      <c r="E137">
        <f t="shared" si="14"/>
        <v>2014</v>
      </c>
      <c r="F137" s="224" t="str">
        <f t="shared" si="15"/>
        <v>3Q14</v>
      </c>
      <c r="G137" s="225">
        <v>41828</v>
      </c>
      <c r="H137" s="224">
        <v>2.2122999999999999</v>
      </c>
    </row>
    <row r="138" spans="2:8">
      <c r="B138" s="224" t="str">
        <f t="shared" si="12"/>
        <v>3Q</v>
      </c>
      <c r="C138" s="224">
        <f t="shared" si="16"/>
        <v>7</v>
      </c>
      <c r="D138" s="224" t="str">
        <f t="shared" si="13"/>
        <v>14</v>
      </c>
      <c r="E138">
        <f t="shared" si="14"/>
        <v>2014</v>
      </c>
      <c r="F138" s="224" t="str">
        <f t="shared" si="15"/>
        <v>3Q14</v>
      </c>
      <c r="G138" s="225">
        <v>41829</v>
      </c>
      <c r="H138" s="224">
        <v>2.2122999999999999</v>
      </c>
    </row>
    <row r="139" spans="2:8">
      <c r="B139" s="224" t="str">
        <f t="shared" si="12"/>
        <v>3Q</v>
      </c>
      <c r="C139" s="224">
        <f t="shared" si="16"/>
        <v>7</v>
      </c>
      <c r="D139" s="224" t="str">
        <f t="shared" si="13"/>
        <v>14</v>
      </c>
      <c r="E139">
        <f t="shared" si="14"/>
        <v>2014</v>
      </c>
      <c r="F139" s="224" t="str">
        <f t="shared" si="15"/>
        <v>3Q14</v>
      </c>
      <c r="G139" s="225">
        <v>41830</v>
      </c>
      <c r="H139" s="224">
        <v>2.2191999999999998</v>
      </c>
    </row>
    <row r="140" spans="2:8">
      <c r="B140" s="224" t="str">
        <f t="shared" si="12"/>
        <v>3Q</v>
      </c>
      <c r="C140" s="224">
        <f t="shared" si="16"/>
        <v>7</v>
      </c>
      <c r="D140" s="224" t="str">
        <f t="shared" si="13"/>
        <v>14</v>
      </c>
      <c r="E140">
        <f t="shared" si="14"/>
        <v>2014</v>
      </c>
      <c r="F140" s="224" t="str">
        <f t="shared" si="15"/>
        <v>3Q14</v>
      </c>
      <c r="G140" s="225">
        <v>41831</v>
      </c>
      <c r="H140" s="224">
        <v>2.2208000000000001</v>
      </c>
    </row>
    <row r="141" spans="2:8">
      <c r="B141" s="224" t="str">
        <f t="shared" si="12"/>
        <v>3Q</v>
      </c>
      <c r="C141" s="224">
        <f t="shared" si="16"/>
        <v>7</v>
      </c>
      <c r="D141" s="224" t="str">
        <f t="shared" si="13"/>
        <v>14</v>
      </c>
      <c r="E141">
        <f t="shared" si="14"/>
        <v>2014</v>
      </c>
      <c r="F141" s="224" t="str">
        <f t="shared" si="15"/>
        <v>3Q14</v>
      </c>
      <c r="G141" s="225">
        <v>41834</v>
      </c>
      <c r="H141" s="224">
        <v>2.2107000000000001</v>
      </c>
    </row>
    <row r="142" spans="2:8">
      <c r="B142" s="224" t="str">
        <f t="shared" si="12"/>
        <v>3Q</v>
      </c>
      <c r="C142" s="224">
        <f t="shared" si="16"/>
        <v>7</v>
      </c>
      <c r="D142" s="224" t="str">
        <f t="shared" si="13"/>
        <v>14</v>
      </c>
      <c r="E142">
        <f t="shared" si="14"/>
        <v>2014</v>
      </c>
      <c r="F142" s="224" t="str">
        <f t="shared" si="15"/>
        <v>3Q14</v>
      </c>
      <c r="G142" s="225">
        <v>41835</v>
      </c>
      <c r="H142" s="224">
        <v>2.2199</v>
      </c>
    </row>
    <row r="143" spans="2:8">
      <c r="B143" s="224" t="str">
        <f t="shared" si="12"/>
        <v>3Q</v>
      </c>
      <c r="C143" s="224">
        <f t="shared" si="16"/>
        <v>7</v>
      </c>
      <c r="D143" s="224" t="str">
        <f t="shared" si="13"/>
        <v>14</v>
      </c>
      <c r="E143">
        <f t="shared" si="14"/>
        <v>2014</v>
      </c>
      <c r="F143" s="224" t="str">
        <f t="shared" si="15"/>
        <v>3Q14</v>
      </c>
      <c r="G143" s="225">
        <v>41836</v>
      </c>
      <c r="H143" s="224">
        <v>2.2238000000000002</v>
      </c>
    </row>
    <row r="144" spans="2:8">
      <c r="B144" s="224" t="str">
        <f t="shared" si="12"/>
        <v>3Q</v>
      </c>
      <c r="C144" s="224">
        <f t="shared" si="16"/>
        <v>7</v>
      </c>
      <c r="D144" s="224" t="str">
        <f t="shared" si="13"/>
        <v>14</v>
      </c>
      <c r="E144">
        <f t="shared" si="14"/>
        <v>2014</v>
      </c>
      <c r="F144" s="224" t="str">
        <f t="shared" si="15"/>
        <v>3Q14</v>
      </c>
      <c r="G144" s="225">
        <v>41837</v>
      </c>
      <c r="H144" s="224">
        <v>2.2582</v>
      </c>
    </row>
    <row r="145" spans="2:8">
      <c r="B145" s="224" t="str">
        <f t="shared" si="12"/>
        <v>3Q</v>
      </c>
      <c r="C145" s="224">
        <f t="shared" si="16"/>
        <v>7</v>
      </c>
      <c r="D145" s="224" t="str">
        <f t="shared" si="13"/>
        <v>14</v>
      </c>
      <c r="E145">
        <f t="shared" si="14"/>
        <v>2014</v>
      </c>
      <c r="F145" s="224" t="str">
        <f t="shared" si="15"/>
        <v>3Q14</v>
      </c>
      <c r="G145" s="225">
        <v>41838</v>
      </c>
      <c r="H145" s="224">
        <v>2.2254999999999998</v>
      </c>
    </row>
    <row r="146" spans="2:8">
      <c r="B146" s="224" t="str">
        <f t="shared" si="12"/>
        <v>3Q</v>
      </c>
      <c r="C146" s="224">
        <f t="shared" si="16"/>
        <v>7</v>
      </c>
      <c r="D146" s="224" t="str">
        <f t="shared" si="13"/>
        <v>14</v>
      </c>
      <c r="E146">
        <f t="shared" si="14"/>
        <v>2014</v>
      </c>
      <c r="F146" s="224" t="str">
        <f t="shared" si="15"/>
        <v>3Q14</v>
      </c>
      <c r="G146" s="225">
        <v>41841</v>
      </c>
      <c r="H146" s="224">
        <v>2.2200000000000002</v>
      </c>
    </row>
    <row r="147" spans="2:8">
      <c r="B147" s="224" t="str">
        <f t="shared" si="12"/>
        <v>3Q</v>
      </c>
      <c r="C147" s="224">
        <f t="shared" si="16"/>
        <v>7</v>
      </c>
      <c r="D147" s="224" t="str">
        <f t="shared" si="13"/>
        <v>14</v>
      </c>
      <c r="E147">
        <f t="shared" si="14"/>
        <v>2014</v>
      </c>
      <c r="F147" s="224" t="str">
        <f t="shared" si="15"/>
        <v>3Q14</v>
      </c>
      <c r="G147" s="225">
        <v>41842</v>
      </c>
      <c r="H147" s="224">
        <v>2.2130000000000001</v>
      </c>
    </row>
    <row r="148" spans="2:8">
      <c r="B148" s="224" t="str">
        <f t="shared" si="12"/>
        <v>3Q</v>
      </c>
      <c r="C148" s="224">
        <f t="shared" si="16"/>
        <v>7</v>
      </c>
      <c r="D148" s="224" t="str">
        <f t="shared" si="13"/>
        <v>14</v>
      </c>
      <c r="E148">
        <f t="shared" si="14"/>
        <v>2014</v>
      </c>
      <c r="F148" s="224" t="str">
        <f t="shared" si="15"/>
        <v>3Q14</v>
      </c>
      <c r="G148" s="225">
        <v>41843</v>
      </c>
      <c r="H148" s="224">
        <v>2.2181999999999999</v>
      </c>
    </row>
    <row r="149" spans="2:8">
      <c r="B149" s="224" t="str">
        <f t="shared" si="12"/>
        <v>3Q</v>
      </c>
      <c r="C149" s="224">
        <f t="shared" si="16"/>
        <v>7</v>
      </c>
      <c r="D149" s="224" t="str">
        <f t="shared" si="13"/>
        <v>14</v>
      </c>
      <c r="E149">
        <f t="shared" si="14"/>
        <v>2014</v>
      </c>
      <c r="F149" s="224" t="str">
        <f t="shared" si="15"/>
        <v>3Q14</v>
      </c>
      <c r="G149" s="225">
        <v>41844</v>
      </c>
      <c r="H149" s="224">
        <v>2.2227999999999999</v>
      </c>
    </row>
    <row r="150" spans="2:8">
      <c r="B150" s="224" t="str">
        <f t="shared" si="12"/>
        <v>3Q</v>
      </c>
      <c r="C150" s="224">
        <f t="shared" si="16"/>
        <v>7</v>
      </c>
      <c r="D150" s="224" t="str">
        <f t="shared" si="13"/>
        <v>14</v>
      </c>
      <c r="E150">
        <f t="shared" si="14"/>
        <v>2014</v>
      </c>
      <c r="F150" s="224" t="str">
        <f t="shared" si="15"/>
        <v>3Q14</v>
      </c>
      <c r="G150" s="225">
        <v>41845</v>
      </c>
      <c r="H150" s="224">
        <v>2.2290000000000001</v>
      </c>
    </row>
    <row r="151" spans="2:8">
      <c r="B151" s="224" t="str">
        <f t="shared" si="12"/>
        <v>3Q</v>
      </c>
      <c r="C151" s="224">
        <f t="shared" si="16"/>
        <v>7</v>
      </c>
      <c r="D151" s="224" t="str">
        <f t="shared" si="13"/>
        <v>14</v>
      </c>
      <c r="E151">
        <f t="shared" si="14"/>
        <v>2014</v>
      </c>
      <c r="F151" s="224" t="str">
        <f t="shared" si="15"/>
        <v>3Q14</v>
      </c>
      <c r="G151" s="225">
        <v>41848</v>
      </c>
      <c r="H151" s="224">
        <v>2.2222</v>
      </c>
    </row>
    <row r="152" spans="2:8">
      <c r="B152" s="224" t="str">
        <f t="shared" si="12"/>
        <v>3Q</v>
      </c>
      <c r="C152" s="224">
        <f t="shared" si="16"/>
        <v>7</v>
      </c>
      <c r="D152" s="224" t="str">
        <f t="shared" si="13"/>
        <v>14</v>
      </c>
      <c r="E152">
        <f t="shared" si="14"/>
        <v>2014</v>
      </c>
      <c r="F152" s="224" t="str">
        <f t="shared" si="15"/>
        <v>3Q14</v>
      </c>
      <c r="G152" s="225">
        <v>41849</v>
      </c>
      <c r="H152" s="224">
        <v>2.2305000000000001</v>
      </c>
    </row>
    <row r="153" spans="2:8">
      <c r="B153" s="224" t="str">
        <f t="shared" si="12"/>
        <v>3Q</v>
      </c>
      <c r="C153" s="224">
        <f t="shared" si="16"/>
        <v>7</v>
      </c>
      <c r="D153" s="224" t="str">
        <f t="shared" si="13"/>
        <v>14</v>
      </c>
      <c r="E153">
        <f t="shared" si="14"/>
        <v>2014</v>
      </c>
      <c r="F153" s="224" t="str">
        <f t="shared" si="15"/>
        <v>3Q14</v>
      </c>
      <c r="G153" s="225">
        <v>41850</v>
      </c>
      <c r="H153" s="224">
        <v>2.2454000000000001</v>
      </c>
    </row>
    <row r="154" spans="2:8">
      <c r="B154" s="224" t="str">
        <f t="shared" si="12"/>
        <v>3Q</v>
      </c>
      <c r="C154" s="224">
        <f t="shared" si="16"/>
        <v>7</v>
      </c>
      <c r="D154" s="224" t="str">
        <f t="shared" si="13"/>
        <v>14</v>
      </c>
      <c r="E154">
        <f t="shared" si="14"/>
        <v>2014</v>
      </c>
      <c r="F154" s="224" t="str">
        <f t="shared" si="15"/>
        <v>3Q14</v>
      </c>
      <c r="G154" s="225">
        <v>41851</v>
      </c>
      <c r="H154" s="224">
        <v>2.2639</v>
      </c>
    </row>
    <row r="155" spans="2:8">
      <c r="B155" s="224" t="str">
        <f t="shared" si="12"/>
        <v>3Q</v>
      </c>
      <c r="C155" s="224">
        <f t="shared" si="16"/>
        <v>8</v>
      </c>
      <c r="D155" s="224" t="str">
        <f t="shared" si="13"/>
        <v>14</v>
      </c>
      <c r="E155">
        <f t="shared" si="14"/>
        <v>2014</v>
      </c>
      <c r="F155" s="224" t="str">
        <f t="shared" si="15"/>
        <v>3Q14</v>
      </c>
      <c r="G155" s="225">
        <v>41852</v>
      </c>
      <c r="H155" s="224">
        <v>2.2574000000000001</v>
      </c>
    </row>
    <row r="156" spans="2:8">
      <c r="B156" s="224" t="str">
        <f t="shared" si="12"/>
        <v>3Q</v>
      </c>
      <c r="C156" s="224">
        <f t="shared" si="16"/>
        <v>8</v>
      </c>
      <c r="D156" s="224" t="str">
        <f t="shared" si="13"/>
        <v>14</v>
      </c>
      <c r="E156">
        <f t="shared" si="14"/>
        <v>2014</v>
      </c>
      <c r="F156" s="224" t="str">
        <f t="shared" si="15"/>
        <v>3Q14</v>
      </c>
      <c r="G156" s="225">
        <v>41855</v>
      </c>
      <c r="H156" s="224">
        <v>2.2584</v>
      </c>
    </row>
    <row r="157" spans="2:8">
      <c r="B157" s="224" t="str">
        <f t="shared" si="12"/>
        <v>3Q</v>
      </c>
      <c r="C157" s="224">
        <f t="shared" si="16"/>
        <v>8</v>
      </c>
      <c r="D157" s="224" t="str">
        <f t="shared" si="13"/>
        <v>14</v>
      </c>
      <c r="E157">
        <f t="shared" si="14"/>
        <v>2014</v>
      </c>
      <c r="F157" s="224" t="str">
        <f t="shared" si="15"/>
        <v>3Q14</v>
      </c>
      <c r="G157" s="225">
        <v>41856</v>
      </c>
      <c r="H157" s="224">
        <v>2.2818000000000001</v>
      </c>
    </row>
    <row r="158" spans="2:8">
      <c r="B158" s="224" t="str">
        <f t="shared" si="12"/>
        <v>3Q</v>
      </c>
      <c r="C158" s="224">
        <f t="shared" si="16"/>
        <v>8</v>
      </c>
      <c r="D158" s="224" t="str">
        <f t="shared" si="13"/>
        <v>14</v>
      </c>
      <c r="E158">
        <f t="shared" si="14"/>
        <v>2014</v>
      </c>
      <c r="F158" s="224" t="str">
        <f t="shared" si="15"/>
        <v>3Q14</v>
      </c>
      <c r="G158" s="225">
        <v>41857</v>
      </c>
      <c r="H158" s="224">
        <v>2.2738</v>
      </c>
    </row>
    <row r="159" spans="2:8">
      <c r="B159" s="224" t="str">
        <f t="shared" si="12"/>
        <v>3Q</v>
      </c>
      <c r="C159" s="224">
        <f t="shared" si="16"/>
        <v>8</v>
      </c>
      <c r="D159" s="224" t="str">
        <f t="shared" si="13"/>
        <v>14</v>
      </c>
      <c r="E159">
        <f t="shared" si="14"/>
        <v>2014</v>
      </c>
      <c r="F159" s="224" t="str">
        <f t="shared" si="15"/>
        <v>3Q14</v>
      </c>
      <c r="G159" s="225">
        <v>41858</v>
      </c>
      <c r="H159" s="224">
        <v>2.2957000000000001</v>
      </c>
    </row>
    <row r="160" spans="2:8">
      <c r="B160" s="224" t="str">
        <f t="shared" si="12"/>
        <v>3Q</v>
      </c>
      <c r="C160" s="224">
        <f t="shared" si="16"/>
        <v>8</v>
      </c>
      <c r="D160" s="224" t="str">
        <f t="shared" si="13"/>
        <v>14</v>
      </c>
      <c r="E160">
        <f t="shared" si="14"/>
        <v>2014</v>
      </c>
      <c r="F160" s="224" t="str">
        <f t="shared" si="15"/>
        <v>3Q14</v>
      </c>
      <c r="G160" s="225">
        <v>41859</v>
      </c>
      <c r="H160" s="224">
        <v>2.2812000000000001</v>
      </c>
    </row>
    <row r="161" spans="2:8">
      <c r="B161" s="224" t="str">
        <f t="shared" si="12"/>
        <v>3Q</v>
      </c>
      <c r="C161" s="224">
        <f t="shared" si="16"/>
        <v>8</v>
      </c>
      <c r="D161" s="224" t="str">
        <f t="shared" si="13"/>
        <v>14</v>
      </c>
      <c r="E161">
        <f t="shared" si="14"/>
        <v>2014</v>
      </c>
      <c r="F161" s="224" t="str">
        <f t="shared" si="15"/>
        <v>3Q14</v>
      </c>
      <c r="G161" s="225">
        <v>41862</v>
      </c>
      <c r="H161" s="224">
        <v>2.2755000000000001</v>
      </c>
    </row>
    <row r="162" spans="2:8">
      <c r="B162" s="224" t="str">
        <f t="shared" si="12"/>
        <v>3Q</v>
      </c>
      <c r="C162" s="224">
        <f t="shared" si="16"/>
        <v>8</v>
      </c>
      <c r="D162" s="224" t="str">
        <f t="shared" si="13"/>
        <v>14</v>
      </c>
      <c r="E162">
        <f t="shared" si="14"/>
        <v>2014</v>
      </c>
      <c r="F162" s="224" t="str">
        <f t="shared" si="15"/>
        <v>3Q14</v>
      </c>
      <c r="G162" s="225">
        <v>41863</v>
      </c>
      <c r="H162" s="224">
        <v>2.2766999999999999</v>
      </c>
    </row>
    <row r="163" spans="2:8">
      <c r="B163" s="224" t="str">
        <f t="shared" si="12"/>
        <v>3Q</v>
      </c>
      <c r="C163" s="224">
        <f t="shared" si="16"/>
        <v>8</v>
      </c>
      <c r="D163" s="224" t="str">
        <f t="shared" si="13"/>
        <v>14</v>
      </c>
      <c r="E163">
        <f t="shared" si="14"/>
        <v>2014</v>
      </c>
      <c r="F163" s="224" t="str">
        <f t="shared" si="15"/>
        <v>3Q14</v>
      </c>
      <c r="G163" s="225">
        <v>41864</v>
      </c>
      <c r="H163" s="224">
        <v>2.2803</v>
      </c>
    </row>
    <row r="164" spans="2:8">
      <c r="B164" s="224" t="str">
        <f t="shared" si="12"/>
        <v>3Q</v>
      </c>
      <c r="C164" s="224">
        <f t="shared" si="16"/>
        <v>8</v>
      </c>
      <c r="D164" s="224" t="str">
        <f t="shared" si="13"/>
        <v>14</v>
      </c>
      <c r="E164">
        <f t="shared" si="14"/>
        <v>2014</v>
      </c>
      <c r="F164" s="224" t="str">
        <f t="shared" si="15"/>
        <v>3Q14</v>
      </c>
      <c r="G164" s="225">
        <v>41865</v>
      </c>
      <c r="H164" s="224">
        <v>2.2665999999999999</v>
      </c>
    </row>
    <row r="165" spans="2:8">
      <c r="B165" s="224" t="str">
        <f t="shared" si="12"/>
        <v>3Q</v>
      </c>
      <c r="C165" s="224">
        <f t="shared" si="16"/>
        <v>8</v>
      </c>
      <c r="D165" s="224" t="str">
        <f t="shared" si="13"/>
        <v>14</v>
      </c>
      <c r="E165">
        <f t="shared" si="14"/>
        <v>2014</v>
      </c>
      <c r="F165" s="224" t="str">
        <f t="shared" si="15"/>
        <v>3Q14</v>
      </c>
      <c r="G165" s="225">
        <v>41866</v>
      </c>
      <c r="H165" s="224">
        <v>2.2597999999999998</v>
      </c>
    </row>
    <row r="166" spans="2:8">
      <c r="B166" s="224" t="str">
        <f t="shared" si="12"/>
        <v>3Q</v>
      </c>
      <c r="C166" s="224">
        <f t="shared" si="16"/>
        <v>8</v>
      </c>
      <c r="D166" s="224" t="str">
        <f t="shared" si="13"/>
        <v>14</v>
      </c>
      <c r="E166">
        <f t="shared" si="14"/>
        <v>2014</v>
      </c>
      <c r="F166" s="224" t="str">
        <f t="shared" si="15"/>
        <v>3Q14</v>
      </c>
      <c r="G166" s="225">
        <v>41869</v>
      </c>
      <c r="H166" s="224">
        <v>2.2576000000000001</v>
      </c>
    </row>
    <row r="167" spans="2:8">
      <c r="B167" s="224" t="str">
        <f t="shared" si="12"/>
        <v>3Q</v>
      </c>
      <c r="C167" s="224">
        <f t="shared" si="16"/>
        <v>8</v>
      </c>
      <c r="D167" s="224" t="str">
        <f t="shared" si="13"/>
        <v>14</v>
      </c>
      <c r="E167">
        <f t="shared" si="14"/>
        <v>2014</v>
      </c>
      <c r="F167" s="224" t="str">
        <f t="shared" si="15"/>
        <v>3Q14</v>
      </c>
      <c r="G167" s="225">
        <v>41870</v>
      </c>
      <c r="H167" s="224">
        <v>2.2467000000000001</v>
      </c>
    </row>
    <row r="168" spans="2:8">
      <c r="B168" s="224" t="str">
        <f t="shared" si="12"/>
        <v>3Q</v>
      </c>
      <c r="C168" s="224">
        <f t="shared" si="16"/>
        <v>8</v>
      </c>
      <c r="D168" s="224" t="str">
        <f t="shared" si="13"/>
        <v>14</v>
      </c>
      <c r="E168">
        <f t="shared" si="14"/>
        <v>2014</v>
      </c>
      <c r="F168" s="224" t="str">
        <f t="shared" si="15"/>
        <v>3Q14</v>
      </c>
      <c r="G168" s="225">
        <v>41871</v>
      </c>
      <c r="H168" s="224">
        <v>2.2623000000000002</v>
      </c>
    </row>
    <row r="169" spans="2:8">
      <c r="B169" s="224" t="str">
        <f t="shared" si="12"/>
        <v>3Q</v>
      </c>
      <c r="C169" s="224">
        <f t="shared" si="16"/>
        <v>8</v>
      </c>
      <c r="D169" s="224" t="str">
        <f t="shared" si="13"/>
        <v>14</v>
      </c>
      <c r="E169">
        <f t="shared" si="14"/>
        <v>2014</v>
      </c>
      <c r="F169" s="224" t="str">
        <f t="shared" si="15"/>
        <v>3Q14</v>
      </c>
      <c r="G169" s="225">
        <v>41872</v>
      </c>
      <c r="H169" s="224">
        <v>2.2686999999999999</v>
      </c>
    </row>
    <row r="170" spans="2:8">
      <c r="B170" s="224" t="str">
        <f t="shared" si="12"/>
        <v>3Q</v>
      </c>
      <c r="C170" s="224">
        <f t="shared" si="16"/>
        <v>8</v>
      </c>
      <c r="D170" s="224" t="str">
        <f t="shared" si="13"/>
        <v>14</v>
      </c>
      <c r="E170">
        <f t="shared" si="14"/>
        <v>2014</v>
      </c>
      <c r="F170" s="224" t="str">
        <f t="shared" si="15"/>
        <v>3Q14</v>
      </c>
      <c r="G170" s="225">
        <v>41873</v>
      </c>
      <c r="H170" s="224">
        <v>2.2778</v>
      </c>
    </row>
    <row r="171" spans="2:8">
      <c r="B171" s="224" t="str">
        <f t="shared" si="12"/>
        <v>3Q</v>
      </c>
      <c r="C171" s="224">
        <f t="shared" si="16"/>
        <v>8</v>
      </c>
      <c r="D171" s="224" t="str">
        <f t="shared" si="13"/>
        <v>14</v>
      </c>
      <c r="E171">
        <f t="shared" si="14"/>
        <v>2014</v>
      </c>
      <c r="F171" s="224" t="str">
        <f t="shared" si="15"/>
        <v>3Q14</v>
      </c>
      <c r="G171" s="225">
        <v>41876</v>
      </c>
      <c r="H171" s="224">
        <v>2.2883</v>
      </c>
    </row>
    <row r="172" spans="2:8">
      <c r="B172" s="224" t="str">
        <f t="shared" si="12"/>
        <v>3Q</v>
      </c>
      <c r="C172" s="224">
        <f t="shared" si="16"/>
        <v>8</v>
      </c>
      <c r="D172" s="224" t="str">
        <f t="shared" si="13"/>
        <v>14</v>
      </c>
      <c r="E172">
        <f t="shared" si="14"/>
        <v>2014</v>
      </c>
      <c r="F172" s="224" t="str">
        <f t="shared" si="15"/>
        <v>3Q14</v>
      </c>
      <c r="G172" s="225">
        <v>41877</v>
      </c>
      <c r="H172" s="224">
        <v>2.2618</v>
      </c>
    </row>
    <row r="173" spans="2:8">
      <c r="B173" s="224" t="str">
        <f t="shared" si="12"/>
        <v>3Q</v>
      </c>
      <c r="C173" s="224">
        <f t="shared" si="16"/>
        <v>8</v>
      </c>
      <c r="D173" s="224" t="str">
        <f t="shared" si="13"/>
        <v>14</v>
      </c>
      <c r="E173">
        <f t="shared" si="14"/>
        <v>2014</v>
      </c>
      <c r="F173" s="224" t="str">
        <f t="shared" si="15"/>
        <v>3Q14</v>
      </c>
      <c r="G173" s="225">
        <v>41878</v>
      </c>
      <c r="H173" s="224">
        <v>2.2471000000000001</v>
      </c>
    </row>
    <row r="174" spans="2:8">
      <c r="B174" s="224" t="str">
        <f t="shared" si="12"/>
        <v>3Q</v>
      </c>
      <c r="C174" s="224">
        <f t="shared" si="16"/>
        <v>8</v>
      </c>
      <c r="D174" s="224" t="str">
        <f t="shared" si="13"/>
        <v>14</v>
      </c>
      <c r="E174">
        <f t="shared" si="14"/>
        <v>2014</v>
      </c>
      <c r="F174" s="224" t="str">
        <f t="shared" si="15"/>
        <v>3Q14</v>
      </c>
      <c r="G174" s="225">
        <v>41879</v>
      </c>
      <c r="H174" s="224">
        <v>2.2414999999999998</v>
      </c>
    </row>
    <row r="175" spans="2:8">
      <c r="B175" s="224" t="str">
        <f t="shared" si="12"/>
        <v>3Q</v>
      </c>
      <c r="C175" s="224">
        <f t="shared" si="16"/>
        <v>8</v>
      </c>
      <c r="D175" s="224" t="str">
        <f t="shared" si="13"/>
        <v>14</v>
      </c>
      <c r="E175">
        <f t="shared" si="14"/>
        <v>2014</v>
      </c>
      <c r="F175" s="224" t="str">
        <f t="shared" si="15"/>
        <v>3Q14</v>
      </c>
      <c r="G175" s="225">
        <v>41880</v>
      </c>
      <c r="H175" s="224">
        <v>2.2360000000000002</v>
      </c>
    </row>
    <row r="176" spans="2:8">
      <c r="B176" s="224" t="str">
        <f t="shared" si="12"/>
        <v>3Q</v>
      </c>
      <c r="C176" s="224">
        <f t="shared" si="16"/>
        <v>9</v>
      </c>
      <c r="D176" s="224" t="str">
        <f t="shared" si="13"/>
        <v>14</v>
      </c>
      <c r="E176">
        <f t="shared" si="14"/>
        <v>2014</v>
      </c>
      <c r="F176" s="224" t="str">
        <f t="shared" si="15"/>
        <v>3Q14</v>
      </c>
      <c r="G176" s="225">
        <v>41883</v>
      </c>
      <c r="H176" s="224">
        <v>2.2458</v>
      </c>
    </row>
    <row r="177" spans="2:8">
      <c r="B177" s="224" t="str">
        <f t="shared" si="12"/>
        <v>3Q</v>
      </c>
      <c r="C177" s="224">
        <f t="shared" si="16"/>
        <v>9</v>
      </c>
      <c r="D177" s="224" t="str">
        <f t="shared" si="13"/>
        <v>14</v>
      </c>
      <c r="E177">
        <f t="shared" si="14"/>
        <v>2014</v>
      </c>
      <c r="F177" s="224" t="str">
        <f t="shared" si="15"/>
        <v>3Q14</v>
      </c>
      <c r="G177" s="225">
        <v>41884</v>
      </c>
      <c r="H177" s="224">
        <v>2.2435</v>
      </c>
    </row>
    <row r="178" spans="2:8">
      <c r="B178" s="224" t="str">
        <f t="shared" si="12"/>
        <v>3Q</v>
      </c>
      <c r="C178" s="224">
        <f t="shared" si="16"/>
        <v>9</v>
      </c>
      <c r="D178" s="224" t="str">
        <f t="shared" si="13"/>
        <v>14</v>
      </c>
      <c r="E178">
        <f t="shared" si="14"/>
        <v>2014</v>
      </c>
      <c r="F178" s="224" t="str">
        <f t="shared" si="15"/>
        <v>3Q14</v>
      </c>
      <c r="G178" s="225">
        <v>41885</v>
      </c>
      <c r="H178" s="224">
        <v>2.2370000000000001</v>
      </c>
    </row>
    <row r="179" spans="2:8">
      <c r="B179" s="224" t="str">
        <f t="shared" si="12"/>
        <v>3Q</v>
      </c>
      <c r="C179" s="224">
        <f t="shared" si="16"/>
        <v>9</v>
      </c>
      <c r="D179" s="224" t="str">
        <f t="shared" si="13"/>
        <v>14</v>
      </c>
      <c r="E179">
        <f t="shared" si="14"/>
        <v>2014</v>
      </c>
      <c r="F179" s="224" t="str">
        <f t="shared" si="15"/>
        <v>3Q14</v>
      </c>
      <c r="G179" s="225">
        <v>41886</v>
      </c>
      <c r="H179" s="224">
        <v>2.2431000000000001</v>
      </c>
    </row>
    <row r="180" spans="2:8">
      <c r="B180" s="224" t="str">
        <f t="shared" si="12"/>
        <v>3Q</v>
      </c>
      <c r="C180" s="224">
        <f t="shared" si="16"/>
        <v>9</v>
      </c>
      <c r="D180" s="224" t="str">
        <f t="shared" si="13"/>
        <v>14</v>
      </c>
      <c r="E180">
        <f t="shared" si="14"/>
        <v>2014</v>
      </c>
      <c r="F180" s="224" t="str">
        <f t="shared" si="15"/>
        <v>3Q14</v>
      </c>
      <c r="G180" s="225">
        <v>41887</v>
      </c>
      <c r="H180" s="224">
        <v>2.2404999999999999</v>
      </c>
    </row>
    <row r="181" spans="2:8">
      <c r="B181" s="224" t="str">
        <f t="shared" si="12"/>
        <v>3Q</v>
      </c>
      <c r="C181" s="224">
        <f t="shared" si="16"/>
        <v>9</v>
      </c>
      <c r="D181" s="224" t="str">
        <f t="shared" si="13"/>
        <v>14</v>
      </c>
      <c r="E181">
        <f t="shared" si="14"/>
        <v>2014</v>
      </c>
      <c r="F181" s="224" t="str">
        <f t="shared" si="15"/>
        <v>3Q14</v>
      </c>
      <c r="G181" s="225">
        <v>41890</v>
      </c>
      <c r="H181" s="224">
        <v>2.2677</v>
      </c>
    </row>
    <row r="182" spans="2:8">
      <c r="B182" s="224" t="str">
        <f t="shared" si="12"/>
        <v>3Q</v>
      </c>
      <c r="C182" s="224">
        <f t="shared" si="16"/>
        <v>9</v>
      </c>
      <c r="D182" s="224" t="str">
        <f t="shared" si="13"/>
        <v>14</v>
      </c>
      <c r="E182">
        <f t="shared" si="14"/>
        <v>2014</v>
      </c>
      <c r="F182" s="224" t="str">
        <f t="shared" si="15"/>
        <v>3Q14</v>
      </c>
      <c r="G182" s="225">
        <v>41891</v>
      </c>
      <c r="H182" s="224">
        <v>2.2867999999999999</v>
      </c>
    </row>
    <row r="183" spans="2:8">
      <c r="B183" s="224" t="str">
        <f t="shared" si="12"/>
        <v>3Q</v>
      </c>
      <c r="C183" s="224">
        <f t="shared" si="16"/>
        <v>9</v>
      </c>
      <c r="D183" s="224" t="str">
        <f t="shared" si="13"/>
        <v>14</v>
      </c>
      <c r="E183">
        <f t="shared" si="14"/>
        <v>2014</v>
      </c>
      <c r="F183" s="224" t="str">
        <f t="shared" si="15"/>
        <v>3Q14</v>
      </c>
      <c r="G183" s="225">
        <v>41892</v>
      </c>
      <c r="H183" s="224">
        <v>2.2885</v>
      </c>
    </row>
    <row r="184" spans="2:8">
      <c r="B184" s="224" t="str">
        <f t="shared" si="12"/>
        <v>3Q</v>
      </c>
      <c r="C184" s="224">
        <f t="shared" si="16"/>
        <v>9</v>
      </c>
      <c r="D184" s="224" t="str">
        <f t="shared" si="13"/>
        <v>14</v>
      </c>
      <c r="E184">
        <f t="shared" si="14"/>
        <v>2014</v>
      </c>
      <c r="F184" s="224" t="str">
        <f t="shared" si="15"/>
        <v>3Q14</v>
      </c>
      <c r="G184" s="225">
        <v>41893</v>
      </c>
      <c r="H184" s="224">
        <v>2.298</v>
      </c>
    </row>
    <row r="185" spans="2:8">
      <c r="B185" s="224" t="str">
        <f t="shared" si="12"/>
        <v>3Q</v>
      </c>
      <c r="C185" s="224">
        <f t="shared" si="16"/>
        <v>9</v>
      </c>
      <c r="D185" s="224" t="str">
        <f t="shared" si="13"/>
        <v>14</v>
      </c>
      <c r="E185">
        <f t="shared" si="14"/>
        <v>2014</v>
      </c>
      <c r="F185" s="224" t="str">
        <f t="shared" si="15"/>
        <v>3Q14</v>
      </c>
      <c r="G185" s="225">
        <v>41894</v>
      </c>
      <c r="H185" s="224">
        <v>2.3391999999999999</v>
      </c>
    </row>
    <row r="186" spans="2:8">
      <c r="B186" s="224" t="str">
        <f t="shared" si="12"/>
        <v>3Q</v>
      </c>
      <c r="C186" s="224">
        <f t="shared" si="16"/>
        <v>9</v>
      </c>
      <c r="D186" s="224" t="str">
        <f t="shared" si="13"/>
        <v>14</v>
      </c>
      <c r="E186">
        <f t="shared" si="14"/>
        <v>2014</v>
      </c>
      <c r="F186" s="224" t="str">
        <f t="shared" si="15"/>
        <v>3Q14</v>
      </c>
      <c r="G186" s="225">
        <v>41897</v>
      </c>
      <c r="H186" s="224">
        <v>2.3426999999999998</v>
      </c>
    </row>
    <row r="187" spans="2:8">
      <c r="B187" s="224" t="str">
        <f t="shared" si="12"/>
        <v>3Q</v>
      </c>
      <c r="C187" s="224">
        <f t="shared" si="16"/>
        <v>9</v>
      </c>
      <c r="D187" s="224" t="str">
        <f t="shared" si="13"/>
        <v>14</v>
      </c>
      <c r="E187">
        <f t="shared" si="14"/>
        <v>2014</v>
      </c>
      <c r="F187" s="224" t="str">
        <f t="shared" si="15"/>
        <v>3Q14</v>
      </c>
      <c r="G187" s="225">
        <v>41898</v>
      </c>
      <c r="H187" s="224">
        <v>2.3325</v>
      </c>
    </row>
    <row r="188" spans="2:8">
      <c r="B188" s="224" t="str">
        <f t="shared" si="12"/>
        <v>3Q</v>
      </c>
      <c r="C188" s="224">
        <f t="shared" si="16"/>
        <v>9</v>
      </c>
      <c r="D188" s="224" t="str">
        <f t="shared" si="13"/>
        <v>14</v>
      </c>
      <c r="E188">
        <f t="shared" si="14"/>
        <v>2014</v>
      </c>
      <c r="F188" s="224" t="str">
        <f t="shared" si="15"/>
        <v>3Q14</v>
      </c>
      <c r="G188" s="225">
        <v>41899</v>
      </c>
      <c r="H188" s="224">
        <v>2.3582999999999998</v>
      </c>
    </row>
    <row r="189" spans="2:8">
      <c r="B189" s="224" t="str">
        <f t="shared" si="12"/>
        <v>3Q</v>
      </c>
      <c r="C189" s="224">
        <f t="shared" si="16"/>
        <v>9</v>
      </c>
      <c r="D189" s="224" t="str">
        <f t="shared" si="13"/>
        <v>14</v>
      </c>
      <c r="E189">
        <f t="shared" si="14"/>
        <v>2014</v>
      </c>
      <c r="F189" s="224" t="str">
        <f t="shared" si="15"/>
        <v>3Q14</v>
      </c>
      <c r="G189" s="225">
        <v>41900</v>
      </c>
      <c r="H189" s="224">
        <v>2.3645999999999998</v>
      </c>
    </row>
    <row r="190" spans="2:8">
      <c r="B190" s="224" t="str">
        <f t="shared" si="12"/>
        <v>3Q</v>
      </c>
      <c r="C190" s="224">
        <f t="shared" si="16"/>
        <v>9</v>
      </c>
      <c r="D190" s="224" t="str">
        <f t="shared" si="13"/>
        <v>14</v>
      </c>
      <c r="E190">
        <f t="shared" si="14"/>
        <v>2014</v>
      </c>
      <c r="F190" s="224" t="str">
        <f t="shared" si="15"/>
        <v>3Q14</v>
      </c>
      <c r="G190" s="225">
        <v>41901</v>
      </c>
      <c r="H190" s="224">
        <v>2.3681999999999999</v>
      </c>
    </row>
    <row r="191" spans="2:8">
      <c r="B191" s="224" t="str">
        <f t="shared" si="12"/>
        <v>3Q</v>
      </c>
      <c r="C191" s="224">
        <f t="shared" si="16"/>
        <v>9</v>
      </c>
      <c r="D191" s="224" t="str">
        <f t="shared" si="13"/>
        <v>14</v>
      </c>
      <c r="E191">
        <f t="shared" si="14"/>
        <v>2014</v>
      </c>
      <c r="F191" s="224" t="str">
        <f t="shared" si="15"/>
        <v>3Q14</v>
      </c>
      <c r="G191" s="225">
        <v>41904</v>
      </c>
      <c r="H191" s="224">
        <v>2.3984000000000001</v>
      </c>
    </row>
    <row r="192" spans="2:8">
      <c r="B192" s="224" t="str">
        <f t="shared" si="12"/>
        <v>3Q</v>
      </c>
      <c r="C192" s="224">
        <f t="shared" si="16"/>
        <v>9</v>
      </c>
      <c r="D192" s="224" t="str">
        <f t="shared" si="13"/>
        <v>14</v>
      </c>
      <c r="E192">
        <f t="shared" si="14"/>
        <v>2014</v>
      </c>
      <c r="F192" s="224" t="str">
        <f t="shared" si="15"/>
        <v>3Q14</v>
      </c>
      <c r="G192" s="225">
        <v>41905</v>
      </c>
      <c r="H192" s="224">
        <v>2.4117999999999999</v>
      </c>
    </row>
    <row r="193" spans="2:8">
      <c r="B193" s="224" t="str">
        <f t="shared" si="12"/>
        <v>3Q</v>
      </c>
      <c r="C193" s="224">
        <f t="shared" si="16"/>
        <v>9</v>
      </c>
      <c r="D193" s="224" t="str">
        <f t="shared" si="13"/>
        <v>14</v>
      </c>
      <c r="E193">
        <f t="shared" si="14"/>
        <v>2014</v>
      </c>
      <c r="F193" s="224" t="str">
        <f t="shared" si="15"/>
        <v>3Q14</v>
      </c>
      <c r="G193" s="225">
        <v>41906</v>
      </c>
      <c r="H193" s="224">
        <v>2.3835999999999999</v>
      </c>
    </row>
    <row r="194" spans="2:8">
      <c r="B194" s="224" t="str">
        <f t="shared" si="12"/>
        <v>3Q</v>
      </c>
      <c r="C194" s="224">
        <f t="shared" si="16"/>
        <v>9</v>
      </c>
      <c r="D194" s="224" t="str">
        <f t="shared" si="13"/>
        <v>14</v>
      </c>
      <c r="E194">
        <f t="shared" si="14"/>
        <v>2014</v>
      </c>
      <c r="F194" s="224" t="str">
        <f t="shared" si="15"/>
        <v>3Q14</v>
      </c>
      <c r="G194" s="225">
        <v>41907</v>
      </c>
      <c r="H194" s="224">
        <v>2.4283000000000001</v>
      </c>
    </row>
    <row r="195" spans="2:8">
      <c r="B195" s="224" t="str">
        <f t="shared" ref="B195:B258" si="17">VLOOKUP(C195,$N$3:$O$14,2,0)</f>
        <v>3Q</v>
      </c>
      <c r="C195" s="224">
        <f t="shared" si="16"/>
        <v>9</v>
      </c>
      <c r="D195" s="224" t="str">
        <f t="shared" ref="D195:D258" si="18">RIGHT(E195,2)</f>
        <v>14</v>
      </c>
      <c r="E195">
        <f t="shared" ref="E195:E258" si="19">YEAR(G195)</f>
        <v>2014</v>
      </c>
      <c r="F195" s="224" t="str">
        <f t="shared" ref="F195:F258" si="20">+B195&amp;D195</f>
        <v>3Q14</v>
      </c>
      <c r="G195" s="225">
        <v>41908</v>
      </c>
      <c r="H195" s="224">
        <v>2.42</v>
      </c>
    </row>
    <row r="196" spans="2:8">
      <c r="B196" s="224" t="str">
        <f t="shared" si="17"/>
        <v>3Q</v>
      </c>
      <c r="C196" s="224">
        <f t="shared" ref="C196:C259" si="21">MONTH(G196)</f>
        <v>9</v>
      </c>
      <c r="D196" s="224" t="str">
        <f t="shared" si="18"/>
        <v>14</v>
      </c>
      <c r="E196">
        <f t="shared" si="19"/>
        <v>2014</v>
      </c>
      <c r="F196" s="224" t="str">
        <f t="shared" si="20"/>
        <v>3Q14</v>
      </c>
      <c r="G196" s="225">
        <v>41911</v>
      </c>
      <c r="H196" s="224">
        <v>2.4470000000000001</v>
      </c>
    </row>
    <row r="197" spans="2:8">
      <c r="B197" s="224" t="str">
        <f t="shared" si="17"/>
        <v>3Q</v>
      </c>
      <c r="C197" s="224">
        <f t="shared" si="21"/>
        <v>9</v>
      </c>
      <c r="D197" s="224" t="str">
        <f t="shared" si="18"/>
        <v>14</v>
      </c>
      <c r="E197">
        <f t="shared" si="19"/>
        <v>2014</v>
      </c>
      <c r="F197" s="224" t="str">
        <f t="shared" si="20"/>
        <v>3Q14</v>
      </c>
      <c r="G197" s="225">
        <v>41912</v>
      </c>
      <c r="H197" s="224">
        <v>2.4462000000000002</v>
      </c>
    </row>
    <row r="198" spans="2:8">
      <c r="B198" s="224" t="str">
        <f t="shared" si="17"/>
        <v>4Q</v>
      </c>
      <c r="C198" s="224">
        <f t="shared" si="21"/>
        <v>10</v>
      </c>
      <c r="D198" s="224" t="str">
        <f t="shared" si="18"/>
        <v>14</v>
      </c>
      <c r="E198">
        <f t="shared" si="19"/>
        <v>2014</v>
      </c>
      <c r="F198" s="224" t="str">
        <f t="shared" si="20"/>
        <v>4Q14</v>
      </c>
      <c r="G198" s="225">
        <v>41913</v>
      </c>
      <c r="H198" s="224">
        <v>2.4815</v>
      </c>
    </row>
    <row r="199" spans="2:8">
      <c r="B199" s="224" t="str">
        <f t="shared" si="17"/>
        <v>4Q</v>
      </c>
      <c r="C199" s="224">
        <f t="shared" si="21"/>
        <v>10</v>
      </c>
      <c r="D199" s="224" t="str">
        <f t="shared" si="18"/>
        <v>14</v>
      </c>
      <c r="E199">
        <f t="shared" si="19"/>
        <v>2014</v>
      </c>
      <c r="F199" s="224" t="str">
        <f t="shared" si="20"/>
        <v>4Q14</v>
      </c>
      <c r="G199" s="225">
        <v>41914</v>
      </c>
      <c r="H199" s="224">
        <v>2.4952000000000001</v>
      </c>
    </row>
    <row r="200" spans="2:8">
      <c r="B200" s="224" t="str">
        <f t="shared" si="17"/>
        <v>4Q</v>
      </c>
      <c r="C200" s="224">
        <f t="shared" si="21"/>
        <v>10</v>
      </c>
      <c r="D200" s="224" t="str">
        <f t="shared" si="18"/>
        <v>14</v>
      </c>
      <c r="E200">
        <f t="shared" si="19"/>
        <v>2014</v>
      </c>
      <c r="F200" s="224" t="str">
        <f t="shared" si="20"/>
        <v>4Q14</v>
      </c>
      <c r="G200" s="225">
        <v>41915</v>
      </c>
      <c r="H200" s="224">
        <v>2.4588000000000001</v>
      </c>
    </row>
    <row r="201" spans="2:8">
      <c r="B201" s="224" t="str">
        <f t="shared" si="17"/>
        <v>4Q</v>
      </c>
      <c r="C201" s="224">
        <f t="shared" si="21"/>
        <v>10</v>
      </c>
      <c r="D201" s="224" t="str">
        <f t="shared" si="18"/>
        <v>14</v>
      </c>
      <c r="E201">
        <f t="shared" si="19"/>
        <v>2014</v>
      </c>
      <c r="F201" s="224" t="str">
        <f t="shared" si="20"/>
        <v>4Q14</v>
      </c>
      <c r="G201" s="225">
        <v>41918</v>
      </c>
      <c r="H201" s="224">
        <v>2.4238</v>
      </c>
    </row>
    <row r="202" spans="2:8">
      <c r="B202" s="224" t="str">
        <f t="shared" si="17"/>
        <v>4Q</v>
      </c>
      <c r="C202" s="224">
        <f t="shared" si="21"/>
        <v>10</v>
      </c>
      <c r="D202" s="224" t="str">
        <f t="shared" si="18"/>
        <v>14</v>
      </c>
      <c r="E202">
        <f t="shared" si="19"/>
        <v>2014</v>
      </c>
      <c r="F202" s="224" t="str">
        <f t="shared" si="20"/>
        <v>4Q14</v>
      </c>
      <c r="G202" s="225">
        <v>41919</v>
      </c>
      <c r="H202" s="224">
        <v>2.3961000000000001</v>
      </c>
    </row>
    <row r="203" spans="2:8">
      <c r="B203" s="224" t="str">
        <f t="shared" si="17"/>
        <v>4Q</v>
      </c>
      <c r="C203" s="224">
        <f t="shared" si="21"/>
        <v>10</v>
      </c>
      <c r="D203" s="224" t="str">
        <f t="shared" si="18"/>
        <v>14</v>
      </c>
      <c r="E203">
        <f t="shared" si="19"/>
        <v>2014</v>
      </c>
      <c r="F203" s="224" t="str">
        <f t="shared" si="20"/>
        <v>4Q14</v>
      </c>
      <c r="G203" s="225">
        <v>41920</v>
      </c>
      <c r="H203" s="224">
        <v>2.3769</v>
      </c>
    </row>
    <row r="204" spans="2:8">
      <c r="B204" s="224" t="str">
        <f t="shared" si="17"/>
        <v>4Q</v>
      </c>
      <c r="C204" s="224">
        <f t="shared" si="21"/>
        <v>10</v>
      </c>
      <c r="D204" s="224" t="str">
        <f t="shared" si="18"/>
        <v>14</v>
      </c>
      <c r="E204">
        <f t="shared" si="19"/>
        <v>2014</v>
      </c>
      <c r="F204" s="224" t="str">
        <f t="shared" si="20"/>
        <v>4Q14</v>
      </c>
      <c r="G204" s="225">
        <v>41921</v>
      </c>
      <c r="H204" s="224">
        <v>2.3982000000000001</v>
      </c>
    </row>
    <row r="205" spans="2:8">
      <c r="B205" s="224" t="str">
        <f t="shared" si="17"/>
        <v>4Q</v>
      </c>
      <c r="C205" s="224">
        <f t="shared" si="21"/>
        <v>10</v>
      </c>
      <c r="D205" s="224" t="str">
        <f t="shared" si="18"/>
        <v>14</v>
      </c>
      <c r="E205">
        <f t="shared" si="19"/>
        <v>2014</v>
      </c>
      <c r="F205" s="224" t="str">
        <f t="shared" si="20"/>
        <v>4Q14</v>
      </c>
      <c r="G205" s="225">
        <v>41922</v>
      </c>
      <c r="H205" s="224">
        <v>2.4295</v>
      </c>
    </row>
    <row r="206" spans="2:8">
      <c r="B206" s="224" t="str">
        <f t="shared" si="17"/>
        <v>4Q</v>
      </c>
      <c r="C206" s="224">
        <f t="shared" si="21"/>
        <v>10</v>
      </c>
      <c r="D206" s="224" t="str">
        <f t="shared" si="18"/>
        <v>14</v>
      </c>
      <c r="E206">
        <f t="shared" si="19"/>
        <v>2014</v>
      </c>
      <c r="F206" s="224" t="str">
        <f t="shared" si="20"/>
        <v>4Q14</v>
      </c>
      <c r="G206" s="225">
        <v>41925</v>
      </c>
      <c r="H206" s="224">
        <v>2.3942000000000001</v>
      </c>
    </row>
    <row r="207" spans="2:8">
      <c r="B207" s="224" t="str">
        <f t="shared" si="17"/>
        <v>4Q</v>
      </c>
      <c r="C207" s="224">
        <f t="shared" si="21"/>
        <v>10</v>
      </c>
      <c r="D207" s="224" t="str">
        <f t="shared" si="18"/>
        <v>14</v>
      </c>
      <c r="E207">
        <f t="shared" si="19"/>
        <v>2014</v>
      </c>
      <c r="F207" s="224" t="str">
        <f t="shared" si="20"/>
        <v>4Q14</v>
      </c>
      <c r="G207" s="225">
        <v>41926</v>
      </c>
      <c r="H207" s="224">
        <v>2.4001999999999999</v>
      </c>
    </row>
    <row r="208" spans="2:8">
      <c r="B208" s="224" t="str">
        <f t="shared" si="17"/>
        <v>4Q</v>
      </c>
      <c r="C208" s="224">
        <f t="shared" si="21"/>
        <v>10</v>
      </c>
      <c r="D208" s="224" t="str">
        <f t="shared" si="18"/>
        <v>14</v>
      </c>
      <c r="E208">
        <f t="shared" si="19"/>
        <v>2014</v>
      </c>
      <c r="F208" s="224" t="str">
        <f t="shared" si="20"/>
        <v>4Q14</v>
      </c>
      <c r="G208" s="225">
        <v>41927</v>
      </c>
      <c r="H208" s="224">
        <v>2.4582999999999999</v>
      </c>
    </row>
    <row r="209" spans="2:8">
      <c r="B209" s="224" t="str">
        <f t="shared" si="17"/>
        <v>4Q</v>
      </c>
      <c r="C209" s="224">
        <f t="shared" si="21"/>
        <v>10</v>
      </c>
      <c r="D209" s="224" t="str">
        <f t="shared" si="18"/>
        <v>14</v>
      </c>
      <c r="E209">
        <f t="shared" si="19"/>
        <v>2014</v>
      </c>
      <c r="F209" s="224" t="str">
        <f t="shared" si="20"/>
        <v>4Q14</v>
      </c>
      <c r="G209" s="225">
        <v>41928</v>
      </c>
      <c r="H209" s="224">
        <v>2.4727999999999999</v>
      </c>
    </row>
    <row r="210" spans="2:8">
      <c r="B210" s="224" t="str">
        <f t="shared" si="17"/>
        <v>4Q</v>
      </c>
      <c r="C210" s="224">
        <f t="shared" si="21"/>
        <v>10</v>
      </c>
      <c r="D210" s="224" t="str">
        <f t="shared" si="18"/>
        <v>14</v>
      </c>
      <c r="E210">
        <f t="shared" si="19"/>
        <v>2014</v>
      </c>
      <c r="F210" s="224" t="str">
        <f t="shared" si="20"/>
        <v>4Q14</v>
      </c>
      <c r="G210" s="225">
        <v>41929</v>
      </c>
      <c r="H210" s="224">
        <v>2.4356</v>
      </c>
    </row>
    <row r="211" spans="2:8">
      <c r="B211" s="224" t="str">
        <f t="shared" si="17"/>
        <v>4Q</v>
      </c>
      <c r="C211" s="224">
        <f t="shared" si="21"/>
        <v>10</v>
      </c>
      <c r="D211" s="224" t="str">
        <f t="shared" si="18"/>
        <v>14</v>
      </c>
      <c r="E211">
        <f t="shared" si="19"/>
        <v>2014</v>
      </c>
      <c r="F211" s="224" t="str">
        <f t="shared" si="20"/>
        <v>4Q14</v>
      </c>
      <c r="G211" s="225">
        <v>41932</v>
      </c>
      <c r="H211" s="224">
        <v>2.4651999999999998</v>
      </c>
    </row>
    <row r="212" spans="2:8">
      <c r="B212" s="224" t="str">
        <f t="shared" si="17"/>
        <v>4Q</v>
      </c>
      <c r="C212" s="224">
        <f t="shared" si="21"/>
        <v>10</v>
      </c>
      <c r="D212" s="224" t="str">
        <f t="shared" si="18"/>
        <v>14</v>
      </c>
      <c r="E212">
        <f t="shared" si="19"/>
        <v>2014</v>
      </c>
      <c r="F212" s="224" t="str">
        <f t="shared" si="20"/>
        <v>4Q14</v>
      </c>
      <c r="G212" s="225">
        <v>41933</v>
      </c>
      <c r="H212" s="224">
        <v>2.4809000000000001</v>
      </c>
    </row>
    <row r="213" spans="2:8">
      <c r="B213" s="224" t="str">
        <f t="shared" si="17"/>
        <v>4Q</v>
      </c>
      <c r="C213" s="224">
        <f t="shared" si="21"/>
        <v>10</v>
      </c>
      <c r="D213" s="224" t="str">
        <f t="shared" si="18"/>
        <v>14</v>
      </c>
      <c r="E213">
        <f t="shared" si="19"/>
        <v>2014</v>
      </c>
      <c r="F213" s="224" t="str">
        <f t="shared" si="20"/>
        <v>4Q14</v>
      </c>
      <c r="G213" s="225">
        <v>41934</v>
      </c>
      <c r="H213" s="224">
        <v>2.4872999999999998</v>
      </c>
    </row>
    <row r="214" spans="2:8">
      <c r="B214" s="224" t="str">
        <f t="shared" si="17"/>
        <v>4Q</v>
      </c>
      <c r="C214" s="224">
        <f t="shared" si="21"/>
        <v>10</v>
      </c>
      <c r="D214" s="224" t="str">
        <f t="shared" si="18"/>
        <v>14</v>
      </c>
      <c r="E214">
        <f t="shared" si="19"/>
        <v>2014</v>
      </c>
      <c r="F214" s="224" t="str">
        <f t="shared" si="20"/>
        <v>4Q14</v>
      </c>
      <c r="G214" s="225">
        <v>41935</v>
      </c>
      <c r="H214" s="224">
        <v>2.4988000000000001</v>
      </c>
    </row>
    <row r="215" spans="2:8">
      <c r="B215" s="224" t="str">
        <f t="shared" si="17"/>
        <v>4Q</v>
      </c>
      <c r="C215" s="224">
        <f t="shared" si="21"/>
        <v>10</v>
      </c>
      <c r="D215" s="224" t="str">
        <f t="shared" si="18"/>
        <v>14</v>
      </c>
      <c r="E215">
        <f t="shared" si="19"/>
        <v>2014</v>
      </c>
      <c r="F215" s="224" t="str">
        <f t="shared" si="20"/>
        <v>4Q14</v>
      </c>
      <c r="G215" s="225">
        <v>41936</v>
      </c>
      <c r="H215" s="224">
        <v>2.4739</v>
      </c>
    </row>
    <row r="216" spans="2:8">
      <c r="B216" s="224" t="str">
        <f t="shared" si="17"/>
        <v>4Q</v>
      </c>
      <c r="C216" s="224">
        <f t="shared" si="21"/>
        <v>10</v>
      </c>
      <c r="D216" s="224" t="str">
        <f t="shared" si="18"/>
        <v>14</v>
      </c>
      <c r="E216">
        <f t="shared" si="19"/>
        <v>2014</v>
      </c>
      <c r="F216" s="224" t="str">
        <f t="shared" si="20"/>
        <v>4Q14</v>
      </c>
      <c r="G216" s="225">
        <v>41939</v>
      </c>
      <c r="H216" s="224">
        <v>2.5226000000000002</v>
      </c>
    </row>
    <row r="217" spans="2:8">
      <c r="B217" s="224" t="str">
        <f t="shared" si="17"/>
        <v>4Q</v>
      </c>
      <c r="C217" s="224">
        <f t="shared" si="21"/>
        <v>10</v>
      </c>
      <c r="D217" s="224" t="str">
        <f t="shared" si="18"/>
        <v>14</v>
      </c>
      <c r="E217">
        <f t="shared" si="19"/>
        <v>2014</v>
      </c>
      <c r="F217" s="224" t="str">
        <f t="shared" si="20"/>
        <v>4Q14</v>
      </c>
      <c r="G217" s="225">
        <v>41940</v>
      </c>
      <c r="H217" s="224">
        <v>2.4613</v>
      </c>
    </row>
    <row r="218" spans="2:8">
      <c r="B218" s="224" t="str">
        <f t="shared" si="17"/>
        <v>4Q</v>
      </c>
      <c r="C218" s="224">
        <f t="shared" si="21"/>
        <v>10</v>
      </c>
      <c r="D218" s="224" t="str">
        <f t="shared" si="18"/>
        <v>14</v>
      </c>
      <c r="E218">
        <f t="shared" si="19"/>
        <v>2014</v>
      </c>
      <c r="F218" s="224" t="str">
        <f t="shared" si="20"/>
        <v>4Q14</v>
      </c>
      <c r="G218" s="225">
        <v>41941</v>
      </c>
      <c r="H218" s="224">
        <v>2.4611999999999998</v>
      </c>
    </row>
    <row r="219" spans="2:8">
      <c r="B219" s="224" t="str">
        <f t="shared" si="17"/>
        <v>4Q</v>
      </c>
      <c r="C219" s="224">
        <f t="shared" si="21"/>
        <v>10</v>
      </c>
      <c r="D219" s="224" t="str">
        <f t="shared" si="18"/>
        <v>14</v>
      </c>
      <c r="E219">
        <f t="shared" si="19"/>
        <v>2014</v>
      </c>
      <c r="F219" s="224" t="str">
        <f t="shared" si="20"/>
        <v>4Q14</v>
      </c>
      <c r="G219" s="225">
        <v>41942</v>
      </c>
      <c r="H219" s="224">
        <v>2.4036</v>
      </c>
    </row>
    <row r="220" spans="2:8">
      <c r="B220" s="224" t="str">
        <f t="shared" si="17"/>
        <v>4Q</v>
      </c>
      <c r="C220" s="224">
        <f t="shared" si="21"/>
        <v>10</v>
      </c>
      <c r="D220" s="224" t="str">
        <f t="shared" si="18"/>
        <v>14</v>
      </c>
      <c r="E220">
        <f t="shared" si="19"/>
        <v>2014</v>
      </c>
      <c r="F220" s="224" t="str">
        <f t="shared" si="20"/>
        <v>4Q14</v>
      </c>
      <c r="G220" s="225">
        <v>41943</v>
      </c>
      <c r="H220" s="224">
        <v>2.4782999999999999</v>
      </c>
    </row>
    <row r="221" spans="2:8">
      <c r="B221" s="224" t="str">
        <f t="shared" si="17"/>
        <v>4Q</v>
      </c>
      <c r="C221" s="224">
        <f t="shared" si="21"/>
        <v>11</v>
      </c>
      <c r="D221" s="224" t="str">
        <f t="shared" si="18"/>
        <v>14</v>
      </c>
      <c r="E221">
        <f t="shared" si="19"/>
        <v>2014</v>
      </c>
      <c r="F221" s="224" t="str">
        <f t="shared" si="20"/>
        <v>4Q14</v>
      </c>
      <c r="G221" s="225">
        <v>41946</v>
      </c>
      <c r="H221" s="224">
        <v>2.4965999999999999</v>
      </c>
    </row>
    <row r="222" spans="2:8">
      <c r="B222" s="224" t="str">
        <f t="shared" si="17"/>
        <v>4Q</v>
      </c>
      <c r="C222" s="224">
        <f t="shared" si="21"/>
        <v>11</v>
      </c>
      <c r="D222" s="224" t="str">
        <f t="shared" si="18"/>
        <v>14</v>
      </c>
      <c r="E222">
        <f t="shared" si="19"/>
        <v>2014</v>
      </c>
      <c r="F222" s="224" t="str">
        <f t="shared" si="20"/>
        <v>4Q14</v>
      </c>
      <c r="G222" s="225">
        <v>41947</v>
      </c>
      <c r="H222" s="224">
        <v>2.4969999999999999</v>
      </c>
    </row>
    <row r="223" spans="2:8">
      <c r="B223" s="224" t="str">
        <f t="shared" si="17"/>
        <v>4Q</v>
      </c>
      <c r="C223" s="224">
        <f t="shared" si="21"/>
        <v>11</v>
      </c>
      <c r="D223" s="224" t="str">
        <f t="shared" si="18"/>
        <v>14</v>
      </c>
      <c r="E223">
        <f t="shared" si="19"/>
        <v>2014</v>
      </c>
      <c r="F223" s="224" t="str">
        <f t="shared" si="20"/>
        <v>4Q14</v>
      </c>
      <c r="G223" s="225">
        <v>41948</v>
      </c>
      <c r="H223" s="224">
        <v>2.5049000000000001</v>
      </c>
    </row>
    <row r="224" spans="2:8">
      <c r="B224" s="224" t="str">
        <f t="shared" si="17"/>
        <v>4Q</v>
      </c>
      <c r="C224" s="224">
        <f t="shared" si="21"/>
        <v>11</v>
      </c>
      <c r="D224" s="224" t="str">
        <f t="shared" si="18"/>
        <v>14</v>
      </c>
      <c r="E224">
        <f t="shared" si="19"/>
        <v>2014</v>
      </c>
      <c r="F224" s="224" t="str">
        <f t="shared" si="20"/>
        <v>4Q14</v>
      </c>
      <c r="G224" s="225">
        <v>41949</v>
      </c>
      <c r="H224" s="224">
        <v>2.5697000000000001</v>
      </c>
    </row>
    <row r="225" spans="2:8">
      <c r="B225" s="224" t="str">
        <f t="shared" si="17"/>
        <v>4Q</v>
      </c>
      <c r="C225" s="224">
        <f t="shared" si="21"/>
        <v>11</v>
      </c>
      <c r="D225" s="224" t="str">
        <f t="shared" si="18"/>
        <v>14</v>
      </c>
      <c r="E225">
        <f t="shared" si="19"/>
        <v>2014</v>
      </c>
      <c r="F225" s="224" t="str">
        <f t="shared" si="20"/>
        <v>4Q14</v>
      </c>
      <c r="G225" s="225">
        <v>41950</v>
      </c>
      <c r="H225" s="224">
        <v>2.5587</v>
      </c>
    </row>
    <row r="226" spans="2:8">
      <c r="B226" s="224" t="str">
        <f t="shared" si="17"/>
        <v>4Q</v>
      </c>
      <c r="C226" s="224">
        <f t="shared" si="21"/>
        <v>11</v>
      </c>
      <c r="D226" s="224" t="str">
        <f t="shared" si="18"/>
        <v>14</v>
      </c>
      <c r="E226">
        <f t="shared" si="19"/>
        <v>2014</v>
      </c>
      <c r="F226" s="224" t="str">
        <f t="shared" si="20"/>
        <v>4Q14</v>
      </c>
      <c r="G226" s="225">
        <v>41953</v>
      </c>
      <c r="H226" s="224">
        <v>2.5528</v>
      </c>
    </row>
    <row r="227" spans="2:8">
      <c r="B227" s="224" t="str">
        <f t="shared" si="17"/>
        <v>4Q</v>
      </c>
      <c r="C227" s="224">
        <f t="shared" si="21"/>
        <v>11</v>
      </c>
      <c r="D227" s="224" t="str">
        <f t="shared" si="18"/>
        <v>14</v>
      </c>
      <c r="E227">
        <f t="shared" si="19"/>
        <v>2014</v>
      </c>
      <c r="F227" s="224" t="str">
        <f t="shared" si="20"/>
        <v>4Q14</v>
      </c>
      <c r="G227" s="225">
        <v>41954</v>
      </c>
      <c r="H227" s="224">
        <v>2.5575000000000001</v>
      </c>
    </row>
    <row r="228" spans="2:8">
      <c r="B228" s="224" t="str">
        <f t="shared" si="17"/>
        <v>4Q</v>
      </c>
      <c r="C228" s="224">
        <f t="shared" si="21"/>
        <v>11</v>
      </c>
      <c r="D228" s="224" t="str">
        <f t="shared" si="18"/>
        <v>14</v>
      </c>
      <c r="E228">
        <f t="shared" si="19"/>
        <v>2014</v>
      </c>
      <c r="F228" s="224" t="str">
        <f t="shared" si="20"/>
        <v>4Q14</v>
      </c>
      <c r="G228" s="225">
        <v>41955</v>
      </c>
      <c r="H228" s="224">
        <v>2.5665</v>
      </c>
    </row>
    <row r="229" spans="2:8">
      <c r="B229" s="224" t="str">
        <f t="shared" si="17"/>
        <v>4Q</v>
      </c>
      <c r="C229" s="224">
        <f t="shared" si="21"/>
        <v>11</v>
      </c>
      <c r="D229" s="224" t="str">
        <f t="shared" si="18"/>
        <v>14</v>
      </c>
      <c r="E229">
        <f t="shared" si="19"/>
        <v>2014</v>
      </c>
      <c r="F229" s="224" t="str">
        <f t="shared" si="20"/>
        <v>4Q14</v>
      </c>
      <c r="G229" s="225">
        <v>41956</v>
      </c>
      <c r="H229" s="224">
        <v>2.5889000000000002</v>
      </c>
    </row>
    <row r="230" spans="2:8">
      <c r="B230" s="224" t="str">
        <f t="shared" si="17"/>
        <v>4Q</v>
      </c>
      <c r="C230" s="224">
        <f t="shared" si="21"/>
        <v>11</v>
      </c>
      <c r="D230" s="224" t="str">
        <f t="shared" si="18"/>
        <v>14</v>
      </c>
      <c r="E230">
        <f t="shared" si="19"/>
        <v>2014</v>
      </c>
      <c r="F230" s="224" t="str">
        <f t="shared" si="20"/>
        <v>4Q14</v>
      </c>
      <c r="G230" s="225">
        <v>41957</v>
      </c>
      <c r="H230" s="224">
        <v>2.6017999999999999</v>
      </c>
    </row>
    <row r="231" spans="2:8">
      <c r="B231" s="224" t="str">
        <f t="shared" si="17"/>
        <v>4Q</v>
      </c>
      <c r="C231" s="224">
        <f t="shared" si="21"/>
        <v>11</v>
      </c>
      <c r="D231" s="224" t="str">
        <f t="shared" si="18"/>
        <v>14</v>
      </c>
      <c r="E231">
        <f t="shared" si="19"/>
        <v>2014</v>
      </c>
      <c r="F231" s="224" t="str">
        <f t="shared" si="20"/>
        <v>4Q14</v>
      </c>
      <c r="G231" s="225">
        <v>41960</v>
      </c>
      <c r="H231" s="224">
        <v>2.6080999999999999</v>
      </c>
    </row>
    <row r="232" spans="2:8">
      <c r="B232" s="224" t="str">
        <f t="shared" si="17"/>
        <v>4Q</v>
      </c>
      <c r="C232" s="224">
        <f t="shared" si="21"/>
        <v>11</v>
      </c>
      <c r="D232" s="224" t="str">
        <f t="shared" si="18"/>
        <v>14</v>
      </c>
      <c r="E232">
        <f t="shared" si="19"/>
        <v>2014</v>
      </c>
      <c r="F232" s="224" t="str">
        <f t="shared" si="20"/>
        <v>4Q14</v>
      </c>
      <c r="G232" s="225">
        <v>41961</v>
      </c>
      <c r="H232" s="224">
        <v>2.5825</v>
      </c>
    </row>
    <row r="233" spans="2:8">
      <c r="B233" s="224" t="str">
        <f t="shared" si="17"/>
        <v>4Q</v>
      </c>
      <c r="C233" s="224">
        <f t="shared" si="21"/>
        <v>11</v>
      </c>
      <c r="D233" s="224" t="str">
        <f t="shared" si="18"/>
        <v>14</v>
      </c>
      <c r="E233">
        <f t="shared" si="19"/>
        <v>2014</v>
      </c>
      <c r="F233" s="224" t="str">
        <f t="shared" si="20"/>
        <v>4Q14</v>
      </c>
      <c r="G233" s="225">
        <v>41962</v>
      </c>
      <c r="H233" s="224">
        <v>2.5720000000000001</v>
      </c>
    </row>
    <row r="234" spans="2:8">
      <c r="B234" s="224" t="str">
        <f t="shared" si="17"/>
        <v>4Q</v>
      </c>
      <c r="C234" s="224">
        <f t="shared" si="21"/>
        <v>11</v>
      </c>
      <c r="D234" s="224" t="str">
        <f t="shared" si="18"/>
        <v>14</v>
      </c>
      <c r="E234">
        <f t="shared" si="19"/>
        <v>2014</v>
      </c>
      <c r="F234" s="224" t="str">
        <f t="shared" si="20"/>
        <v>4Q14</v>
      </c>
      <c r="G234" s="225">
        <v>41963</v>
      </c>
      <c r="H234" s="224">
        <v>2.5731000000000002</v>
      </c>
    </row>
    <row r="235" spans="2:8">
      <c r="B235" s="224" t="str">
        <f t="shared" si="17"/>
        <v>4Q</v>
      </c>
      <c r="C235" s="224">
        <f t="shared" si="21"/>
        <v>11</v>
      </c>
      <c r="D235" s="224" t="str">
        <f t="shared" si="18"/>
        <v>14</v>
      </c>
      <c r="E235">
        <f t="shared" si="19"/>
        <v>2014</v>
      </c>
      <c r="F235" s="224" t="str">
        <f t="shared" si="20"/>
        <v>4Q14</v>
      </c>
      <c r="G235" s="225">
        <v>41964</v>
      </c>
      <c r="H235" s="224">
        <v>2.5152999999999999</v>
      </c>
    </row>
    <row r="236" spans="2:8">
      <c r="B236" s="224" t="str">
        <f t="shared" si="17"/>
        <v>4Q</v>
      </c>
      <c r="C236" s="224">
        <f t="shared" si="21"/>
        <v>11</v>
      </c>
      <c r="D236" s="224" t="str">
        <f t="shared" si="18"/>
        <v>14</v>
      </c>
      <c r="E236">
        <f t="shared" si="19"/>
        <v>2014</v>
      </c>
      <c r="F236" s="224" t="str">
        <f t="shared" si="20"/>
        <v>4Q14</v>
      </c>
      <c r="G236" s="225">
        <v>41967</v>
      </c>
      <c r="H236" s="224">
        <v>2.5457000000000001</v>
      </c>
    </row>
    <row r="237" spans="2:8">
      <c r="B237" s="224" t="str">
        <f t="shared" si="17"/>
        <v>4Q</v>
      </c>
      <c r="C237" s="224">
        <f t="shared" si="21"/>
        <v>11</v>
      </c>
      <c r="D237" s="224" t="str">
        <f t="shared" si="18"/>
        <v>14</v>
      </c>
      <c r="E237">
        <f t="shared" si="19"/>
        <v>2014</v>
      </c>
      <c r="F237" s="224" t="str">
        <f t="shared" si="20"/>
        <v>4Q14</v>
      </c>
      <c r="G237" s="225">
        <v>41968</v>
      </c>
      <c r="H237" s="224">
        <v>2.5303</v>
      </c>
    </row>
    <row r="238" spans="2:8">
      <c r="B238" s="224" t="str">
        <f t="shared" si="17"/>
        <v>4Q</v>
      </c>
      <c r="C238" s="224">
        <f t="shared" si="21"/>
        <v>11</v>
      </c>
      <c r="D238" s="224" t="str">
        <f t="shared" si="18"/>
        <v>14</v>
      </c>
      <c r="E238">
        <f t="shared" si="19"/>
        <v>2014</v>
      </c>
      <c r="F238" s="224" t="str">
        <f t="shared" si="20"/>
        <v>4Q14</v>
      </c>
      <c r="G238" s="225">
        <v>41969</v>
      </c>
      <c r="H238" s="224">
        <v>2.5011000000000001</v>
      </c>
    </row>
    <row r="239" spans="2:8">
      <c r="B239" s="224" t="str">
        <f t="shared" si="17"/>
        <v>4Q</v>
      </c>
      <c r="C239" s="224">
        <f t="shared" si="21"/>
        <v>11</v>
      </c>
      <c r="D239" s="224" t="str">
        <f t="shared" si="18"/>
        <v>14</v>
      </c>
      <c r="E239">
        <f t="shared" si="19"/>
        <v>2014</v>
      </c>
      <c r="F239" s="224" t="str">
        <f t="shared" si="20"/>
        <v>4Q14</v>
      </c>
      <c r="G239" s="225">
        <v>41970</v>
      </c>
      <c r="H239" s="224">
        <v>2.5304000000000002</v>
      </c>
    </row>
    <row r="240" spans="2:8">
      <c r="B240" s="224" t="str">
        <f t="shared" si="17"/>
        <v>4Q</v>
      </c>
      <c r="C240" s="224">
        <f t="shared" si="21"/>
        <v>11</v>
      </c>
      <c r="D240" s="224" t="str">
        <f t="shared" si="18"/>
        <v>14</v>
      </c>
      <c r="E240">
        <f t="shared" si="19"/>
        <v>2014</v>
      </c>
      <c r="F240" s="224" t="str">
        <f t="shared" si="20"/>
        <v>4Q14</v>
      </c>
      <c r="G240" s="225">
        <v>41971</v>
      </c>
      <c r="H240" s="224">
        <v>2.5659000000000001</v>
      </c>
    </row>
    <row r="241" spans="2:8">
      <c r="B241" s="224" t="str">
        <f t="shared" si="17"/>
        <v>4Q</v>
      </c>
      <c r="C241" s="224">
        <f t="shared" si="21"/>
        <v>12</v>
      </c>
      <c r="D241" s="224" t="str">
        <f t="shared" si="18"/>
        <v>14</v>
      </c>
      <c r="E241">
        <f t="shared" si="19"/>
        <v>2014</v>
      </c>
      <c r="F241" s="224" t="str">
        <f t="shared" si="20"/>
        <v>4Q14</v>
      </c>
      <c r="G241" s="225">
        <v>41974</v>
      </c>
      <c r="H241" s="224">
        <v>2.56</v>
      </c>
    </row>
    <row r="242" spans="2:8">
      <c r="B242" s="224" t="str">
        <f t="shared" si="17"/>
        <v>4Q</v>
      </c>
      <c r="C242" s="224">
        <f t="shared" si="21"/>
        <v>12</v>
      </c>
      <c r="D242" s="224" t="str">
        <f t="shared" si="18"/>
        <v>14</v>
      </c>
      <c r="E242">
        <f t="shared" si="19"/>
        <v>2014</v>
      </c>
      <c r="F242" s="224" t="str">
        <f t="shared" si="20"/>
        <v>4Q14</v>
      </c>
      <c r="G242" s="225">
        <v>41975</v>
      </c>
      <c r="H242" s="224">
        <v>2.5682</v>
      </c>
    </row>
    <row r="243" spans="2:8">
      <c r="B243" s="224" t="str">
        <f t="shared" si="17"/>
        <v>4Q</v>
      </c>
      <c r="C243" s="224">
        <f t="shared" si="21"/>
        <v>12</v>
      </c>
      <c r="D243" s="224" t="str">
        <f t="shared" si="18"/>
        <v>14</v>
      </c>
      <c r="E243">
        <f t="shared" si="19"/>
        <v>2014</v>
      </c>
      <c r="F243" s="224" t="str">
        <f t="shared" si="20"/>
        <v>4Q14</v>
      </c>
      <c r="G243" s="225">
        <v>41976</v>
      </c>
      <c r="H243" s="224">
        <v>2.5525000000000002</v>
      </c>
    </row>
    <row r="244" spans="2:8">
      <c r="B244" s="224" t="str">
        <f t="shared" si="17"/>
        <v>4Q</v>
      </c>
      <c r="C244" s="224">
        <f t="shared" si="21"/>
        <v>12</v>
      </c>
      <c r="D244" s="224" t="str">
        <f t="shared" si="18"/>
        <v>14</v>
      </c>
      <c r="E244">
        <f t="shared" si="19"/>
        <v>2014</v>
      </c>
      <c r="F244" s="224" t="str">
        <f t="shared" si="20"/>
        <v>4Q14</v>
      </c>
      <c r="G244" s="225">
        <v>41977</v>
      </c>
      <c r="H244" s="224">
        <v>2.5914999999999999</v>
      </c>
    </row>
    <row r="245" spans="2:8">
      <c r="B245" s="224" t="str">
        <f t="shared" si="17"/>
        <v>4Q</v>
      </c>
      <c r="C245" s="224">
        <f t="shared" si="21"/>
        <v>12</v>
      </c>
      <c r="D245" s="224" t="str">
        <f t="shared" si="18"/>
        <v>14</v>
      </c>
      <c r="E245">
        <f t="shared" si="19"/>
        <v>2014</v>
      </c>
      <c r="F245" s="224" t="str">
        <f t="shared" si="20"/>
        <v>4Q14</v>
      </c>
      <c r="G245" s="225">
        <v>41978</v>
      </c>
      <c r="H245" s="224">
        <v>2.5895000000000001</v>
      </c>
    </row>
    <row r="246" spans="2:8">
      <c r="B246" s="224" t="str">
        <f t="shared" si="17"/>
        <v>4Q</v>
      </c>
      <c r="C246" s="224">
        <f t="shared" si="21"/>
        <v>12</v>
      </c>
      <c r="D246" s="224" t="str">
        <f t="shared" si="18"/>
        <v>14</v>
      </c>
      <c r="E246">
        <f t="shared" si="19"/>
        <v>2014</v>
      </c>
      <c r="F246" s="224" t="str">
        <f t="shared" si="20"/>
        <v>4Q14</v>
      </c>
      <c r="G246" s="225">
        <v>41981</v>
      </c>
      <c r="H246" s="224">
        <v>2.6004</v>
      </c>
    </row>
    <row r="247" spans="2:8">
      <c r="B247" s="224" t="str">
        <f t="shared" si="17"/>
        <v>4Q</v>
      </c>
      <c r="C247" s="224">
        <f t="shared" si="21"/>
        <v>12</v>
      </c>
      <c r="D247" s="224" t="str">
        <f t="shared" si="18"/>
        <v>14</v>
      </c>
      <c r="E247">
        <f t="shared" si="19"/>
        <v>2014</v>
      </c>
      <c r="F247" s="224" t="str">
        <f t="shared" si="20"/>
        <v>4Q14</v>
      </c>
      <c r="G247" s="225">
        <v>41982</v>
      </c>
      <c r="H247" s="224">
        <v>2.593</v>
      </c>
    </row>
    <row r="248" spans="2:8">
      <c r="B248" s="224" t="str">
        <f t="shared" si="17"/>
        <v>4Q</v>
      </c>
      <c r="C248" s="224">
        <f t="shared" si="21"/>
        <v>12</v>
      </c>
      <c r="D248" s="224" t="str">
        <f t="shared" si="18"/>
        <v>14</v>
      </c>
      <c r="E248">
        <f t="shared" si="19"/>
        <v>2014</v>
      </c>
      <c r="F248" s="224" t="str">
        <f t="shared" si="20"/>
        <v>4Q14</v>
      </c>
      <c r="G248" s="225">
        <v>41983</v>
      </c>
      <c r="H248" s="224">
        <v>2.6162000000000001</v>
      </c>
    </row>
    <row r="249" spans="2:8">
      <c r="B249" s="224" t="str">
        <f t="shared" si="17"/>
        <v>4Q</v>
      </c>
      <c r="C249" s="224">
        <f t="shared" si="21"/>
        <v>12</v>
      </c>
      <c r="D249" s="224" t="str">
        <f t="shared" si="18"/>
        <v>14</v>
      </c>
      <c r="E249">
        <f t="shared" si="19"/>
        <v>2014</v>
      </c>
      <c r="F249" s="224" t="str">
        <f t="shared" si="20"/>
        <v>4Q14</v>
      </c>
      <c r="G249" s="225">
        <v>41984</v>
      </c>
      <c r="H249" s="224">
        <v>2.6497999999999999</v>
      </c>
    </row>
    <row r="250" spans="2:8">
      <c r="B250" s="224" t="str">
        <f t="shared" si="17"/>
        <v>4Q</v>
      </c>
      <c r="C250" s="224">
        <f t="shared" si="21"/>
        <v>12</v>
      </c>
      <c r="D250" s="224" t="str">
        <f t="shared" si="18"/>
        <v>14</v>
      </c>
      <c r="E250">
        <f t="shared" si="19"/>
        <v>2014</v>
      </c>
      <c r="F250" s="224" t="str">
        <f t="shared" si="20"/>
        <v>4Q14</v>
      </c>
      <c r="G250" s="225">
        <v>41985</v>
      </c>
      <c r="H250" s="224">
        <v>2.6545000000000001</v>
      </c>
    </row>
    <row r="251" spans="2:8">
      <c r="B251" s="224" t="str">
        <f t="shared" si="17"/>
        <v>4Q</v>
      </c>
      <c r="C251" s="224">
        <f t="shared" si="21"/>
        <v>12</v>
      </c>
      <c r="D251" s="224" t="str">
        <f t="shared" si="18"/>
        <v>14</v>
      </c>
      <c r="E251">
        <f t="shared" si="19"/>
        <v>2014</v>
      </c>
      <c r="F251" s="224" t="str">
        <f t="shared" si="20"/>
        <v>4Q14</v>
      </c>
      <c r="G251" s="225">
        <v>41988</v>
      </c>
      <c r="H251" s="224">
        <v>2.6955</v>
      </c>
    </row>
    <row r="252" spans="2:8">
      <c r="B252" s="224" t="str">
        <f t="shared" si="17"/>
        <v>4Q</v>
      </c>
      <c r="C252" s="224">
        <f t="shared" si="21"/>
        <v>12</v>
      </c>
      <c r="D252" s="224" t="str">
        <f t="shared" si="18"/>
        <v>14</v>
      </c>
      <c r="E252">
        <f t="shared" si="19"/>
        <v>2014</v>
      </c>
      <c r="F252" s="224" t="str">
        <f t="shared" si="20"/>
        <v>4Q14</v>
      </c>
      <c r="G252" s="225">
        <v>41989</v>
      </c>
      <c r="H252" s="224">
        <v>2.7383999999999999</v>
      </c>
    </row>
    <row r="253" spans="2:8">
      <c r="B253" s="224" t="str">
        <f t="shared" si="17"/>
        <v>4Q</v>
      </c>
      <c r="C253" s="224">
        <f t="shared" si="21"/>
        <v>12</v>
      </c>
      <c r="D253" s="224" t="str">
        <f t="shared" si="18"/>
        <v>14</v>
      </c>
      <c r="E253">
        <f t="shared" si="19"/>
        <v>2014</v>
      </c>
      <c r="F253" s="224" t="str">
        <f t="shared" si="20"/>
        <v>4Q14</v>
      </c>
      <c r="G253" s="225">
        <v>41990</v>
      </c>
      <c r="H253" s="224">
        <v>2.7153999999999998</v>
      </c>
    </row>
    <row r="254" spans="2:8">
      <c r="B254" s="224" t="str">
        <f t="shared" si="17"/>
        <v>4Q</v>
      </c>
      <c r="C254" s="224">
        <f t="shared" si="21"/>
        <v>12</v>
      </c>
      <c r="D254" s="224" t="str">
        <f t="shared" si="18"/>
        <v>14</v>
      </c>
      <c r="E254">
        <f t="shared" si="19"/>
        <v>2014</v>
      </c>
      <c r="F254" s="224" t="str">
        <f t="shared" si="20"/>
        <v>4Q14</v>
      </c>
      <c r="G254" s="225">
        <v>41991</v>
      </c>
      <c r="H254" s="224">
        <v>2.6625000000000001</v>
      </c>
    </row>
    <row r="255" spans="2:8">
      <c r="B255" s="224" t="str">
        <f t="shared" si="17"/>
        <v>4Q</v>
      </c>
      <c r="C255" s="224">
        <f t="shared" si="21"/>
        <v>12</v>
      </c>
      <c r="D255" s="224" t="str">
        <f t="shared" si="18"/>
        <v>14</v>
      </c>
      <c r="E255">
        <f t="shared" si="19"/>
        <v>2014</v>
      </c>
      <c r="F255" s="224" t="str">
        <f t="shared" si="20"/>
        <v>4Q14</v>
      </c>
      <c r="G255" s="225">
        <v>41992</v>
      </c>
      <c r="H255" s="224">
        <v>2.6598000000000002</v>
      </c>
    </row>
    <row r="256" spans="2:8">
      <c r="B256" s="224" t="str">
        <f t="shared" si="17"/>
        <v>4Q</v>
      </c>
      <c r="C256" s="224">
        <f t="shared" si="21"/>
        <v>12</v>
      </c>
      <c r="D256" s="224" t="str">
        <f t="shared" si="18"/>
        <v>14</v>
      </c>
      <c r="E256">
        <f t="shared" si="19"/>
        <v>2014</v>
      </c>
      <c r="F256" s="224" t="str">
        <f t="shared" si="20"/>
        <v>4Q14</v>
      </c>
      <c r="G256" s="225">
        <v>41995</v>
      </c>
      <c r="H256" s="224">
        <v>2.6644999999999999</v>
      </c>
    </row>
    <row r="257" spans="2:8">
      <c r="B257" s="224" t="str">
        <f t="shared" si="17"/>
        <v>4Q</v>
      </c>
      <c r="C257" s="224">
        <f t="shared" si="21"/>
        <v>12</v>
      </c>
      <c r="D257" s="224" t="str">
        <f t="shared" si="18"/>
        <v>14</v>
      </c>
      <c r="E257">
        <f t="shared" si="19"/>
        <v>2014</v>
      </c>
      <c r="F257" s="224" t="str">
        <f t="shared" si="20"/>
        <v>4Q14</v>
      </c>
      <c r="G257" s="225">
        <v>41996</v>
      </c>
      <c r="H257" s="224">
        <v>2.6945999999999999</v>
      </c>
    </row>
    <row r="258" spans="2:8">
      <c r="B258" s="224" t="str">
        <f t="shared" si="17"/>
        <v>4Q</v>
      </c>
      <c r="C258" s="224">
        <f t="shared" si="21"/>
        <v>12</v>
      </c>
      <c r="D258" s="224" t="str">
        <f t="shared" si="18"/>
        <v>14</v>
      </c>
      <c r="E258">
        <f t="shared" si="19"/>
        <v>2014</v>
      </c>
      <c r="F258" s="224" t="str">
        <f t="shared" si="20"/>
        <v>4Q14</v>
      </c>
      <c r="G258" s="225">
        <v>41997</v>
      </c>
      <c r="H258" s="224">
        <v>2.6955</v>
      </c>
    </row>
    <row r="259" spans="2:8">
      <c r="B259" s="224" t="str">
        <f t="shared" ref="B259:B322" si="22">VLOOKUP(C259,$N$3:$O$14,2,0)</f>
        <v>4Q</v>
      </c>
      <c r="C259" s="224">
        <f t="shared" si="21"/>
        <v>12</v>
      </c>
      <c r="D259" s="224" t="str">
        <f t="shared" ref="D259:D322" si="23">RIGHT(E259,2)</f>
        <v>14</v>
      </c>
      <c r="E259">
        <f t="shared" ref="E259:E322" si="24">YEAR(G259)</f>
        <v>2014</v>
      </c>
      <c r="F259" s="224" t="str">
        <f t="shared" ref="F259:F322" si="25">+B259&amp;D259</f>
        <v>4Q14</v>
      </c>
      <c r="G259" s="225">
        <v>41998</v>
      </c>
      <c r="H259" s="224">
        <v>2.6957</v>
      </c>
    </row>
    <row r="260" spans="2:8">
      <c r="B260" s="224" t="str">
        <f t="shared" si="22"/>
        <v>4Q</v>
      </c>
      <c r="C260" s="224">
        <f t="shared" ref="C260:C323" si="26">MONTH(G260)</f>
        <v>12</v>
      </c>
      <c r="D260" s="224" t="str">
        <f t="shared" si="23"/>
        <v>14</v>
      </c>
      <c r="E260">
        <f t="shared" si="24"/>
        <v>2014</v>
      </c>
      <c r="F260" s="224" t="str">
        <f t="shared" si="25"/>
        <v>4Q14</v>
      </c>
      <c r="G260" s="225">
        <v>41999</v>
      </c>
      <c r="H260" s="224">
        <v>2.6684999999999999</v>
      </c>
    </row>
    <row r="261" spans="2:8">
      <c r="B261" s="224" t="str">
        <f t="shared" si="22"/>
        <v>4Q</v>
      </c>
      <c r="C261" s="224">
        <f t="shared" si="26"/>
        <v>12</v>
      </c>
      <c r="D261" s="224" t="str">
        <f t="shared" si="23"/>
        <v>14</v>
      </c>
      <c r="E261">
        <f t="shared" si="24"/>
        <v>2014</v>
      </c>
      <c r="F261" s="224" t="str">
        <f t="shared" si="25"/>
        <v>4Q14</v>
      </c>
      <c r="G261" s="225">
        <v>42002</v>
      </c>
      <c r="H261" s="224">
        <v>2.7027000000000001</v>
      </c>
    </row>
    <row r="262" spans="2:8">
      <c r="B262" s="224" t="str">
        <f t="shared" si="22"/>
        <v>4Q</v>
      </c>
      <c r="C262" s="224">
        <f t="shared" si="26"/>
        <v>12</v>
      </c>
      <c r="D262" s="224" t="str">
        <f t="shared" si="23"/>
        <v>14</v>
      </c>
      <c r="E262">
        <f t="shared" si="24"/>
        <v>2014</v>
      </c>
      <c r="F262" s="224" t="str">
        <f t="shared" si="25"/>
        <v>4Q14</v>
      </c>
      <c r="G262" s="225">
        <v>42003</v>
      </c>
      <c r="H262" s="224">
        <v>2.6575000000000002</v>
      </c>
    </row>
    <row r="263" spans="2:8">
      <c r="B263" s="224" t="str">
        <f t="shared" si="22"/>
        <v>4Q</v>
      </c>
      <c r="C263" s="224">
        <f t="shared" si="26"/>
        <v>12</v>
      </c>
      <c r="D263" s="224" t="str">
        <f t="shared" si="23"/>
        <v>14</v>
      </c>
      <c r="E263">
        <f t="shared" si="24"/>
        <v>2014</v>
      </c>
      <c r="F263" s="224" t="str">
        <f t="shared" si="25"/>
        <v>4Q14</v>
      </c>
      <c r="G263" s="225">
        <v>42004</v>
      </c>
      <c r="H263" s="224">
        <v>2.6575000000000002</v>
      </c>
    </row>
    <row r="264" spans="2:8">
      <c r="B264" s="224" t="str">
        <f t="shared" si="22"/>
        <v>1Q</v>
      </c>
      <c r="C264" s="224">
        <f t="shared" si="26"/>
        <v>1</v>
      </c>
      <c r="D264" s="224" t="str">
        <f t="shared" si="23"/>
        <v>15</v>
      </c>
      <c r="E264">
        <f t="shared" si="24"/>
        <v>2015</v>
      </c>
      <c r="F264" s="224" t="str">
        <f t="shared" si="25"/>
        <v>1Q15</v>
      </c>
      <c r="G264" s="225">
        <v>42005</v>
      </c>
      <c r="H264" s="224">
        <v>2.6575000000000002</v>
      </c>
    </row>
    <row r="265" spans="2:8">
      <c r="B265" s="224" t="str">
        <f t="shared" si="22"/>
        <v>1Q</v>
      </c>
      <c r="C265" s="224">
        <f t="shared" si="26"/>
        <v>1</v>
      </c>
      <c r="D265" s="224" t="str">
        <f t="shared" si="23"/>
        <v>15</v>
      </c>
      <c r="E265">
        <f t="shared" si="24"/>
        <v>2015</v>
      </c>
      <c r="F265" s="224" t="str">
        <f t="shared" si="25"/>
        <v>1Q15</v>
      </c>
      <c r="G265" s="225">
        <v>42006</v>
      </c>
      <c r="H265" s="224">
        <v>2.6941000000000002</v>
      </c>
    </row>
    <row r="266" spans="2:8">
      <c r="B266" s="224" t="str">
        <f t="shared" si="22"/>
        <v>1Q</v>
      </c>
      <c r="C266" s="224">
        <f t="shared" si="26"/>
        <v>1</v>
      </c>
      <c r="D266" s="224" t="str">
        <f t="shared" si="23"/>
        <v>15</v>
      </c>
      <c r="E266">
        <f t="shared" si="24"/>
        <v>2015</v>
      </c>
      <c r="F266" s="224" t="str">
        <f t="shared" si="25"/>
        <v>1Q15</v>
      </c>
      <c r="G266" s="225">
        <v>42009</v>
      </c>
      <c r="H266" s="224">
        <v>2.7063999999999999</v>
      </c>
    </row>
    <row r="267" spans="2:8">
      <c r="B267" s="224" t="str">
        <f t="shared" si="22"/>
        <v>1Q</v>
      </c>
      <c r="C267" s="224">
        <f t="shared" si="26"/>
        <v>1</v>
      </c>
      <c r="D267" s="224" t="str">
        <f t="shared" si="23"/>
        <v>15</v>
      </c>
      <c r="E267">
        <f t="shared" si="24"/>
        <v>2015</v>
      </c>
      <c r="F267" s="224" t="str">
        <f t="shared" si="25"/>
        <v>1Q15</v>
      </c>
      <c r="G267" s="225">
        <v>42010</v>
      </c>
      <c r="H267" s="224">
        <v>2.7000999999999999</v>
      </c>
    </row>
    <row r="268" spans="2:8">
      <c r="B268" s="224" t="str">
        <f t="shared" si="22"/>
        <v>1Q</v>
      </c>
      <c r="C268" s="224">
        <f t="shared" si="26"/>
        <v>1</v>
      </c>
      <c r="D268" s="224" t="str">
        <f t="shared" si="23"/>
        <v>15</v>
      </c>
      <c r="E268">
        <f t="shared" si="24"/>
        <v>2015</v>
      </c>
      <c r="F268" s="224" t="str">
        <f t="shared" si="25"/>
        <v>1Q15</v>
      </c>
      <c r="G268" s="225">
        <v>42011</v>
      </c>
      <c r="H268" s="224">
        <v>2.6835</v>
      </c>
    </row>
    <row r="269" spans="2:8">
      <c r="B269" s="224" t="str">
        <f t="shared" si="22"/>
        <v>1Q</v>
      </c>
      <c r="C269" s="224">
        <f t="shared" si="26"/>
        <v>1</v>
      </c>
      <c r="D269" s="224" t="str">
        <f t="shared" si="23"/>
        <v>15</v>
      </c>
      <c r="E269">
        <f t="shared" si="24"/>
        <v>2015</v>
      </c>
      <c r="F269" s="224" t="str">
        <f t="shared" si="25"/>
        <v>1Q15</v>
      </c>
      <c r="G269" s="225">
        <v>42012</v>
      </c>
      <c r="H269" s="224">
        <v>2.6629999999999998</v>
      </c>
    </row>
    <row r="270" spans="2:8">
      <c r="B270" s="224" t="str">
        <f t="shared" si="22"/>
        <v>1Q</v>
      </c>
      <c r="C270" s="224">
        <f t="shared" si="26"/>
        <v>1</v>
      </c>
      <c r="D270" s="224" t="str">
        <f t="shared" si="23"/>
        <v>15</v>
      </c>
      <c r="E270">
        <f t="shared" si="24"/>
        <v>2015</v>
      </c>
      <c r="F270" s="224" t="str">
        <f t="shared" si="25"/>
        <v>1Q15</v>
      </c>
      <c r="G270" s="225">
        <v>42013</v>
      </c>
      <c r="H270" s="224">
        <v>2.6301000000000001</v>
      </c>
    </row>
    <row r="271" spans="2:8">
      <c r="B271" s="224" t="str">
        <f t="shared" si="22"/>
        <v>1Q</v>
      </c>
      <c r="C271" s="224">
        <f t="shared" si="26"/>
        <v>1</v>
      </c>
      <c r="D271" s="224" t="str">
        <f t="shared" si="23"/>
        <v>15</v>
      </c>
      <c r="E271">
        <f t="shared" si="24"/>
        <v>2015</v>
      </c>
      <c r="F271" s="224" t="str">
        <f t="shared" si="25"/>
        <v>1Q15</v>
      </c>
      <c r="G271" s="225">
        <v>42016</v>
      </c>
      <c r="H271" s="224">
        <v>2.6734</v>
      </c>
    </row>
    <row r="272" spans="2:8">
      <c r="B272" s="224" t="str">
        <f t="shared" si="22"/>
        <v>1Q</v>
      </c>
      <c r="C272" s="224">
        <f t="shared" si="26"/>
        <v>1</v>
      </c>
      <c r="D272" s="224" t="str">
        <f t="shared" si="23"/>
        <v>15</v>
      </c>
      <c r="E272">
        <f t="shared" si="24"/>
        <v>2015</v>
      </c>
      <c r="F272" s="224" t="str">
        <f t="shared" si="25"/>
        <v>1Q15</v>
      </c>
      <c r="G272" s="225">
        <v>42017</v>
      </c>
      <c r="H272" s="224">
        <v>2.6429999999999998</v>
      </c>
    </row>
    <row r="273" spans="2:8">
      <c r="B273" s="224" t="str">
        <f t="shared" si="22"/>
        <v>1Q</v>
      </c>
      <c r="C273" s="224">
        <f t="shared" si="26"/>
        <v>1</v>
      </c>
      <c r="D273" s="224" t="str">
        <f t="shared" si="23"/>
        <v>15</v>
      </c>
      <c r="E273">
        <f t="shared" si="24"/>
        <v>2015</v>
      </c>
      <c r="F273" s="224" t="str">
        <f t="shared" si="25"/>
        <v>1Q15</v>
      </c>
      <c r="G273" s="225">
        <v>42018</v>
      </c>
      <c r="H273" s="224">
        <v>2.6158999999999999</v>
      </c>
    </row>
    <row r="274" spans="2:8">
      <c r="B274" s="224" t="str">
        <f t="shared" si="22"/>
        <v>1Q</v>
      </c>
      <c r="C274" s="224">
        <f t="shared" si="26"/>
        <v>1</v>
      </c>
      <c r="D274" s="224" t="str">
        <f t="shared" si="23"/>
        <v>15</v>
      </c>
      <c r="E274">
        <f t="shared" si="24"/>
        <v>2015</v>
      </c>
      <c r="F274" s="224" t="str">
        <f t="shared" si="25"/>
        <v>1Q15</v>
      </c>
      <c r="G274" s="225">
        <v>42019</v>
      </c>
      <c r="H274" s="224">
        <v>2.6421999999999999</v>
      </c>
    </row>
    <row r="275" spans="2:8">
      <c r="B275" s="224" t="str">
        <f t="shared" si="22"/>
        <v>1Q</v>
      </c>
      <c r="C275" s="224">
        <f t="shared" si="26"/>
        <v>1</v>
      </c>
      <c r="D275" s="224" t="str">
        <f t="shared" si="23"/>
        <v>15</v>
      </c>
      <c r="E275">
        <f t="shared" si="24"/>
        <v>2015</v>
      </c>
      <c r="F275" s="224" t="str">
        <f t="shared" si="25"/>
        <v>1Q15</v>
      </c>
      <c r="G275" s="225">
        <v>42020</v>
      </c>
      <c r="H275" s="224">
        <v>2.621</v>
      </c>
    </row>
    <row r="276" spans="2:8">
      <c r="B276" s="224" t="str">
        <f t="shared" si="22"/>
        <v>1Q</v>
      </c>
      <c r="C276" s="224">
        <f t="shared" si="26"/>
        <v>1</v>
      </c>
      <c r="D276" s="224" t="str">
        <f t="shared" si="23"/>
        <v>15</v>
      </c>
      <c r="E276">
        <f t="shared" si="24"/>
        <v>2015</v>
      </c>
      <c r="F276" s="224" t="str">
        <f t="shared" si="25"/>
        <v>1Q15</v>
      </c>
      <c r="G276" s="225">
        <v>42023</v>
      </c>
      <c r="H276" s="224">
        <v>2.6516999999999999</v>
      </c>
    </row>
    <row r="277" spans="2:8">
      <c r="B277" s="224" t="str">
        <f t="shared" si="22"/>
        <v>1Q</v>
      </c>
      <c r="C277" s="224">
        <f t="shared" si="26"/>
        <v>1</v>
      </c>
      <c r="D277" s="224" t="str">
        <f t="shared" si="23"/>
        <v>15</v>
      </c>
      <c r="E277">
        <f t="shared" si="24"/>
        <v>2015</v>
      </c>
      <c r="F277" s="224" t="str">
        <f t="shared" si="25"/>
        <v>1Q15</v>
      </c>
      <c r="G277" s="225">
        <v>42024</v>
      </c>
      <c r="H277" s="224">
        <v>2.6137999999999999</v>
      </c>
    </row>
    <row r="278" spans="2:8">
      <c r="B278" s="224" t="str">
        <f t="shared" si="22"/>
        <v>1Q</v>
      </c>
      <c r="C278" s="224">
        <f t="shared" si="26"/>
        <v>1</v>
      </c>
      <c r="D278" s="224" t="str">
        <f t="shared" si="23"/>
        <v>15</v>
      </c>
      <c r="E278">
        <f t="shared" si="24"/>
        <v>2015</v>
      </c>
      <c r="F278" s="224" t="str">
        <f t="shared" si="25"/>
        <v>1Q15</v>
      </c>
      <c r="G278" s="225">
        <v>42025</v>
      </c>
      <c r="H278" s="224">
        <v>2.6004999999999998</v>
      </c>
    </row>
    <row r="279" spans="2:8">
      <c r="B279" s="224" t="str">
        <f t="shared" si="22"/>
        <v>1Q</v>
      </c>
      <c r="C279" s="224">
        <f t="shared" si="26"/>
        <v>1</v>
      </c>
      <c r="D279" s="224" t="str">
        <f t="shared" si="23"/>
        <v>15</v>
      </c>
      <c r="E279">
        <f t="shared" si="24"/>
        <v>2015</v>
      </c>
      <c r="F279" s="224" t="str">
        <f t="shared" si="25"/>
        <v>1Q15</v>
      </c>
      <c r="G279" s="225">
        <v>42026</v>
      </c>
      <c r="H279" s="224">
        <v>2.5745</v>
      </c>
    </row>
    <row r="280" spans="2:8">
      <c r="B280" s="224" t="str">
        <f t="shared" si="22"/>
        <v>1Q</v>
      </c>
      <c r="C280" s="224">
        <f t="shared" si="26"/>
        <v>1</v>
      </c>
      <c r="D280" s="224" t="str">
        <f t="shared" si="23"/>
        <v>15</v>
      </c>
      <c r="E280">
        <f t="shared" si="24"/>
        <v>2015</v>
      </c>
      <c r="F280" s="224" t="str">
        <f t="shared" si="25"/>
        <v>1Q15</v>
      </c>
      <c r="G280" s="225">
        <v>42027</v>
      </c>
      <c r="H280" s="224">
        <v>2.5796999999999999</v>
      </c>
    </row>
    <row r="281" spans="2:8">
      <c r="B281" s="224" t="str">
        <f t="shared" si="22"/>
        <v>1Q</v>
      </c>
      <c r="C281" s="224">
        <f t="shared" si="26"/>
        <v>1</v>
      </c>
      <c r="D281" s="224" t="str">
        <f t="shared" si="23"/>
        <v>15</v>
      </c>
      <c r="E281">
        <f t="shared" si="24"/>
        <v>2015</v>
      </c>
      <c r="F281" s="224" t="str">
        <f t="shared" si="25"/>
        <v>1Q15</v>
      </c>
      <c r="G281" s="225">
        <v>42030</v>
      </c>
      <c r="H281" s="224">
        <v>2.5834999999999999</v>
      </c>
    </row>
    <row r="282" spans="2:8">
      <c r="B282" s="224" t="str">
        <f t="shared" si="22"/>
        <v>1Q</v>
      </c>
      <c r="C282" s="224">
        <f t="shared" si="26"/>
        <v>1</v>
      </c>
      <c r="D282" s="224" t="str">
        <f t="shared" si="23"/>
        <v>15</v>
      </c>
      <c r="E282">
        <f t="shared" si="24"/>
        <v>2015</v>
      </c>
      <c r="F282" s="224" t="str">
        <f t="shared" si="25"/>
        <v>1Q15</v>
      </c>
      <c r="G282" s="225">
        <v>42031</v>
      </c>
      <c r="H282" s="224">
        <v>2.5724</v>
      </c>
    </row>
    <row r="283" spans="2:8">
      <c r="B283" s="224" t="str">
        <f t="shared" si="22"/>
        <v>1Q</v>
      </c>
      <c r="C283" s="224">
        <f t="shared" si="26"/>
        <v>1</v>
      </c>
      <c r="D283" s="224" t="str">
        <f t="shared" si="23"/>
        <v>15</v>
      </c>
      <c r="E283">
        <f t="shared" si="24"/>
        <v>2015</v>
      </c>
      <c r="F283" s="224" t="str">
        <f t="shared" si="25"/>
        <v>1Q15</v>
      </c>
      <c r="G283" s="225">
        <v>42032</v>
      </c>
      <c r="H283" s="224">
        <v>2.5764</v>
      </c>
    </row>
    <row r="284" spans="2:8">
      <c r="B284" s="224" t="str">
        <f t="shared" si="22"/>
        <v>1Q</v>
      </c>
      <c r="C284" s="224">
        <f t="shared" si="26"/>
        <v>1</v>
      </c>
      <c r="D284" s="224" t="str">
        <f t="shared" si="23"/>
        <v>15</v>
      </c>
      <c r="E284">
        <f t="shared" si="24"/>
        <v>2015</v>
      </c>
      <c r="F284" s="224" t="str">
        <f t="shared" si="25"/>
        <v>1Q15</v>
      </c>
      <c r="G284" s="225">
        <v>42033</v>
      </c>
      <c r="H284" s="224">
        <v>2.6034999999999999</v>
      </c>
    </row>
    <row r="285" spans="2:8">
      <c r="B285" s="224" t="str">
        <f t="shared" si="22"/>
        <v>1Q</v>
      </c>
      <c r="C285" s="224">
        <f t="shared" si="26"/>
        <v>1</v>
      </c>
      <c r="D285" s="224" t="str">
        <f t="shared" si="23"/>
        <v>15</v>
      </c>
      <c r="E285">
        <f t="shared" si="24"/>
        <v>2015</v>
      </c>
      <c r="F285" s="224" t="str">
        <f t="shared" si="25"/>
        <v>1Q15</v>
      </c>
      <c r="G285" s="225">
        <v>42034</v>
      </c>
      <c r="H285" s="224">
        <v>2.6823999999999999</v>
      </c>
    </row>
    <row r="286" spans="2:8">
      <c r="B286" s="224" t="str">
        <f t="shared" si="22"/>
        <v>1Q</v>
      </c>
      <c r="C286" s="224">
        <f t="shared" si="26"/>
        <v>2</v>
      </c>
      <c r="D286" s="224" t="str">
        <f t="shared" si="23"/>
        <v>15</v>
      </c>
      <c r="E286">
        <f t="shared" si="24"/>
        <v>2015</v>
      </c>
      <c r="F286" s="224" t="str">
        <f t="shared" si="25"/>
        <v>1Q15</v>
      </c>
      <c r="G286" s="225">
        <v>42037</v>
      </c>
      <c r="H286" s="224">
        <v>2.7271000000000001</v>
      </c>
    </row>
    <row r="287" spans="2:8">
      <c r="B287" s="224" t="str">
        <f t="shared" si="22"/>
        <v>1Q</v>
      </c>
      <c r="C287" s="224">
        <f t="shared" si="26"/>
        <v>2</v>
      </c>
      <c r="D287" s="224" t="str">
        <f t="shared" si="23"/>
        <v>15</v>
      </c>
      <c r="E287">
        <f t="shared" si="24"/>
        <v>2015</v>
      </c>
      <c r="F287" s="224" t="str">
        <f t="shared" si="25"/>
        <v>1Q15</v>
      </c>
      <c r="G287" s="225">
        <v>42038</v>
      </c>
      <c r="H287" s="224">
        <v>2.6945000000000001</v>
      </c>
    </row>
    <row r="288" spans="2:8">
      <c r="B288" s="224" t="str">
        <f t="shared" si="22"/>
        <v>1Q</v>
      </c>
      <c r="C288" s="224">
        <f t="shared" si="26"/>
        <v>2</v>
      </c>
      <c r="D288" s="224" t="str">
        <f t="shared" si="23"/>
        <v>15</v>
      </c>
      <c r="E288">
        <f t="shared" si="24"/>
        <v>2015</v>
      </c>
      <c r="F288" s="224" t="str">
        <f t="shared" si="25"/>
        <v>1Q15</v>
      </c>
      <c r="G288" s="225">
        <v>42039</v>
      </c>
      <c r="H288" s="224">
        <v>2.7418</v>
      </c>
    </row>
    <row r="289" spans="2:8">
      <c r="B289" s="224" t="str">
        <f t="shared" si="22"/>
        <v>1Q</v>
      </c>
      <c r="C289" s="224">
        <f t="shared" si="26"/>
        <v>2</v>
      </c>
      <c r="D289" s="224" t="str">
        <f t="shared" si="23"/>
        <v>15</v>
      </c>
      <c r="E289">
        <f t="shared" si="24"/>
        <v>2015</v>
      </c>
      <c r="F289" s="224" t="str">
        <f t="shared" si="25"/>
        <v>1Q15</v>
      </c>
      <c r="G289" s="225">
        <v>42040</v>
      </c>
      <c r="H289" s="224">
        <v>2.7450999999999999</v>
      </c>
    </row>
    <row r="290" spans="2:8">
      <c r="B290" s="224" t="str">
        <f t="shared" si="22"/>
        <v>1Q</v>
      </c>
      <c r="C290" s="224">
        <f t="shared" si="26"/>
        <v>2</v>
      </c>
      <c r="D290" s="224" t="str">
        <f t="shared" si="23"/>
        <v>15</v>
      </c>
      <c r="E290">
        <f t="shared" si="24"/>
        <v>2015</v>
      </c>
      <c r="F290" s="224" t="str">
        <f t="shared" si="25"/>
        <v>1Q15</v>
      </c>
      <c r="G290" s="225">
        <v>42041</v>
      </c>
      <c r="H290" s="224">
        <v>2.7825000000000002</v>
      </c>
    </row>
    <row r="291" spans="2:8">
      <c r="B291" s="224" t="str">
        <f t="shared" si="22"/>
        <v>1Q</v>
      </c>
      <c r="C291" s="224">
        <f t="shared" si="26"/>
        <v>2</v>
      </c>
      <c r="D291" s="224" t="str">
        <f t="shared" si="23"/>
        <v>15</v>
      </c>
      <c r="E291">
        <f t="shared" si="24"/>
        <v>2015</v>
      </c>
      <c r="F291" s="224" t="str">
        <f t="shared" si="25"/>
        <v>1Q15</v>
      </c>
      <c r="G291" s="225">
        <v>42044</v>
      </c>
      <c r="H291" s="224">
        <v>2.7698</v>
      </c>
    </row>
    <row r="292" spans="2:8">
      <c r="B292" s="224" t="str">
        <f t="shared" si="22"/>
        <v>1Q</v>
      </c>
      <c r="C292" s="224">
        <f t="shared" si="26"/>
        <v>2</v>
      </c>
      <c r="D292" s="224" t="str">
        <f t="shared" si="23"/>
        <v>15</v>
      </c>
      <c r="E292">
        <f t="shared" si="24"/>
        <v>2015</v>
      </c>
      <c r="F292" s="224" t="str">
        <f t="shared" si="25"/>
        <v>1Q15</v>
      </c>
      <c r="G292" s="225">
        <v>42045</v>
      </c>
      <c r="H292" s="224">
        <v>2.8342999999999998</v>
      </c>
    </row>
    <row r="293" spans="2:8">
      <c r="B293" s="224" t="str">
        <f t="shared" si="22"/>
        <v>1Q</v>
      </c>
      <c r="C293" s="224">
        <f t="shared" si="26"/>
        <v>2</v>
      </c>
      <c r="D293" s="224" t="str">
        <f t="shared" si="23"/>
        <v>15</v>
      </c>
      <c r="E293">
        <f t="shared" si="24"/>
        <v>2015</v>
      </c>
      <c r="F293" s="224" t="str">
        <f t="shared" si="25"/>
        <v>1Q15</v>
      </c>
      <c r="G293" s="225">
        <v>42046</v>
      </c>
      <c r="H293" s="224">
        <v>2.8693</v>
      </c>
    </row>
    <row r="294" spans="2:8">
      <c r="B294" s="224" t="str">
        <f t="shared" si="22"/>
        <v>1Q</v>
      </c>
      <c r="C294" s="224">
        <f t="shared" si="26"/>
        <v>2</v>
      </c>
      <c r="D294" s="224" t="str">
        <f t="shared" si="23"/>
        <v>15</v>
      </c>
      <c r="E294">
        <f t="shared" si="24"/>
        <v>2015</v>
      </c>
      <c r="F294" s="224" t="str">
        <f t="shared" si="25"/>
        <v>1Q15</v>
      </c>
      <c r="G294" s="225">
        <v>42047</v>
      </c>
      <c r="H294" s="224">
        <v>2.8210000000000002</v>
      </c>
    </row>
    <row r="295" spans="2:8">
      <c r="B295" s="224" t="str">
        <f t="shared" si="22"/>
        <v>1Q</v>
      </c>
      <c r="C295" s="224">
        <f t="shared" si="26"/>
        <v>2</v>
      </c>
      <c r="D295" s="224" t="str">
        <f t="shared" si="23"/>
        <v>15</v>
      </c>
      <c r="E295">
        <f t="shared" si="24"/>
        <v>2015</v>
      </c>
      <c r="F295" s="224" t="str">
        <f t="shared" si="25"/>
        <v>1Q15</v>
      </c>
      <c r="G295" s="225">
        <v>42048</v>
      </c>
      <c r="H295" s="224">
        <v>2.8346</v>
      </c>
    </row>
    <row r="296" spans="2:8">
      <c r="B296" s="224" t="str">
        <f t="shared" si="22"/>
        <v>1Q</v>
      </c>
      <c r="C296" s="224">
        <f t="shared" si="26"/>
        <v>2</v>
      </c>
      <c r="D296" s="224" t="str">
        <f t="shared" si="23"/>
        <v>15</v>
      </c>
      <c r="E296">
        <f t="shared" si="24"/>
        <v>2015</v>
      </c>
      <c r="F296" s="224" t="str">
        <f t="shared" si="25"/>
        <v>1Q15</v>
      </c>
      <c r="G296" s="225">
        <v>42051</v>
      </c>
      <c r="H296" s="224">
        <v>2.8346</v>
      </c>
    </row>
    <row r="297" spans="2:8">
      <c r="B297" s="224" t="str">
        <f t="shared" si="22"/>
        <v>1Q</v>
      </c>
      <c r="C297" s="224">
        <f t="shared" si="26"/>
        <v>2</v>
      </c>
      <c r="D297" s="224" t="str">
        <f t="shared" si="23"/>
        <v>15</v>
      </c>
      <c r="E297">
        <f t="shared" si="24"/>
        <v>2015</v>
      </c>
      <c r="F297" s="224" t="str">
        <f t="shared" si="25"/>
        <v>1Q15</v>
      </c>
      <c r="G297" s="225">
        <v>42052</v>
      </c>
      <c r="H297" s="224">
        <v>2.8296000000000001</v>
      </c>
    </row>
    <row r="298" spans="2:8">
      <c r="B298" s="224" t="str">
        <f t="shared" si="22"/>
        <v>1Q</v>
      </c>
      <c r="C298" s="224">
        <f t="shared" si="26"/>
        <v>2</v>
      </c>
      <c r="D298" s="224" t="str">
        <f t="shared" si="23"/>
        <v>15</v>
      </c>
      <c r="E298">
        <f t="shared" si="24"/>
        <v>2015</v>
      </c>
      <c r="F298" s="224" t="str">
        <f t="shared" si="25"/>
        <v>1Q15</v>
      </c>
      <c r="G298" s="225">
        <v>42053</v>
      </c>
      <c r="H298" s="224">
        <v>2.8374000000000001</v>
      </c>
    </row>
    <row r="299" spans="2:8">
      <c r="B299" s="224" t="str">
        <f t="shared" si="22"/>
        <v>1Q</v>
      </c>
      <c r="C299" s="224">
        <f t="shared" si="26"/>
        <v>2</v>
      </c>
      <c r="D299" s="224" t="str">
        <f t="shared" si="23"/>
        <v>15</v>
      </c>
      <c r="E299">
        <f t="shared" si="24"/>
        <v>2015</v>
      </c>
      <c r="F299" s="224" t="str">
        <f t="shared" si="25"/>
        <v>1Q15</v>
      </c>
      <c r="G299" s="225">
        <v>42054</v>
      </c>
      <c r="H299" s="224">
        <v>2.8664999999999998</v>
      </c>
    </row>
    <row r="300" spans="2:8">
      <c r="B300" s="224" t="str">
        <f t="shared" si="22"/>
        <v>1Q</v>
      </c>
      <c r="C300" s="224">
        <f t="shared" si="26"/>
        <v>2</v>
      </c>
      <c r="D300" s="224" t="str">
        <f t="shared" si="23"/>
        <v>15</v>
      </c>
      <c r="E300">
        <f t="shared" si="24"/>
        <v>2015</v>
      </c>
      <c r="F300" s="224" t="str">
        <f t="shared" si="25"/>
        <v>1Q15</v>
      </c>
      <c r="G300" s="225">
        <v>42055</v>
      </c>
      <c r="H300" s="224">
        <v>2.8679999999999999</v>
      </c>
    </row>
    <row r="301" spans="2:8">
      <c r="B301" s="224" t="str">
        <f t="shared" si="22"/>
        <v>1Q</v>
      </c>
      <c r="C301" s="224">
        <f t="shared" si="26"/>
        <v>2</v>
      </c>
      <c r="D301" s="224" t="str">
        <f t="shared" si="23"/>
        <v>15</v>
      </c>
      <c r="E301">
        <f t="shared" si="24"/>
        <v>2015</v>
      </c>
      <c r="F301" s="224" t="str">
        <f t="shared" si="25"/>
        <v>1Q15</v>
      </c>
      <c r="G301" s="225">
        <v>42058</v>
      </c>
      <c r="H301" s="224">
        <v>2.8788</v>
      </c>
    </row>
    <row r="302" spans="2:8">
      <c r="B302" s="224" t="str">
        <f t="shared" si="22"/>
        <v>1Q</v>
      </c>
      <c r="C302" s="224">
        <f t="shared" si="26"/>
        <v>2</v>
      </c>
      <c r="D302" s="224" t="str">
        <f t="shared" si="23"/>
        <v>15</v>
      </c>
      <c r="E302">
        <f t="shared" si="24"/>
        <v>2015</v>
      </c>
      <c r="F302" s="224" t="str">
        <f t="shared" si="25"/>
        <v>1Q15</v>
      </c>
      <c r="G302" s="225">
        <v>42059</v>
      </c>
      <c r="H302" s="224">
        <v>2.8330000000000002</v>
      </c>
    </row>
    <row r="303" spans="2:8">
      <c r="B303" s="224" t="str">
        <f t="shared" si="22"/>
        <v>1Q</v>
      </c>
      <c r="C303" s="224">
        <f t="shared" si="26"/>
        <v>2</v>
      </c>
      <c r="D303" s="224" t="str">
        <f t="shared" si="23"/>
        <v>15</v>
      </c>
      <c r="E303">
        <f t="shared" si="24"/>
        <v>2015</v>
      </c>
      <c r="F303" s="224" t="str">
        <f t="shared" si="25"/>
        <v>1Q15</v>
      </c>
      <c r="G303" s="225">
        <v>42060</v>
      </c>
      <c r="H303" s="224">
        <v>2.875</v>
      </c>
    </row>
    <row r="304" spans="2:8">
      <c r="B304" s="224" t="str">
        <f t="shared" si="22"/>
        <v>1Q</v>
      </c>
      <c r="C304" s="224">
        <f t="shared" si="26"/>
        <v>2</v>
      </c>
      <c r="D304" s="224" t="str">
        <f t="shared" si="23"/>
        <v>15</v>
      </c>
      <c r="E304">
        <f t="shared" si="24"/>
        <v>2015</v>
      </c>
      <c r="F304" s="224" t="str">
        <f t="shared" si="25"/>
        <v>1Q15</v>
      </c>
      <c r="G304" s="225">
        <v>42061</v>
      </c>
      <c r="H304" s="224">
        <v>2.9085000000000001</v>
      </c>
    </row>
    <row r="305" spans="2:8">
      <c r="B305" s="224" t="str">
        <f t="shared" si="22"/>
        <v>1Q</v>
      </c>
      <c r="C305" s="224">
        <f t="shared" si="26"/>
        <v>2</v>
      </c>
      <c r="D305" s="224" t="str">
        <f t="shared" si="23"/>
        <v>15</v>
      </c>
      <c r="E305">
        <f t="shared" si="24"/>
        <v>2015</v>
      </c>
      <c r="F305" s="224" t="str">
        <f t="shared" si="25"/>
        <v>1Q15</v>
      </c>
      <c r="G305" s="225">
        <v>42062</v>
      </c>
      <c r="H305" s="224">
        <v>2.839</v>
      </c>
    </row>
    <row r="306" spans="2:8">
      <c r="B306" s="224" t="str">
        <f t="shared" si="22"/>
        <v>1Q</v>
      </c>
      <c r="C306" s="224">
        <f t="shared" si="26"/>
        <v>3</v>
      </c>
      <c r="D306" s="224" t="str">
        <f t="shared" si="23"/>
        <v>15</v>
      </c>
      <c r="E306">
        <f t="shared" si="24"/>
        <v>2015</v>
      </c>
      <c r="F306" s="224" t="str">
        <f t="shared" si="25"/>
        <v>1Q15</v>
      </c>
      <c r="G306" s="225">
        <v>42065</v>
      </c>
      <c r="H306" s="224">
        <v>2.8965000000000001</v>
      </c>
    </row>
    <row r="307" spans="2:8">
      <c r="B307" s="224" t="str">
        <f t="shared" si="22"/>
        <v>1Q</v>
      </c>
      <c r="C307" s="224">
        <f t="shared" si="26"/>
        <v>3</v>
      </c>
      <c r="D307" s="224" t="str">
        <f t="shared" si="23"/>
        <v>15</v>
      </c>
      <c r="E307">
        <f t="shared" si="24"/>
        <v>2015</v>
      </c>
      <c r="F307" s="224" t="str">
        <f t="shared" si="25"/>
        <v>1Q15</v>
      </c>
      <c r="G307" s="225">
        <v>42066</v>
      </c>
      <c r="H307" s="224">
        <v>2.9310999999999998</v>
      </c>
    </row>
    <row r="308" spans="2:8">
      <c r="B308" s="224" t="str">
        <f t="shared" si="22"/>
        <v>1Q</v>
      </c>
      <c r="C308" s="224">
        <f t="shared" si="26"/>
        <v>3</v>
      </c>
      <c r="D308" s="224" t="str">
        <f t="shared" si="23"/>
        <v>15</v>
      </c>
      <c r="E308">
        <f t="shared" si="24"/>
        <v>2015</v>
      </c>
      <c r="F308" s="224" t="str">
        <f t="shared" si="25"/>
        <v>1Q15</v>
      </c>
      <c r="G308" s="225">
        <v>42067</v>
      </c>
      <c r="H308" s="224">
        <v>2.9765999999999999</v>
      </c>
    </row>
    <row r="309" spans="2:8">
      <c r="B309" s="224" t="str">
        <f t="shared" si="22"/>
        <v>1Q</v>
      </c>
      <c r="C309" s="224">
        <f t="shared" si="26"/>
        <v>3</v>
      </c>
      <c r="D309" s="224" t="str">
        <f t="shared" si="23"/>
        <v>15</v>
      </c>
      <c r="E309">
        <f t="shared" si="24"/>
        <v>2015</v>
      </c>
      <c r="F309" s="224" t="str">
        <f t="shared" si="25"/>
        <v>1Q15</v>
      </c>
      <c r="G309" s="225">
        <v>42068</v>
      </c>
      <c r="H309" s="224">
        <v>3.0034999999999998</v>
      </c>
    </row>
    <row r="310" spans="2:8">
      <c r="B310" s="224" t="str">
        <f t="shared" si="22"/>
        <v>1Q</v>
      </c>
      <c r="C310" s="224">
        <f t="shared" si="26"/>
        <v>3</v>
      </c>
      <c r="D310" s="224" t="str">
        <f t="shared" si="23"/>
        <v>15</v>
      </c>
      <c r="E310">
        <f t="shared" si="24"/>
        <v>2015</v>
      </c>
      <c r="F310" s="224" t="str">
        <f t="shared" si="25"/>
        <v>1Q15</v>
      </c>
      <c r="G310" s="225">
        <v>42069</v>
      </c>
      <c r="H310" s="224">
        <v>3.0617000000000001</v>
      </c>
    </row>
    <row r="311" spans="2:8">
      <c r="B311" s="224" t="str">
        <f t="shared" si="22"/>
        <v>1Q</v>
      </c>
      <c r="C311" s="224">
        <f t="shared" si="26"/>
        <v>3</v>
      </c>
      <c r="D311" s="224" t="str">
        <f t="shared" si="23"/>
        <v>15</v>
      </c>
      <c r="E311">
        <f t="shared" si="24"/>
        <v>2015</v>
      </c>
      <c r="F311" s="224" t="str">
        <f t="shared" si="25"/>
        <v>1Q15</v>
      </c>
      <c r="G311" s="225">
        <v>42072</v>
      </c>
      <c r="H311" s="224">
        <v>3.1223000000000001</v>
      </c>
    </row>
    <row r="312" spans="2:8">
      <c r="B312" s="224" t="str">
        <f t="shared" si="22"/>
        <v>1Q</v>
      </c>
      <c r="C312" s="224">
        <f t="shared" si="26"/>
        <v>3</v>
      </c>
      <c r="D312" s="224" t="str">
        <f t="shared" si="23"/>
        <v>15</v>
      </c>
      <c r="E312">
        <f t="shared" si="24"/>
        <v>2015</v>
      </c>
      <c r="F312" s="224" t="str">
        <f t="shared" si="25"/>
        <v>1Q15</v>
      </c>
      <c r="G312" s="225">
        <v>42073</v>
      </c>
      <c r="H312" s="224">
        <v>3.1021999999999998</v>
      </c>
    </row>
    <row r="313" spans="2:8">
      <c r="B313" s="224" t="str">
        <f t="shared" si="22"/>
        <v>1Q</v>
      </c>
      <c r="C313" s="224">
        <f t="shared" si="26"/>
        <v>3</v>
      </c>
      <c r="D313" s="224" t="str">
        <f t="shared" si="23"/>
        <v>15</v>
      </c>
      <c r="E313">
        <f t="shared" si="24"/>
        <v>2015</v>
      </c>
      <c r="F313" s="224" t="str">
        <f t="shared" si="25"/>
        <v>1Q15</v>
      </c>
      <c r="G313" s="225">
        <v>42074</v>
      </c>
      <c r="H313" s="224">
        <v>3.1257000000000001</v>
      </c>
    </row>
    <row r="314" spans="2:8">
      <c r="B314" s="224" t="str">
        <f t="shared" si="22"/>
        <v>1Q</v>
      </c>
      <c r="C314" s="224">
        <f t="shared" si="26"/>
        <v>3</v>
      </c>
      <c r="D314" s="224" t="str">
        <f t="shared" si="23"/>
        <v>15</v>
      </c>
      <c r="E314">
        <f t="shared" si="24"/>
        <v>2015</v>
      </c>
      <c r="F314" s="224" t="str">
        <f t="shared" si="25"/>
        <v>1Q15</v>
      </c>
      <c r="G314" s="225">
        <v>42075</v>
      </c>
      <c r="H314" s="224">
        <v>3.1661000000000001</v>
      </c>
    </row>
    <row r="315" spans="2:8">
      <c r="B315" s="224" t="str">
        <f t="shared" si="22"/>
        <v>1Q</v>
      </c>
      <c r="C315" s="224">
        <f t="shared" si="26"/>
        <v>3</v>
      </c>
      <c r="D315" s="224" t="str">
        <f t="shared" si="23"/>
        <v>15</v>
      </c>
      <c r="E315">
        <f t="shared" si="24"/>
        <v>2015</v>
      </c>
      <c r="F315" s="224" t="str">
        <f t="shared" si="25"/>
        <v>1Q15</v>
      </c>
      <c r="G315" s="225">
        <v>42076</v>
      </c>
      <c r="H315" s="224">
        <v>3.2492000000000001</v>
      </c>
    </row>
    <row r="316" spans="2:8">
      <c r="B316" s="224" t="str">
        <f t="shared" si="22"/>
        <v>1Q</v>
      </c>
      <c r="C316" s="224">
        <f t="shared" si="26"/>
        <v>3</v>
      </c>
      <c r="D316" s="224" t="str">
        <f t="shared" si="23"/>
        <v>15</v>
      </c>
      <c r="E316">
        <f t="shared" si="24"/>
        <v>2015</v>
      </c>
      <c r="F316" s="224" t="str">
        <f t="shared" si="25"/>
        <v>1Q15</v>
      </c>
      <c r="G316" s="225">
        <v>42079</v>
      </c>
      <c r="H316" s="224">
        <v>3.2488000000000001</v>
      </c>
    </row>
    <row r="317" spans="2:8">
      <c r="B317" s="224" t="str">
        <f t="shared" si="22"/>
        <v>1Q</v>
      </c>
      <c r="C317" s="224">
        <f t="shared" si="26"/>
        <v>3</v>
      </c>
      <c r="D317" s="224" t="str">
        <f t="shared" si="23"/>
        <v>15</v>
      </c>
      <c r="E317">
        <f t="shared" si="24"/>
        <v>2015</v>
      </c>
      <c r="F317" s="224" t="str">
        <f t="shared" si="25"/>
        <v>1Q15</v>
      </c>
      <c r="G317" s="225">
        <v>42080</v>
      </c>
      <c r="H317" s="224">
        <v>3.2395</v>
      </c>
    </row>
    <row r="318" spans="2:8">
      <c r="B318" s="224" t="str">
        <f t="shared" si="22"/>
        <v>1Q</v>
      </c>
      <c r="C318" s="224">
        <f t="shared" si="26"/>
        <v>3</v>
      </c>
      <c r="D318" s="224" t="str">
        <f t="shared" si="23"/>
        <v>15</v>
      </c>
      <c r="E318">
        <f t="shared" si="24"/>
        <v>2015</v>
      </c>
      <c r="F318" s="224" t="str">
        <f t="shared" si="25"/>
        <v>1Q15</v>
      </c>
      <c r="G318" s="225">
        <v>42081</v>
      </c>
      <c r="H318" s="224">
        <v>3.2097000000000002</v>
      </c>
    </row>
    <row r="319" spans="2:8">
      <c r="B319" s="224" t="str">
        <f t="shared" si="22"/>
        <v>1Q</v>
      </c>
      <c r="C319" s="224">
        <f t="shared" si="26"/>
        <v>3</v>
      </c>
      <c r="D319" s="224" t="str">
        <f t="shared" si="23"/>
        <v>15</v>
      </c>
      <c r="E319">
        <f t="shared" si="24"/>
        <v>2015</v>
      </c>
      <c r="F319" s="224" t="str">
        <f t="shared" si="25"/>
        <v>1Q15</v>
      </c>
      <c r="G319" s="225">
        <v>42082</v>
      </c>
      <c r="H319" s="224">
        <v>3.2921</v>
      </c>
    </row>
    <row r="320" spans="2:8">
      <c r="B320" s="224" t="str">
        <f t="shared" si="22"/>
        <v>1Q</v>
      </c>
      <c r="C320" s="224">
        <f t="shared" si="26"/>
        <v>3</v>
      </c>
      <c r="D320" s="224" t="str">
        <f t="shared" si="23"/>
        <v>15</v>
      </c>
      <c r="E320">
        <f t="shared" si="24"/>
        <v>2015</v>
      </c>
      <c r="F320" s="224" t="str">
        <f t="shared" si="25"/>
        <v>1Q15</v>
      </c>
      <c r="G320" s="225">
        <v>42083</v>
      </c>
      <c r="H320" s="224">
        <v>3.2292999999999998</v>
      </c>
    </row>
    <row r="321" spans="2:8">
      <c r="B321" s="224" t="str">
        <f t="shared" si="22"/>
        <v>1Q</v>
      </c>
      <c r="C321" s="224">
        <f t="shared" si="26"/>
        <v>3</v>
      </c>
      <c r="D321" s="224" t="str">
        <f t="shared" si="23"/>
        <v>15</v>
      </c>
      <c r="E321">
        <f t="shared" si="24"/>
        <v>2015</v>
      </c>
      <c r="F321" s="224" t="str">
        <f t="shared" si="25"/>
        <v>1Q15</v>
      </c>
      <c r="G321" s="225">
        <v>42086</v>
      </c>
      <c r="H321" s="224">
        <v>3.1322000000000001</v>
      </c>
    </row>
    <row r="322" spans="2:8">
      <c r="B322" s="224" t="str">
        <f t="shared" si="22"/>
        <v>1Q</v>
      </c>
      <c r="C322" s="224">
        <f t="shared" si="26"/>
        <v>3</v>
      </c>
      <c r="D322" s="224" t="str">
        <f t="shared" si="23"/>
        <v>15</v>
      </c>
      <c r="E322">
        <f t="shared" si="24"/>
        <v>2015</v>
      </c>
      <c r="F322" s="224" t="str">
        <f t="shared" si="25"/>
        <v>1Q15</v>
      </c>
      <c r="G322" s="225">
        <v>42087</v>
      </c>
      <c r="H322" s="224">
        <v>3.1398000000000001</v>
      </c>
    </row>
    <row r="323" spans="2:8">
      <c r="B323" s="224" t="str">
        <f t="shared" ref="B323:B386" si="27">VLOOKUP(C323,$N$3:$O$14,2,0)</f>
        <v>1Q</v>
      </c>
      <c r="C323" s="224">
        <f t="shared" si="26"/>
        <v>3</v>
      </c>
      <c r="D323" s="224" t="str">
        <f t="shared" ref="D323:D386" si="28">RIGHT(E323,2)</f>
        <v>15</v>
      </c>
      <c r="E323">
        <f t="shared" ref="E323:E386" si="29">YEAR(G323)</f>
        <v>2015</v>
      </c>
      <c r="F323" s="224" t="str">
        <f t="shared" ref="F323:F386" si="30">+B323&amp;D323</f>
        <v>1Q15</v>
      </c>
      <c r="G323" s="225">
        <v>42088</v>
      </c>
      <c r="H323" s="224">
        <v>3.2012</v>
      </c>
    </row>
    <row r="324" spans="2:8">
      <c r="B324" s="224" t="str">
        <f t="shared" si="27"/>
        <v>1Q</v>
      </c>
      <c r="C324" s="224">
        <f t="shared" ref="C324:C387" si="31">MONTH(G324)</f>
        <v>3</v>
      </c>
      <c r="D324" s="224" t="str">
        <f t="shared" si="28"/>
        <v>15</v>
      </c>
      <c r="E324">
        <f t="shared" si="29"/>
        <v>2015</v>
      </c>
      <c r="F324" s="224" t="str">
        <f t="shared" si="30"/>
        <v>1Q15</v>
      </c>
      <c r="G324" s="225">
        <v>42089</v>
      </c>
      <c r="H324" s="224">
        <v>3.1827999999999999</v>
      </c>
    </row>
    <row r="325" spans="2:8">
      <c r="B325" s="224" t="str">
        <f t="shared" si="27"/>
        <v>1Q</v>
      </c>
      <c r="C325" s="224">
        <f t="shared" si="31"/>
        <v>3</v>
      </c>
      <c r="D325" s="224" t="str">
        <f t="shared" si="28"/>
        <v>15</v>
      </c>
      <c r="E325">
        <f t="shared" si="29"/>
        <v>2015</v>
      </c>
      <c r="F325" s="224" t="str">
        <f t="shared" si="30"/>
        <v>1Q15</v>
      </c>
      <c r="G325" s="225">
        <v>42090</v>
      </c>
      <c r="H325" s="224">
        <v>3.2496</v>
      </c>
    </row>
    <row r="326" spans="2:8">
      <c r="B326" s="224" t="str">
        <f t="shared" si="27"/>
        <v>1Q</v>
      </c>
      <c r="C326" s="224">
        <f t="shared" si="31"/>
        <v>3</v>
      </c>
      <c r="D326" s="224" t="str">
        <f t="shared" si="28"/>
        <v>15</v>
      </c>
      <c r="E326">
        <f t="shared" si="29"/>
        <v>2015</v>
      </c>
      <c r="F326" s="224" t="str">
        <f t="shared" si="30"/>
        <v>1Q15</v>
      </c>
      <c r="G326" s="225">
        <v>42093</v>
      </c>
      <c r="H326" s="224">
        <v>3.2305999999999999</v>
      </c>
    </row>
    <row r="327" spans="2:8">
      <c r="B327" s="224" t="str">
        <f t="shared" si="27"/>
        <v>1Q</v>
      </c>
      <c r="C327" s="224">
        <f t="shared" si="31"/>
        <v>3</v>
      </c>
      <c r="D327" s="224" t="str">
        <f t="shared" si="28"/>
        <v>15</v>
      </c>
      <c r="E327">
        <f t="shared" si="29"/>
        <v>2015</v>
      </c>
      <c r="F327" s="224" t="str">
        <f t="shared" si="30"/>
        <v>1Q15</v>
      </c>
      <c r="G327" s="225">
        <v>42094</v>
      </c>
      <c r="H327" s="224">
        <v>3.1958000000000002</v>
      </c>
    </row>
    <row r="328" spans="2:8">
      <c r="B328" s="224" t="str">
        <f t="shared" si="27"/>
        <v>2Q</v>
      </c>
      <c r="C328" s="224">
        <f t="shared" si="31"/>
        <v>4</v>
      </c>
      <c r="D328" s="224" t="str">
        <f t="shared" si="28"/>
        <v>15</v>
      </c>
      <c r="E328">
        <f t="shared" si="29"/>
        <v>2015</v>
      </c>
      <c r="F328" s="224" t="str">
        <f t="shared" si="30"/>
        <v>2Q15</v>
      </c>
      <c r="G328" s="225">
        <v>42095</v>
      </c>
      <c r="H328" s="224">
        <v>3.1655000000000002</v>
      </c>
    </row>
    <row r="329" spans="2:8">
      <c r="B329" s="224" t="str">
        <f t="shared" si="27"/>
        <v>2Q</v>
      </c>
      <c r="C329" s="224">
        <f t="shared" si="31"/>
        <v>4</v>
      </c>
      <c r="D329" s="224" t="str">
        <f t="shared" si="28"/>
        <v>15</v>
      </c>
      <c r="E329">
        <f t="shared" si="29"/>
        <v>2015</v>
      </c>
      <c r="F329" s="224" t="str">
        <f t="shared" si="30"/>
        <v>2Q15</v>
      </c>
      <c r="G329" s="225">
        <v>42096</v>
      </c>
      <c r="H329" s="224">
        <v>3.1204999999999998</v>
      </c>
    </row>
    <row r="330" spans="2:8">
      <c r="B330" s="224" t="str">
        <f t="shared" si="27"/>
        <v>2Q</v>
      </c>
      <c r="C330" s="224">
        <f t="shared" si="31"/>
        <v>4</v>
      </c>
      <c r="D330" s="224" t="str">
        <f t="shared" si="28"/>
        <v>15</v>
      </c>
      <c r="E330">
        <f t="shared" si="29"/>
        <v>2015</v>
      </c>
      <c r="F330" s="224" t="str">
        <f t="shared" si="30"/>
        <v>2Q15</v>
      </c>
      <c r="G330" s="225">
        <v>42097</v>
      </c>
      <c r="H330" s="224">
        <v>3.121</v>
      </c>
    </row>
    <row r="331" spans="2:8">
      <c r="B331" s="224" t="str">
        <f t="shared" si="27"/>
        <v>2Q</v>
      </c>
      <c r="C331" s="224">
        <f t="shared" si="31"/>
        <v>4</v>
      </c>
      <c r="D331" s="224" t="str">
        <f t="shared" si="28"/>
        <v>15</v>
      </c>
      <c r="E331">
        <f t="shared" si="29"/>
        <v>2015</v>
      </c>
      <c r="F331" s="224" t="str">
        <f t="shared" si="30"/>
        <v>2Q15</v>
      </c>
      <c r="G331" s="225">
        <v>42100</v>
      </c>
      <c r="H331" s="224">
        <v>3.1263000000000001</v>
      </c>
    </row>
    <row r="332" spans="2:8">
      <c r="B332" s="224" t="str">
        <f t="shared" si="27"/>
        <v>2Q</v>
      </c>
      <c r="C332" s="224">
        <f t="shared" si="31"/>
        <v>4</v>
      </c>
      <c r="D332" s="224" t="str">
        <f t="shared" si="28"/>
        <v>15</v>
      </c>
      <c r="E332">
        <f t="shared" si="29"/>
        <v>2015</v>
      </c>
      <c r="F332" s="224" t="str">
        <f t="shared" si="30"/>
        <v>2Q15</v>
      </c>
      <c r="G332" s="225">
        <v>42101</v>
      </c>
      <c r="H332" s="224">
        <v>3.1288</v>
      </c>
    </row>
    <row r="333" spans="2:8">
      <c r="B333" s="224" t="str">
        <f t="shared" si="27"/>
        <v>2Q</v>
      </c>
      <c r="C333" s="224">
        <f t="shared" si="31"/>
        <v>4</v>
      </c>
      <c r="D333" s="224" t="str">
        <f t="shared" si="28"/>
        <v>15</v>
      </c>
      <c r="E333">
        <f t="shared" si="29"/>
        <v>2015</v>
      </c>
      <c r="F333" s="224" t="str">
        <f t="shared" si="30"/>
        <v>2Q15</v>
      </c>
      <c r="G333" s="225">
        <v>42102</v>
      </c>
      <c r="H333" s="224">
        <v>3.0495000000000001</v>
      </c>
    </row>
    <row r="334" spans="2:8">
      <c r="B334" s="224" t="str">
        <f t="shared" si="27"/>
        <v>2Q</v>
      </c>
      <c r="C334" s="224">
        <f t="shared" si="31"/>
        <v>4</v>
      </c>
      <c r="D334" s="224" t="str">
        <f t="shared" si="28"/>
        <v>15</v>
      </c>
      <c r="E334">
        <f t="shared" si="29"/>
        <v>2015</v>
      </c>
      <c r="F334" s="224" t="str">
        <f t="shared" si="30"/>
        <v>2Q15</v>
      </c>
      <c r="G334" s="225">
        <v>42103</v>
      </c>
      <c r="H334" s="224">
        <v>3.0590999999999999</v>
      </c>
    </row>
    <row r="335" spans="2:8">
      <c r="B335" s="224" t="str">
        <f t="shared" si="27"/>
        <v>2Q</v>
      </c>
      <c r="C335" s="224">
        <f t="shared" si="31"/>
        <v>4</v>
      </c>
      <c r="D335" s="224" t="str">
        <f t="shared" si="28"/>
        <v>15</v>
      </c>
      <c r="E335">
        <f t="shared" si="29"/>
        <v>2015</v>
      </c>
      <c r="F335" s="224" t="str">
        <f t="shared" si="30"/>
        <v>2Q15</v>
      </c>
      <c r="G335" s="225">
        <v>42104</v>
      </c>
      <c r="H335" s="224">
        <v>3.0756000000000001</v>
      </c>
    </row>
    <row r="336" spans="2:8">
      <c r="B336" s="224" t="str">
        <f t="shared" si="27"/>
        <v>2Q</v>
      </c>
      <c r="C336" s="224">
        <f t="shared" si="31"/>
        <v>4</v>
      </c>
      <c r="D336" s="224" t="str">
        <f t="shared" si="28"/>
        <v>15</v>
      </c>
      <c r="E336">
        <f t="shared" si="29"/>
        <v>2015</v>
      </c>
      <c r="F336" s="224" t="str">
        <f t="shared" si="30"/>
        <v>2Q15</v>
      </c>
      <c r="G336" s="225">
        <v>42107</v>
      </c>
      <c r="H336" s="224">
        <v>3.1212</v>
      </c>
    </row>
    <row r="337" spans="2:8">
      <c r="B337" s="224" t="str">
        <f t="shared" si="27"/>
        <v>2Q</v>
      </c>
      <c r="C337" s="224">
        <f t="shared" si="31"/>
        <v>4</v>
      </c>
      <c r="D337" s="224" t="str">
        <f t="shared" si="28"/>
        <v>15</v>
      </c>
      <c r="E337">
        <f t="shared" si="29"/>
        <v>2015</v>
      </c>
      <c r="F337" s="224" t="str">
        <f t="shared" si="30"/>
        <v>2Q15</v>
      </c>
      <c r="G337" s="225">
        <v>42108</v>
      </c>
      <c r="H337" s="224">
        <v>3.0634000000000001</v>
      </c>
    </row>
    <row r="338" spans="2:8">
      <c r="B338" s="224" t="str">
        <f t="shared" si="27"/>
        <v>2Q</v>
      </c>
      <c r="C338" s="224">
        <f t="shared" si="31"/>
        <v>4</v>
      </c>
      <c r="D338" s="224" t="str">
        <f t="shared" si="28"/>
        <v>15</v>
      </c>
      <c r="E338">
        <f t="shared" si="29"/>
        <v>2015</v>
      </c>
      <c r="F338" s="224" t="str">
        <f t="shared" si="30"/>
        <v>2Q15</v>
      </c>
      <c r="G338" s="225">
        <v>42109</v>
      </c>
      <c r="H338" s="224">
        <v>3.0293999999999999</v>
      </c>
    </row>
    <row r="339" spans="2:8">
      <c r="B339" s="224" t="str">
        <f t="shared" si="27"/>
        <v>2Q</v>
      </c>
      <c r="C339" s="224">
        <f t="shared" si="31"/>
        <v>4</v>
      </c>
      <c r="D339" s="224" t="str">
        <f t="shared" si="28"/>
        <v>15</v>
      </c>
      <c r="E339">
        <f t="shared" si="29"/>
        <v>2015</v>
      </c>
      <c r="F339" s="224" t="str">
        <f t="shared" si="30"/>
        <v>2Q15</v>
      </c>
      <c r="G339" s="225">
        <v>42110</v>
      </c>
      <c r="H339" s="224">
        <v>3.0221</v>
      </c>
    </row>
    <row r="340" spans="2:8">
      <c r="B340" s="224" t="str">
        <f t="shared" si="27"/>
        <v>2Q</v>
      </c>
      <c r="C340" s="224">
        <f t="shared" si="31"/>
        <v>4</v>
      </c>
      <c r="D340" s="224" t="str">
        <f t="shared" si="28"/>
        <v>15</v>
      </c>
      <c r="E340">
        <f t="shared" si="29"/>
        <v>2015</v>
      </c>
      <c r="F340" s="224" t="str">
        <f t="shared" si="30"/>
        <v>2Q15</v>
      </c>
      <c r="G340" s="225">
        <v>42111</v>
      </c>
      <c r="H340" s="224">
        <v>3.0409000000000002</v>
      </c>
    </row>
    <row r="341" spans="2:8">
      <c r="B341" s="224" t="str">
        <f t="shared" si="27"/>
        <v>2Q</v>
      </c>
      <c r="C341" s="224">
        <f t="shared" si="31"/>
        <v>4</v>
      </c>
      <c r="D341" s="224" t="str">
        <f t="shared" si="28"/>
        <v>15</v>
      </c>
      <c r="E341">
        <f t="shared" si="29"/>
        <v>2015</v>
      </c>
      <c r="F341" s="224" t="str">
        <f t="shared" si="30"/>
        <v>2Q15</v>
      </c>
      <c r="G341" s="225">
        <v>42114</v>
      </c>
      <c r="H341" s="224">
        <v>3.0329999999999999</v>
      </c>
    </row>
    <row r="342" spans="2:8">
      <c r="B342" s="224" t="str">
        <f t="shared" si="27"/>
        <v>2Q</v>
      </c>
      <c r="C342" s="224">
        <f t="shared" si="31"/>
        <v>4</v>
      </c>
      <c r="D342" s="224" t="str">
        <f t="shared" si="28"/>
        <v>15</v>
      </c>
      <c r="E342">
        <f t="shared" si="29"/>
        <v>2015</v>
      </c>
      <c r="F342" s="224" t="str">
        <f t="shared" si="30"/>
        <v>2Q15</v>
      </c>
      <c r="G342" s="225">
        <v>42115</v>
      </c>
      <c r="H342" s="224">
        <v>3.0339999999999998</v>
      </c>
    </row>
    <row r="343" spans="2:8">
      <c r="B343" s="224" t="str">
        <f t="shared" si="27"/>
        <v>2Q</v>
      </c>
      <c r="C343" s="224">
        <f t="shared" si="31"/>
        <v>4</v>
      </c>
      <c r="D343" s="224" t="str">
        <f t="shared" si="28"/>
        <v>15</v>
      </c>
      <c r="E343">
        <f t="shared" si="29"/>
        <v>2015</v>
      </c>
      <c r="F343" s="224" t="str">
        <f t="shared" si="30"/>
        <v>2Q15</v>
      </c>
      <c r="G343" s="225">
        <v>42116</v>
      </c>
      <c r="H343" s="224">
        <v>3.0112999999999999</v>
      </c>
    </row>
    <row r="344" spans="2:8">
      <c r="B344" s="224" t="str">
        <f t="shared" si="27"/>
        <v>2Q</v>
      </c>
      <c r="C344" s="224">
        <f t="shared" si="31"/>
        <v>4</v>
      </c>
      <c r="D344" s="224" t="str">
        <f t="shared" si="28"/>
        <v>15</v>
      </c>
      <c r="E344">
        <f t="shared" si="29"/>
        <v>2015</v>
      </c>
      <c r="F344" s="224" t="str">
        <f t="shared" si="30"/>
        <v>2Q15</v>
      </c>
      <c r="G344" s="225">
        <v>42117</v>
      </c>
      <c r="H344" s="224">
        <v>2.9706999999999999</v>
      </c>
    </row>
    <row r="345" spans="2:8">
      <c r="B345" s="224" t="str">
        <f t="shared" si="27"/>
        <v>2Q</v>
      </c>
      <c r="C345" s="224">
        <f t="shared" si="31"/>
        <v>4</v>
      </c>
      <c r="D345" s="224" t="str">
        <f t="shared" si="28"/>
        <v>15</v>
      </c>
      <c r="E345">
        <f t="shared" si="29"/>
        <v>2015</v>
      </c>
      <c r="F345" s="224" t="str">
        <f t="shared" si="30"/>
        <v>2Q15</v>
      </c>
      <c r="G345" s="225">
        <v>42118</v>
      </c>
      <c r="H345" s="224">
        <v>2.9517000000000002</v>
      </c>
    </row>
    <row r="346" spans="2:8">
      <c r="B346" s="224" t="str">
        <f t="shared" si="27"/>
        <v>2Q</v>
      </c>
      <c r="C346" s="224">
        <f t="shared" si="31"/>
        <v>4</v>
      </c>
      <c r="D346" s="224" t="str">
        <f t="shared" si="28"/>
        <v>15</v>
      </c>
      <c r="E346">
        <f t="shared" si="29"/>
        <v>2015</v>
      </c>
      <c r="F346" s="224" t="str">
        <f t="shared" si="30"/>
        <v>2Q15</v>
      </c>
      <c r="G346" s="225">
        <v>42121</v>
      </c>
      <c r="H346" s="224">
        <v>2.9173</v>
      </c>
    </row>
    <row r="347" spans="2:8">
      <c r="B347" s="224" t="str">
        <f t="shared" si="27"/>
        <v>2Q</v>
      </c>
      <c r="C347" s="224">
        <f t="shared" si="31"/>
        <v>4</v>
      </c>
      <c r="D347" s="224" t="str">
        <f t="shared" si="28"/>
        <v>15</v>
      </c>
      <c r="E347">
        <f t="shared" si="29"/>
        <v>2015</v>
      </c>
      <c r="F347" s="224" t="str">
        <f t="shared" si="30"/>
        <v>2Q15</v>
      </c>
      <c r="G347" s="225">
        <v>42122</v>
      </c>
      <c r="H347" s="224">
        <v>2.9363999999999999</v>
      </c>
    </row>
    <row r="348" spans="2:8">
      <c r="B348" s="224" t="str">
        <f t="shared" si="27"/>
        <v>2Q</v>
      </c>
      <c r="C348" s="224">
        <f t="shared" si="31"/>
        <v>4</v>
      </c>
      <c r="D348" s="224" t="str">
        <f t="shared" si="28"/>
        <v>15</v>
      </c>
      <c r="E348">
        <f t="shared" si="29"/>
        <v>2015</v>
      </c>
      <c r="F348" s="224" t="str">
        <f t="shared" si="30"/>
        <v>2Q15</v>
      </c>
      <c r="G348" s="225">
        <v>42123</v>
      </c>
      <c r="H348" s="224">
        <v>2.9611999999999998</v>
      </c>
    </row>
    <row r="349" spans="2:8">
      <c r="B349" s="224" t="str">
        <f t="shared" si="27"/>
        <v>2Q</v>
      </c>
      <c r="C349" s="224">
        <f t="shared" si="31"/>
        <v>4</v>
      </c>
      <c r="D349" s="224" t="str">
        <f t="shared" si="28"/>
        <v>15</v>
      </c>
      <c r="E349">
        <f t="shared" si="29"/>
        <v>2015</v>
      </c>
      <c r="F349" s="224" t="str">
        <f t="shared" si="30"/>
        <v>2Q15</v>
      </c>
      <c r="G349" s="225">
        <v>42124</v>
      </c>
      <c r="H349" s="224">
        <v>3.0145</v>
      </c>
    </row>
    <row r="350" spans="2:8">
      <c r="B350" s="224" t="str">
        <f t="shared" si="27"/>
        <v>2Q</v>
      </c>
      <c r="C350" s="224">
        <f t="shared" si="31"/>
        <v>5</v>
      </c>
      <c r="D350" s="224" t="str">
        <f t="shared" si="28"/>
        <v>15</v>
      </c>
      <c r="E350">
        <f t="shared" si="29"/>
        <v>2015</v>
      </c>
      <c r="F350" s="224" t="str">
        <f t="shared" si="30"/>
        <v>2Q15</v>
      </c>
      <c r="G350" s="225">
        <v>42125</v>
      </c>
      <c r="H350" s="224">
        <v>3.0146000000000002</v>
      </c>
    </row>
    <row r="351" spans="2:8">
      <c r="B351" s="224" t="str">
        <f t="shared" si="27"/>
        <v>2Q</v>
      </c>
      <c r="C351" s="224">
        <f t="shared" si="31"/>
        <v>5</v>
      </c>
      <c r="D351" s="224" t="str">
        <f t="shared" si="28"/>
        <v>15</v>
      </c>
      <c r="E351">
        <f t="shared" si="29"/>
        <v>2015</v>
      </c>
      <c r="F351" s="224" t="str">
        <f t="shared" si="30"/>
        <v>2Q15</v>
      </c>
      <c r="G351" s="225">
        <v>42128</v>
      </c>
      <c r="H351" s="224">
        <v>3.0863999999999998</v>
      </c>
    </row>
    <row r="352" spans="2:8">
      <c r="B352" s="224" t="str">
        <f t="shared" si="27"/>
        <v>2Q</v>
      </c>
      <c r="C352" s="224">
        <f t="shared" si="31"/>
        <v>5</v>
      </c>
      <c r="D352" s="224" t="str">
        <f t="shared" si="28"/>
        <v>15</v>
      </c>
      <c r="E352">
        <f t="shared" si="29"/>
        <v>2015</v>
      </c>
      <c r="F352" s="224" t="str">
        <f t="shared" si="30"/>
        <v>2Q15</v>
      </c>
      <c r="G352" s="225">
        <v>42129</v>
      </c>
      <c r="H352" s="224">
        <v>3.0535999999999999</v>
      </c>
    </row>
    <row r="353" spans="2:8">
      <c r="B353" s="224" t="str">
        <f t="shared" si="27"/>
        <v>2Q</v>
      </c>
      <c r="C353" s="224">
        <f t="shared" si="31"/>
        <v>5</v>
      </c>
      <c r="D353" s="224" t="str">
        <f t="shared" si="28"/>
        <v>15</v>
      </c>
      <c r="E353">
        <f t="shared" si="29"/>
        <v>2015</v>
      </c>
      <c r="F353" s="224" t="str">
        <f t="shared" si="30"/>
        <v>2Q15</v>
      </c>
      <c r="G353" s="225">
        <v>42130</v>
      </c>
      <c r="H353" s="224">
        <v>3.0333000000000001</v>
      </c>
    </row>
    <row r="354" spans="2:8">
      <c r="B354" s="224" t="str">
        <f t="shared" si="27"/>
        <v>2Q</v>
      </c>
      <c r="C354" s="224">
        <f t="shared" si="31"/>
        <v>5</v>
      </c>
      <c r="D354" s="224" t="str">
        <f t="shared" si="28"/>
        <v>15</v>
      </c>
      <c r="E354">
        <f t="shared" si="29"/>
        <v>2015</v>
      </c>
      <c r="F354" s="224" t="str">
        <f t="shared" si="30"/>
        <v>2Q15</v>
      </c>
      <c r="G354" s="225">
        <v>42131</v>
      </c>
      <c r="H354" s="224">
        <v>3.0259999999999998</v>
      </c>
    </row>
    <row r="355" spans="2:8">
      <c r="B355" s="224" t="str">
        <f t="shared" si="27"/>
        <v>2Q</v>
      </c>
      <c r="C355" s="224">
        <f t="shared" si="31"/>
        <v>5</v>
      </c>
      <c r="D355" s="224" t="str">
        <f t="shared" si="28"/>
        <v>15</v>
      </c>
      <c r="E355">
        <f t="shared" si="29"/>
        <v>2015</v>
      </c>
      <c r="F355" s="224" t="str">
        <f t="shared" si="30"/>
        <v>2Q15</v>
      </c>
      <c r="G355" s="225">
        <v>42132</v>
      </c>
      <c r="H355" s="224">
        <v>2.9733000000000001</v>
      </c>
    </row>
    <row r="356" spans="2:8">
      <c r="B356" s="224" t="str">
        <f t="shared" si="27"/>
        <v>2Q</v>
      </c>
      <c r="C356" s="224">
        <f t="shared" si="31"/>
        <v>5</v>
      </c>
      <c r="D356" s="224" t="str">
        <f t="shared" si="28"/>
        <v>15</v>
      </c>
      <c r="E356">
        <f t="shared" si="29"/>
        <v>2015</v>
      </c>
      <c r="F356" s="224" t="str">
        <f t="shared" si="30"/>
        <v>2Q15</v>
      </c>
      <c r="G356" s="225">
        <v>42135</v>
      </c>
      <c r="H356" s="224">
        <v>3.0613999999999999</v>
      </c>
    </row>
    <row r="357" spans="2:8">
      <c r="B357" s="224" t="str">
        <f t="shared" si="27"/>
        <v>2Q</v>
      </c>
      <c r="C357" s="224">
        <f t="shared" si="31"/>
        <v>5</v>
      </c>
      <c r="D357" s="224" t="str">
        <f t="shared" si="28"/>
        <v>15</v>
      </c>
      <c r="E357">
        <f t="shared" si="29"/>
        <v>2015</v>
      </c>
      <c r="F357" s="224" t="str">
        <f t="shared" si="30"/>
        <v>2Q15</v>
      </c>
      <c r="G357" s="225">
        <v>42136</v>
      </c>
      <c r="H357" s="224">
        <v>3.0206</v>
      </c>
    </row>
    <row r="358" spans="2:8">
      <c r="B358" s="224" t="str">
        <f t="shared" si="27"/>
        <v>2Q</v>
      </c>
      <c r="C358" s="224">
        <f t="shared" si="31"/>
        <v>5</v>
      </c>
      <c r="D358" s="224" t="str">
        <f t="shared" si="28"/>
        <v>15</v>
      </c>
      <c r="E358">
        <f t="shared" si="29"/>
        <v>2015</v>
      </c>
      <c r="F358" s="224" t="str">
        <f t="shared" si="30"/>
        <v>2Q15</v>
      </c>
      <c r="G358" s="225">
        <v>42137</v>
      </c>
      <c r="H358" s="224">
        <v>3.0402999999999998</v>
      </c>
    </row>
    <row r="359" spans="2:8">
      <c r="B359" s="224" t="str">
        <f t="shared" si="27"/>
        <v>2Q</v>
      </c>
      <c r="C359" s="224">
        <f t="shared" si="31"/>
        <v>5</v>
      </c>
      <c r="D359" s="224" t="str">
        <f t="shared" si="28"/>
        <v>15</v>
      </c>
      <c r="E359">
        <f t="shared" si="29"/>
        <v>2015</v>
      </c>
      <c r="F359" s="224" t="str">
        <f t="shared" si="30"/>
        <v>2Q15</v>
      </c>
      <c r="G359" s="225">
        <v>42138</v>
      </c>
      <c r="H359" s="224">
        <v>2.9935</v>
      </c>
    </row>
    <row r="360" spans="2:8">
      <c r="B360" s="224" t="str">
        <f t="shared" si="27"/>
        <v>2Q</v>
      </c>
      <c r="C360" s="224">
        <f t="shared" si="31"/>
        <v>5</v>
      </c>
      <c r="D360" s="224" t="str">
        <f t="shared" si="28"/>
        <v>15</v>
      </c>
      <c r="E360">
        <f t="shared" si="29"/>
        <v>2015</v>
      </c>
      <c r="F360" s="224" t="str">
        <f t="shared" si="30"/>
        <v>2Q15</v>
      </c>
      <c r="G360" s="225">
        <v>42139</v>
      </c>
      <c r="H360" s="224">
        <v>2.9971999999999999</v>
      </c>
    </row>
    <row r="361" spans="2:8">
      <c r="B361" s="224" t="str">
        <f t="shared" si="27"/>
        <v>2Q</v>
      </c>
      <c r="C361" s="224">
        <f t="shared" si="31"/>
        <v>5</v>
      </c>
      <c r="D361" s="224" t="str">
        <f t="shared" si="28"/>
        <v>15</v>
      </c>
      <c r="E361">
        <f t="shared" si="29"/>
        <v>2015</v>
      </c>
      <c r="F361" s="224" t="str">
        <f t="shared" si="30"/>
        <v>2Q15</v>
      </c>
      <c r="G361" s="225">
        <v>42142</v>
      </c>
      <c r="H361" s="224">
        <v>3.0076000000000001</v>
      </c>
    </row>
    <row r="362" spans="2:8">
      <c r="B362" s="224" t="str">
        <f t="shared" si="27"/>
        <v>2Q</v>
      </c>
      <c r="C362" s="224">
        <f t="shared" si="31"/>
        <v>5</v>
      </c>
      <c r="D362" s="224" t="str">
        <f t="shared" si="28"/>
        <v>15</v>
      </c>
      <c r="E362">
        <f t="shared" si="29"/>
        <v>2015</v>
      </c>
      <c r="F362" s="224" t="str">
        <f t="shared" si="30"/>
        <v>2Q15</v>
      </c>
      <c r="G362" s="225">
        <v>42143</v>
      </c>
      <c r="H362" s="224">
        <v>3.0394000000000001</v>
      </c>
    </row>
    <row r="363" spans="2:8">
      <c r="B363" s="224" t="str">
        <f t="shared" si="27"/>
        <v>2Q</v>
      </c>
      <c r="C363" s="224">
        <f t="shared" si="31"/>
        <v>5</v>
      </c>
      <c r="D363" s="224" t="str">
        <f t="shared" si="28"/>
        <v>15</v>
      </c>
      <c r="E363">
        <f t="shared" si="29"/>
        <v>2015</v>
      </c>
      <c r="F363" s="224" t="str">
        <f t="shared" si="30"/>
        <v>2Q15</v>
      </c>
      <c r="G363" s="225">
        <v>42144</v>
      </c>
      <c r="H363" s="224">
        <v>3.0026999999999999</v>
      </c>
    </row>
    <row r="364" spans="2:8">
      <c r="B364" s="224" t="str">
        <f t="shared" si="27"/>
        <v>2Q</v>
      </c>
      <c r="C364" s="224">
        <f t="shared" si="31"/>
        <v>5</v>
      </c>
      <c r="D364" s="224" t="str">
        <f t="shared" si="28"/>
        <v>15</v>
      </c>
      <c r="E364">
        <f t="shared" si="29"/>
        <v>2015</v>
      </c>
      <c r="F364" s="224" t="str">
        <f t="shared" si="30"/>
        <v>2Q15</v>
      </c>
      <c r="G364" s="225">
        <v>42145</v>
      </c>
      <c r="H364" s="224">
        <v>3.0379</v>
      </c>
    </row>
    <row r="365" spans="2:8">
      <c r="B365" s="224" t="str">
        <f t="shared" si="27"/>
        <v>2Q</v>
      </c>
      <c r="C365" s="224">
        <f t="shared" si="31"/>
        <v>5</v>
      </c>
      <c r="D365" s="224" t="str">
        <f t="shared" si="28"/>
        <v>15</v>
      </c>
      <c r="E365">
        <f t="shared" si="29"/>
        <v>2015</v>
      </c>
      <c r="F365" s="224" t="str">
        <f t="shared" si="30"/>
        <v>2Q15</v>
      </c>
      <c r="G365" s="225">
        <v>42146</v>
      </c>
      <c r="H365" s="224">
        <v>3.0949</v>
      </c>
    </row>
    <row r="366" spans="2:8">
      <c r="B366" s="224" t="str">
        <f t="shared" si="27"/>
        <v>2Q</v>
      </c>
      <c r="C366" s="224">
        <f t="shared" si="31"/>
        <v>5</v>
      </c>
      <c r="D366" s="224" t="str">
        <f t="shared" si="28"/>
        <v>15</v>
      </c>
      <c r="E366">
        <f t="shared" si="29"/>
        <v>2015</v>
      </c>
      <c r="F366" s="224" t="str">
        <f t="shared" si="30"/>
        <v>2Q15</v>
      </c>
      <c r="G366" s="225">
        <v>42149</v>
      </c>
      <c r="H366" s="224">
        <v>3.0968</v>
      </c>
    </row>
    <row r="367" spans="2:8">
      <c r="B367" s="224" t="str">
        <f t="shared" si="27"/>
        <v>2Q</v>
      </c>
      <c r="C367" s="224">
        <f t="shared" si="31"/>
        <v>5</v>
      </c>
      <c r="D367" s="224" t="str">
        <f t="shared" si="28"/>
        <v>15</v>
      </c>
      <c r="E367">
        <f t="shared" si="29"/>
        <v>2015</v>
      </c>
      <c r="F367" s="224" t="str">
        <f t="shared" si="30"/>
        <v>2Q15</v>
      </c>
      <c r="G367" s="225">
        <v>42150</v>
      </c>
      <c r="H367" s="224">
        <v>3.1536</v>
      </c>
    </row>
    <row r="368" spans="2:8">
      <c r="B368" s="224" t="str">
        <f t="shared" si="27"/>
        <v>2Q</v>
      </c>
      <c r="C368" s="224">
        <f t="shared" si="31"/>
        <v>5</v>
      </c>
      <c r="D368" s="224" t="str">
        <f t="shared" si="28"/>
        <v>15</v>
      </c>
      <c r="E368">
        <f t="shared" si="29"/>
        <v>2015</v>
      </c>
      <c r="F368" s="224" t="str">
        <f t="shared" si="30"/>
        <v>2Q15</v>
      </c>
      <c r="G368" s="225">
        <v>42151</v>
      </c>
      <c r="H368" s="224">
        <v>3.1408999999999998</v>
      </c>
    </row>
    <row r="369" spans="2:8">
      <c r="B369" s="224" t="str">
        <f t="shared" si="27"/>
        <v>2Q</v>
      </c>
      <c r="C369" s="224">
        <f t="shared" si="31"/>
        <v>5</v>
      </c>
      <c r="D369" s="224" t="str">
        <f t="shared" si="28"/>
        <v>15</v>
      </c>
      <c r="E369">
        <f t="shared" si="29"/>
        <v>2015</v>
      </c>
      <c r="F369" s="224" t="str">
        <f t="shared" si="30"/>
        <v>2Q15</v>
      </c>
      <c r="G369" s="225">
        <v>42152</v>
      </c>
      <c r="H369" s="224">
        <v>3.1623999999999999</v>
      </c>
    </row>
    <row r="370" spans="2:8">
      <c r="B370" s="224" t="str">
        <f t="shared" si="27"/>
        <v>2Q</v>
      </c>
      <c r="C370" s="224">
        <f t="shared" si="31"/>
        <v>5</v>
      </c>
      <c r="D370" s="224" t="str">
        <f t="shared" si="28"/>
        <v>15</v>
      </c>
      <c r="E370">
        <f t="shared" si="29"/>
        <v>2015</v>
      </c>
      <c r="F370" s="224" t="str">
        <f t="shared" si="30"/>
        <v>2Q15</v>
      </c>
      <c r="G370" s="225">
        <v>42153</v>
      </c>
      <c r="H370" s="224">
        <v>3.1798000000000002</v>
      </c>
    </row>
    <row r="371" spans="2:8">
      <c r="B371" s="224" t="str">
        <f t="shared" si="27"/>
        <v>2Q</v>
      </c>
      <c r="C371" s="224">
        <f t="shared" si="31"/>
        <v>6</v>
      </c>
      <c r="D371" s="224" t="str">
        <f t="shared" si="28"/>
        <v>15</v>
      </c>
      <c r="E371">
        <f t="shared" si="29"/>
        <v>2015</v>
      </c>
      <c r="F371" s="224" t="str">
        <f t="shared" si="30"/>
        <v>2Q15</v>
      </c>
      <c r="G371" s="225">
        <v>42156</v>
      </c>
      <c r="H371" s="224">
        <v>3.1718000000000002</v>
      </c>
    </row>
    <row r="372" spans="2:8">
      <c r="B372" s="224" t="str">
        <f t="shared" si="27"/>
        <v>2Q</v>
      </c>
      <c r="C372" s="224">
        <f t="shared" si="31"/>
        <v>6</v>
      </c>
      <c r="D372" s="224" t="str">
        <f t="shared" si="28"/>
        <v>15</v>
      </c>
      <c r="E372">
        <f t="shared" si="29"/>
        <v>2015</v>
      </c>
      <c r="F372" s="224" t="str">
        <f t="shared" si="30"/>
        <v>2Q15</v>
      </c>
      <c r="G372" s="225">
        <v>42157</v>
      </c>
      <c r="H372" s="224">
        <v>3.1305999999999998</v>
      </c>
    </row>
    <row r="373" spans="2:8">
      <c r="B373" s="224" t="str">
        <f t="shared" si="27"/>
        <v>2Q</v>
      </c>
      <c r="C373" s="224">
        <f t="shared" si="31"/>
        <v>6</v>
      </c>
      <c r="D373" s="224" t="str">
        <f t="shared" si="28"/>
        <v>15</v>
      </c>
      <c r="E373">
        <f t="shared" si="29"/>
        <v>2015</v>
      </c>
      <c r="F373" s="224" t="str">
        <f t="shared" si="30"/>
        <v>2Q15</v>
      </c>
      <c r="G373" s="225">
        <v>42158</v>
      </c>
      <c r="H373" s="224">
        <v>3.1345000000000001</v>
      </c>
    </row>
    <row r="374" spans="2:8">
      <c r="B374" s="224" t="str">
        <f t="shared" si="27"/>
        <v>2Q</v>
      </c>
      <c r="C374" s="224">
        <f t="shared" si="31"/>
        <v>6</v>
      </c>
      <c r="D374" s="224" t="str">
        <f t="shared" si="28"/>
        <v>15</v>
      </c>
      <c r="E374">
        <f t="shared" si="29"/>
        <v>2015</v>
      </c>
      <c r="F374" s="224" t="str">
        <f t="shared" si="30"/>
        <v>2Q15</v>
      </c>
      <c r="G374" s="225">
        <v>42159</v>
      </c>
      <c r="H374" s="224">
        <v>3.1417999999999999</v>
      </c>
    </row>
    <row r="375" spans="2:8">
      <c r="B375" s="224" t="str">
        <f t="shared" si="27"/>
        <v>2Q</v>
      </c>
      <c r="C375" s="224">
        <f t="shared" si="31"/>
        <v>6</v>
      </c>
      <c r="D375" s="224" t="str">
        <f t="shared" si="28"/>
        <v>15</v>
      </c>
      <c r="E375">
        <f t="shared" si="29"/>
        <v>2015</v>
      </c>
      <c r="F375" s="224" t="str">
        <f t="shared" si="30"/>
        <v>2Q15</v>
      </c>
      <c r="G375" s="225">
        <v>42160</v>
      </c>
      <c r="H375" s="224">
        <v>3.1438999999999999</v>
      </c>
    </row>
    <row r="376" spans="2:8">
      <c r="B376" s="224" t="str">
        <f t="shared" si="27"/>
        <v>2Q</v>
      </c>
      <c r="C376" s="224">
        <f t="shared" si="31"/>
        <v>6</v>
      </c>
      <c r="D376" s="224" t="str">
        <f t="shared" si="28"/>
        <v>15</v>
      </c>
      <c r="E376">
        <f t="shared" si="29"/>
        <v>2015</v>
      </c>
      <c r="F376" s="224" t="str">
        <f t="shared" si="30"/>
        <v>2Q15</v>
      </c>
      <c r="G376" s="225">
        <v>42163</v>
      </c>
      <c r="H376" s="224">
        <v>3.1132</v>
      </c>
    </row>
    <row r="377" spans="2:8">
      <c r="B377" s="224" t="str">
        <f t="shared" si="27"/>
        <v>2Q</v>
      </c>
      <c r="C377" s="224">
        <f t="shared" si="31"/>
        <v>6</v>
      </c>
      <c r="D377" s="224" t="str">
        <f t="shared" si="28"/>
        <v>15</v>
      </c>
      <c r="E377">
        <f t="shared" si="29"/>
        <v>2015</v>
      </c>
      <c r="F377" s="224" t="str">
        <f t="shared" si="30"/>
        <v>2Q15</v>
      </c>
      <c r="G377" s="225">
        <v>42164</v>
      </c>
      <c r="H377" s="224">
        <v>3.0966</v>
      </c>
    </row>
    <row r="378" spans="2:8">
      <c r="B378" s="224" t="str">
        <f t="shared" si="27"/>
        <v>2Q</v>
      </c>
      <c r="C378" s="224">
        <f t="shared" si="31"/>
        <v>6</v>
      </c>
      <c r="D378" s="224" t="str">
        <f t="shared" si="28"/>
        <v>15</v>
      </c>
      <c r="E378">
        <f t="shared" si="29"/>
        <v>2015</v>
      </c>
      <c r="F378" s="224" t="str">
        <f t="shared" si="30"/>
        <v>2Q15</v>
      </c>
      <c r="G378" s="225">
        <v>42165</v>
      </c>
      <c r="H378" s="224">
        <v>3.1187</v>
      </c>
    </row>
    <row r="379" spans="2:8">
      <c r="B379" s="224" t="str">
        <f t="shared" si="27"/>
        <v>2Q</v>
      </c>
      <c r="C379" s="224">
        <f t="shared" si="31"/>
        <v>6</v>
      </c>
      <c r="D379" s="224" t="str">
        <f t="shared" si="28"/>
        <v>15</v>
      </c>
      <c r="E379">
        <f t="shared" si="29"/>
        <v>2015</v>
      </c>
      <c r="F379" s="224" t="str">
        <f t="shared" si="30"/>
        <v>2Q15</v>
      </c>
      <c r="G379" s="225">
        <v>42166</v>
      </c>
      <c r="H379" s="224">
        <v>3.0895999999999999</v>
      </c>
    </row>
    <row r="380" spans="2:8">
      <c r="B380" s="224" t="str">
        <f t="shared" si="27"/>
        <v>2Q</v>
      </c>
      <c r="C380" s="224">
        <f t="shared" si="31"/>
        <v>6</v>
      </c>
      <c r="D380" s="224" t="str">
        <f t="shared" si="28"/>
        <v>15</v>
      </c>
      <c r="E380">
        <f t="shared" si="29"/>
        <v>2015</v>
      </c>
      <c r="F380" s="224" t="str">
        <f t="shared" si="30"/>
        <v>2Q15</v>
      </c>
      <c r="G380" s="225">
        <v>42167</v>
      </c>
      <c r="H380" s="224">
        <v>3.1185</v>
      </c>
    </row>
    <row r="381" spans="2:8">
      <c r="B381" s="224" t="str">
        <f t="shared" si="27"/>
        <v>2Q</v>
      </c>
      <c r="C381" s="224">
        <f t="shared" si="31"/>
        <v>6</v>
      </c>
      <c r="D381" s="224" t="str">
        <f t="shared" si="28"/>
        <v>15</v>
      </c>
      <c r="E381">
        <f t="shared" si="29"/>
        <v>2015</v>
      </c>
      <c r="F381" s="224" t="str">
        <f t="shared" si="30"/>
        <v>2Q15</v>
      </c>
      <c r="G381" s="225">
        <v>42170</v>
      </c>
      <c r="H381" s="224">
        <v>3.13</v>
      </c>
    </row>
    <row r="382" spans="2:8">
      <c r="B382" s="224" t="str">
        <f t="shared" si="27"/>
        <v>2Q</v>
      </c>
      <c r="C382" s="224">
        <f t="shared" si="31"/>
        <v>6</v>
      </c>
      <c r="D382" s="224" t="str">
        <f t="shared" si="28"/>
        <v>15</v>
      </c>
      <c r="E382">
        <f t="shared" si="29"/>
        <v>2015</v>
      </c>
      <c r="F382" s="224" t="str">
        <f t="shared" si="30"/>
        <v>2Q15</v>
      </c>
      <c r="G382" s="225">
        <v>42171</v>
      </c>
      <c r="H382" s="224">
        <v>3.0884999999999998</v>
      </c>
    </row>
    <row r="383" spans="2:8">
      <c r="B383" s="224" t="str">
        <f t="shared" si="27"/>
        <v>2Q</v>
      </c>
      <c r="C383" s="224">
        <f t="shared" si="31"/>
        <v>6</v>
      </c>
      <c r="D383" s="224" t="str">
        <f t="shared" si="28"/>
        <v>15</v>
      </c>
      <c r="E383">
        <f t="shared" si="29"/>
        <v>2015</v>
      </c>
      <c r="F383" s="224" t="str">
        <f t="shared" si="30"/>
        <v>2Q15</v>
      </c>
      <c r="G383" s="225">
        <v>42172</v>
      </c>
      <c r="H383" s="224">
        <v>3.0569999999999999</v>
      </c>
    </row>
    <row r="384" spans="2:8">
      <c r="B384" s="224" t="str">
        <f t="shared" si="27"/>
        <v>2Q</v>
      </c>
      <c r="C384" s="224">
        <f t="shared" si="31"/>
        <v>6</v>
      </c>
      <c r="D384" s="224" t="str">
        <f t="shared" si="28"/>
        <v>15</v>
      </c>
      <c r="E384">
        <f t="shared" si="29"/>
        <v>2015</v>
      </c>
      <c r="F384" s="224" t="str">
        <f t="shared" si="30"/>
        <v>2Q15</v>
      </c>
      <c r="G384" s="225">
        <v>42173</v>
      </c>
      <c r="H384" s="224">
        <v>3.0605000000000002</v>
      </c>
    </row>
    <row r="385" spans="2:8">
      <c r="B385" s="224" t="str">
        <f t="shared" si="27"/>
        <v>2Q</v>
      </c>
      <c r="C385" s="224">
        <f t="shared" si="31"/>
        <v>6</v>
      </c>
      <c r="D385" s="224" t="str">
        <f t="shared" si="28"/>
        <v>15</v>
      </c>
      <c r="E385">
        <f t="shared" si="29"/>
        <v>2015</v>
      </c>
      <c r="F385" s="224" t="str">
        <f t="shared" si="30"/>
        <v>2Q15</v>
      </c>
      <c r="G385" s="225">
        <v>42174</v>
      </c>
      <c r="H385" s="224">
        <v>3.0975999999999999</v>
      </c>
    </row>
    <row r="386" spans="2:8">
      <c r="B386" s="224" t="str">
        <f t="shared" si="27"/>
        <v>2Q</v>
      </c>
      <c r="C386" s="224">
        <f t="shared" si="31"/>
        <v>6</v>
      </c>
      <c r="D386" s="224" t="str">
        <f t="shared" si="28"/>
        <v>15</v>
      </c>
      <c r="E386">
        <f t="shared" si="29"/>
        <v>2015</v>
      </c>
      <c r="F386" s="224" t="str">
        <f t="shared" si="30"/>
        <v>2Q15</v>
      </c>
      <c r="G386" s="225">
        <v>42177</v>
      </c>
      <c r="H386" s="224">
        <v>3.0813999999999999</v>
      </c>
    </row>
    <row r="387" spans="2:8">
      <c r="B387" s="224" t="str">
        <f t="shared" ref="B387:B450" si="32">VLOOKUP(C387,$N$3:$O$14,2,0)</f>
        <v>2Q</v>
      </c>
      <c r="C387" s="224">
        <f t="shared" si="31"/>
        <v>6</v>
      </c>
      <c r="D387" s="224" t="str">
        <f t="shared" ref="D387:D450" si="33">RIGHT(E387,2)</f>
        <v>15</v>
      </c>
      <c r="E387">
        <f t="shared" ref="E387:E450" si="34">YEAR(G387)</f>
        <v>2015</v>
      </c>
      <c r="F387" s="224" t="str">
        <f t="shared" ref="F387:F450" si="35">+B387&amp;D387</f>
        <v>2Q15</v>
      </c>
      <c r="G387" s="225">
        <v>42178</v>
      </c>
      <c r="H387" s="224">
        <v>3.0760000000000001</v>
      </c>
    </row>
    <row r="388" spans="2:8">
      <c r="B388" s="224" t="str">
        <f t="shared" si="32"/>
        <v>2Q</v>
      </c>
      <c r="C388" s="224">
        <f t="shared" ref="C388:C451" si="36">MONTH(G388)</f>
        <v>6</v>
      </c>
      <c r="D388" s="224" t="str">
        <f t="shared" si="33"/>
        <v>15</v>
      </c>
      <c r="E388">
        <f t="shared" si="34"/>
        <v>2015</v>
      </c>
      <c r="F388" s="224" t="str">
        <f t="shared" si="35"/>
        <v>2Q15</v>
      </c>
      <c r="G388" s="225">
        <v>42179</v>
      </c>
      <c r="H388" s="224">
        <v>3.0979000000000001</v>
      </c>
    </row>
    <row r="389" spans="2:8">
      <c r="B389" s="224" t="str">
        <f t="shared" si="32"/>
        <v>2Q</v>
      </c>
      <c r="C389" s="224">
        <f t="shared" si="36"/>
        <v>6</v>
      </c>
      <c r="D389" s="224" t="str">
        <f t="shared" si="33"/>
        <v>15</v>
      </c>
      <c r="E389">
        <f t="shared" si="34"/>
        <v>2015</v>
      </c>
      <c r="F389" s="224" t="str">
        <f t="shared" si="35"/>
        <v>2Q15</v>
      </c>
      <c r="G389" s="225">
        <v>42180</v>
      </c>
      <c r="H389" s="224">
        <v>3.1276999999999999</v>
      </c>
    </row>
    <row r="390" spans="2:8">
      <c r="B390" s="224" t="str">
        <f t="shared" si="32"/>
        <v>2Q</v>
      </c>
      <c r="C390" s="224">
        <f t="shared" si="36"/>
        <v>6</v>
      </c>
      <c r="D390" s="224" t="str">
        <f t="shared" si="33"/>
        <v>15</v>
      </c>
      <c r="E390">
        <f t="shared" si="34"/>
        <v>2015</v>
      </c>
      <c r="F390" s="224" t="str">
        <f t="shared" si="35"/>
        <v>2Q15</v>
      </c>
      <c r="G390" s="225">
        <v>42181</v>
      </c>
      <c r="H390" s="224">
        <v>3.1295000000000002</v>
      </c>
    </row>
    <row r="391" spans="2:8">
      <c r="B391" s="224" t="str">
        <f t="shared" si="32"/>
        <v>2Q</v>
      </c>
      <c r="C391" s="224">
        <f t="shared" si="36"/>
        <v>6</v>
      </c>
      <c r="D391" s="224" t="str">
        <f t="shared" si="33"/>
        <v>15</v>
      </c>
      <c r="E391">
        <f t="shared" si="34"/>
        <v>2015</v>
      </c>
      <c r="F391" s="224" t="str">
        <f t="shared" si="35"/>
        <v>2Q15</v>
      </c>
      <c r="G391" s="225">
        <v>42184</v>
      </c>
      <c r="H391" s="224">
        <v>3.1177999999999999</v>
      </c>
    </row>
    <row r="392" spans="2:8">
      <c r="B392" s="224" t="str">
        <f t="shared" si="32"/>
        <v>2Q</v>
      </c>
      <c r="C392" s="224">
        <f t="shared" si="36"/>
        <v>6</v>
      </c>
      <c r="D392" s="224" t="str">
        <f t="shared" si="33"/>
        <v>15</v>
      </c>
      <c r="E392">
        <f t="shared" si="34"/>
        <v>2015</v>
      </c>
      <c r="F392" s="224" t="str">
        <f t="shared" si="35"/>
        <v>2Q15</v>
      </c>
      <c r="G392" s="225">
        <v>42185</v>
      </c>
      <c r="H392" s="224">
        <v>3.1030000000000002</v>
      </c>
    </row>
    <row r="393" spans="2:8">
      <c r="B393" s="224" t="str">
        <f t="shared" si="32"/>
        <v>3Q</v>
      </c>
      <c r="C393" s="224">
        <f t="shared" si="36"/>
        <v>7</v>
      </c>
      <c r="D393" s="224" t="str">
        <f t="shared" si="33"/>
        <v>15</v>
      </c>
      <c r="E393">
        <f t="shared" si="34"/>
        <v>2015</v>
      </c>
      <c r="F393" s="224" t="str">
        <f t="shared" si="35"/>
        <v>3Q15</v>
      </c>
      <c r="G393" s="225">
        <v>42186</v>
      </c>
      <c r="H393" s="224">
        <v>3.1497999999999999</v>
      </c>
    </row>
    <row r="394" spans="2:8">
      <c r="B394" s="224" t="str">
        <f t="shared" si="32"/>
        <v>3Q</v>
      </c>
      <c r="C394" s="224">
        <f t="shared" si="36"/>
        <v>7</v>
      </c>
      <c r="D394" s="224" t="str">
        <f t="shared" si="33"/>
        <v>15</v>
      </c>
      <c r="E394">
        <f t="shared" si="34"/>
        <v>2015</v>
      </c>
      <c r="F394" s="224" t="str">
        <f t="shared" si="35"/>
        <v>3Q15</v>
      </c>
      <c r="G394" s="225">
        <v>42187</v>
      </c>
      <c r="H394" s="224">
        <v>3.0966999999999998</v>
      </c>
    </row>
    <row r="395" spans="2:8">
      <c r="B395" s="224" t="str">
        <f t="shared" si="32"/>
        <v>3Q</v>
      </c>
      <c r="C395" s="224">
        <f t="shared" si="36"/>
        <v>7</v>
      </c>
      <c r="D395" s="224" t="str">
        <f t="shared" si="33"/>
        <v>15</v>
      </c>
      <c r="E395">
        <f t="shared" si="34"/>
        <v>2015</v>
      </c>
      <c r="F395" s="224" t="str">
        <f t="shared" si="35"/>
        <v>3Q15</v>
      </c>
      <c r="G395" s="225">
        <v>42188</v>
      </c>
      <c r="H395" s="224">
        <v>3.1347</v>
      </c>
    </row>
    <row r="396" spans="2:8">
      <c r="B396" s="224" t="str">
        <f t="shared" si="32"/>
        <v>3Q</v>
      </c>
      <c r="C396" s="224">
        <f t="shared" si="36"/>
        <v>7</v>
      </c>
      <c r="D396" s="224" t="str">
        <f t="shared" si="33"/>
        <v>15</v>
      </c>
      <c r="E396">
        <f t="shared" si="34"/>
        <v>2015</v>
      </c>
      <c r="F396" s="224" t="str">
        <f t="shared" si="35"/>
        <v>3Q15</v>
      </c>
      <c r="G396" s="225">
        <v>42191</v>
      </c>
      <c r="H396" s="224">
        <v>3.1391</v>
      </c>
    </row>
    <row r="397" spans="2:8">
      <c r="B397" s="224" t="str">
        <f t="shared" si="32"/>
        <v>3Q</v>
      </c>
      <c r="C397" s="224">
        <f t="shared" si="36"/>
        <v>7</v>
      </c>
      <c r="D397" s="224" t="str">
        <f t="shared" si="33"/>
        <v>15</v>
      </c>
      <c r="E397">
        <f t="shared" si="34"/>
        <v>2015</v>
      </c>
      <c r="F397" s="224" t="str">
        <f t="shared" si="35"/>
        <v>3Q15</v>
      </c>
      <c r="G397" s="225">
        <v>42192</v>
      </c>
      <c r="H397" s="224">
        <v>3.1867000000000001</v>
      </c>
    </row>
    <row r="398" spans="2:8">
      <c r="B398" s="224" t="str">
        <f t="shared" si="32"/>
        <v>3Q</v>
      </c>
      <c r="C398" s="224">
        <f t="shared" si="36"/>
        <v>7</v>
      </c>
      <c r="D398" s="224" t="str">
        <f t="shared" si="33"/>
        <v>15</v>
      </c>
      <c r="E398">
        <f t="shared" si="34"/>
        <v>2015</v>
      </c>
      <c r="F398" s="224" t="str">
        <f t="shared" si="35"/>
        <v>3Q15</v>
      </c>
      <c r="G398" s="225">
        <v>42193</v>
      </c>
      <c r="H398" s="224">
        <v>3.2345999999999999</v>
      </c>
    </row>
    <row r="399" spans="2:8">
      <c r="B399" s="224" t="str">
        <f t="shared" si="32"/>
        <v>3Q</v>
      </c>
      <c r="C399" s="224">
        <f t="shared" si="36"/>
        <v>7</v>
      </c>
      <c r="D399" s="224" t="str">
        <f t="shared" si="33"/>
        <v>15</v>
      </c>
      <c r="E399">
        <f t="shared" si="34"/>
        <v>2015</v>
      </c>
      <c r="F399" s="224" t="str">
        <f t="shared" si="35"/>
        <v>3Q15</v>
      </c>
      <c r="G399" s="225">
        <v>42194</v>
      </c>
      <c r="H399" s="224">
        <v>3.2202999999999999</v>
      </c>
    </row>
    <row r="400" spans="2:8">
      <c r="B400" s="224" t="str">
        <f t="shared" si="32"/>
        <v>3Q</v>
      </c>
      <c r="C400" s="224">
        <f t="shared" si="36"/>
        <v>7</v>
      </c>
      <c r="D400" s="224" t="str">
        <f t="shared" si="33"/>
        <v>15</v>
      </c>
      <c r="E400">
        <f t="shared" si="34"/>
        <v>2015</v>
      </c>
      <c r="F400" s="224" t="str">
        <f t="shared" si="35"/>
        <v>3Q15</v>
      </c>
      <c r="G400" s="225">
        <v>42195</v>
      </c>
      <c r="H400" s="224">
        <v>3.1593</v>
      </c>
    </row>
    <row r="401" spans="2:8">
      <c r="B401" s="224" t="str">
        <f t="shared" si="32"/>
        <v>3Q</v>
      </c>
      <c r="C401" s="224">
        <f t="shared" si="36"/>
        <v>7</v>
      </c>
      <c r="D401" s="224" t="str">
        <f t="shared" si="33"/>
        <v>15</v>
      </c>
      <c r="E401">
        <f t="shared" si="34"/>
        <v>2015</v>
      </c>
      <c r="F401" s="224" t="str">
        <f t="shared" si="35"/>
        <v>3Q15</v>
      </c>
      <c r="G401" s="225">
        <v>42198</v>
      </c>
      <c r="H401" s="224">
        <v>3.1347999999999998</v>
      </c>
    </row>
    <row r="402" spans="2:8">
      <c r="B402" s="224" t="str">
        <f t="shared" si="32"/>
        <v>3Q</v>
      </c>
      <c r="C402" s="224">
        <f t="shared" si="36"/>
        <v>7</v>
      </c>
      <c r="D402" s="224" t="str">
        <f t="shared" si="33"/>
        <v>15</v>
      </c>
      <c r="E402">
        <f t="shared" si="34"/>
        <v>2015</v>
      </c>
      <c r="F402" s="224" t="str">
        <f t="shared" si="35"/>
        <v>3Q15</v>
      </c>
      <c r="G402" s="225">
        <v>42199</v>
      </c>
      <c r="H402" s="224">
        <v>3.1398999999999999</v>
      </c>
    </row>
    <row r="403" spans="2:8">
      <c r="B403" s="224" t="str">
        <f t="shared" si="32"/>
        <v>3Q</v>
      </c>
      <c r="C403" s="224">
        <f t="shared" si="36"/>
        <v>7</v>
      </c>
      <c r="D403" s="224" t="str">
        <f t="shared" si="33"/>
        <v>15</v>
      </c>
      <c r="E403">
        <f t="shared" si="34"/>
        <v>2015</v>
      </c>
      <c r="F403" s="224" t="str">
        <f t="shared" si="35"/>
        <v>3Q15</v>
      </c>
      <c r="G403" s="225">
        <v>42200</v>
      </c>
      <c r="H403" s="224">
        <v>3.1391</v>
      </c>
    </row>
    <row r="404" spans="2:8">
      <c r="B404" s="224" t="str">
        <f t="shared" si="32"/>
        <v>3Q</v>
      </c>
      <c r="C404" s="224">
        <f t="shared" si="36"/>
        <v>7</v>
      </c>
      <c r="D404" s="224" t="str">
        <f t="shared" si="33"/>
        <v>15</v>
      </c>
      <c r="E404">
        <f t="shared" si="34"/>
        <v>2015</v>
      </c>
      <c r="F404" s="224" t="str">
        <f t="shared" si="35"/>
        <v>3Q15</v>
      </c>
      <c r="G404" s="225">
        <v>42201</v>
      </c>
      <c r="H404" s="224">
        <v>3.1587000000000001</v>
      </c>
    </row>
    <row r="405" spans="2:8">
      <c r="B405" s="224" t="str">
        <f t="shared" si="32"/>
        <v>3Q</v>
      </c>
      <c r="C405" s="224">
        <f t="shared" si="36"/>
        <v>7</v>
      </c>
      <c r="D405" s="224" t="str">
        <f t="shared" si="33"/>
        <v>15</v>
      </c>
      <c r="E405">
        <f t="shared" si="34"/>
        <v>2015</v>
      </c>
      <c r="F405" s="224" t="str">
        <f t="shared" si="35"/>
        <v>3Q15</v>
      </c>
      <c r="G405" s="225">
        <v>42202</v>
      </c>
      <c r="H405" s="224">
        <v>3.1880999999999999</v>
      </c>
    </row>
    <row r="406" spans="2:8">
      <c r="B406" s="224" t="str">
        <f t="shared" si="32"/>
        <v>3Q</v>
      </c>
      <c r="C406" s="224">
        <f t="shared" si="36"/>
        <v>7</v>
      </c>
      <c r="D406" s="224" t="str">
        <f t="shared" si="33"/>
        <v>15</v>
      </c>
      <c r="E406">
        <f t="shared" si="34"/>
        <v>2015</v>
      </c>
      <c r="F406" s="224" t="str">
        <f t="shared" si="35"/>
        <v>3Q15</v>
      </c>
      <c r="G406" s="225">
        <v>42205</v>
      </c>
      <c r="H406" s="224">
        <v>3.1981000000000002</v>
      </c>
    </row>
    <row r="407" spans="2:8">
      <c r="B407" s="224" t="str">
        <f t="shared" si="32"/>
        <v>3Q</v>
      </c>
      <c r="C407" s="224">
        <f t="shared" si="36"/>
        <v>7</v>
      </c>
      <c r="D407" s="224" t="str">
        <f t="shared" si="33"/>
        <v>15</v>
      </c>
      <c r="E407">
        <f t="shared" si="34"/>
        <v>2015</v>
      </c>
      <c r="F407" s="224" t="str">
        <f t="shared" si="35"/>
        <v>3Q15</v>
      </c>
      <c r="G407" s="225">
        <v>42206</v>
      </c>
      <c r="H407" s="224">
        <v>3.1717</v>
      </c>
    </row>
    <row r="408" spans="2:8">
      <c r="B408" s="224" t="str">
        <f t="shared" si="32"/>
        <v>3Q</v>
      </c>
      <c r="C408" s="224">
        <f t="shared" si="36"/>
        <v>7</v>
      </c>
      <c r="D408" s="224" t="str">
        <f t="shared" si="33"/>
        <v>15</v>
      </c>
      <c r="E408">
        <f t="shared" si="34"/>
        <v>2015</v>
      </c>
      <c r="F408" s="224" t="str">
        <f t="shared" si="35"/>
        <v>3Q15</v>
      </c>
      <c r="G408" s="225">
        <v>42207</v>
      </c>
      <c r="H408" s="224">
        <v>3.2239</v>
      </c>
    </row>
    <row r="409" spans="2:8">
      <c r="B409" s="224" t="str">
        <f t="shared" si="32"/>
        <v>3Q</v>
      </c>
      <c r="C409" s="224">
        <f t="shared" si="36"/>
        <v>7</v>
      </c>
      <c r="D409" s="224" t="str">
        <f t="shared" si="33"/>
        <v>15</v>
      </c>
      <c r="E409">
        <f t="shared" si="34"/>
        <v>2015</v>
      </c>
      <c r="F409" s="224" t="str">
        <f t="shared" si="35"/>
        <v>3Q15</v>
      </c>
      <c r="G409" s="225">
        <v>42208</v>
      </c>
      <c r="H409" s="224">
        <v>3.286</v>
      </c>
    </row>
    <row r="410" spans="2:8">
      <c r="B410" s="224" t="str">
        <f t="shared" si="32"/>
        <v>3Q</v>
      </c>
      <c r="C410" s="224">
        <f t="shared" si="36"/>
        <v>7</v>
      </c>
      <c r="D410" s="224" t="str">
        <f t="shared" si="33"/>
        <v>15</v>
      </c>
      <c r="E410">
        <f t="shared" si="34"/>
        <v>2015</v>
      </c>
      <c r="F410" s="224" t="str">
        <f t="shared" si="35"/>
        <v>3Q15</v>
      </c>
      <c r="G410" s="225">
        <v>42209</v>
      </c>
      <c r="H410" s="224">
        <v>3.3555999999999999</v>
      </c>
    </row>
    <row r="411" spans="2:8">
      <c r="B411" s="224" t="str">
        <f t="shared" si="32"/>
        <v>3Q</v>
      </c>
      <c r="C411" s="224">
        <f t="shared" si="36"/>
        <v>7</v>
      </c>
      <c r="D411" s="224" t="str">
        <f t="shared" si="33"/>
        <v>15</v>
      </c>
      <c r="E411">
        <f t="shared" si="34"/>
        <v>2015</v>
      </c>
      <c r="F411" s="224" t="str">
        <f t="shared" si="35"/>
        <v>3Q15</v>
      </c>
      <c r="G411" s="225">
        <v>42212</v>
      </c>
      <c r="H411" s="224">
        <v>3.3639999999999999</v>
      </c>
    </row>
    <row r="412" spans="2:8">
      <c r="B412" s="224" t="str">
        <f t="shared" si="32"/>
        <v>3Q</v>
      </c>
      <c r="C412" s="224">
        <f t="shared" si="36"/>
        <v>7</v>
      </c>
      <c r="D412" s="224" t="str">
        <f t="shared" si="33"/>
        <v>15</v>
      </c>
      <c r="E412">
        <f t="shared" si="34"/>
        <v>2015</v>
      </c>
      <c r="F412" s="224" t="str">
        <f t="shared" si="35"/>
        <v>3Q15</v>
      </c>
      <c r="G412" s="225">
        <v>42213</v>
      </c>
      <c r="H412" s="224">
        <v>3.3576999999999999</v>
      </c>
    </row>
    <row r="413" spans="2:8">
      <c r="B413" s="224" t="str">
        <f t="shared" si="32"/>
        <v>3Q</v>
      </c>
      <c r="C413" s="224">
        <f t="shared" si="36"/>
        <v>7</v>
      </c>
      <c r="D413" s="224" t="str">
        <f t="shared" si="33"/>
        <v>15</v>
      </c>
      <c r="E413">
        <f t="shared" si="34"/>
        <v>2015</v>
      </c>
      <c r="F413" s="224" t="str">
        <f t="shared" si="35"/>
        <v>3Q15</v>
      </c>
      <c r="G413" s="225">
        <v>42214</v>
      </c>
      <c r="H413" s="224">
        <v>3.3308</v>
      </c>
    </row>
    <row r="414" spans="2:8">
      <c r="B414" s="224" t="str">
        <f t="shared" si="32"/>
        <v>3Q</v>
      </c>
      <c r="C414" s="224">
        <f t="shared" si="36"/>
        <v>7</v>
      </c>
      <c r="D414" s="224" t="str">
        <f t="shared" si="33"/>
        <v>15</v>
      </c>
      <c r="E414">
        <f t="shared" si="34"/>
        <v>2015</v>
      </c>
      <c r="F414" s="224" t="str">
        <f t="shared" si="35"/>
        <v>3Q15</v>
      </c>
      <c r="G414" s="225">
        <v>42215</v>
      </c>
      <c r="H414" s="224">
        <v>3.3715000000000002</v>
      </c>
    </row>
    <row r="415" spans="2:8">
      <c r="B415" s="224" t="str">
        <f t="shared" si="32"/>
        <v>3Q</v>
      </c>
      <c r="C415" s="224">
        <f t="shared" si="36"/>
        <v>7</v>
      </c>
      <c r="D415" s="224" t="str">
        <f t="shared" si="33"/>
        <v>15</v>
      </c>
      <c r="E415">
        <f t="shared" si="34"/>
        <v>2015</v>
      </c>
      <c r="F415" s="224" t="str">
        <f t="shared" si="35"/>
        <v>3Q15</v>
      </c>
      <c r="G415" s="225">
        <v>42216</v>
      </c>
      <c r="H415" s="224">
        <v>3.4211999999999998</v>
      </c>
    </row>
    <row r="416" spans="2:8">
      <c r="B416" s="224" t="str">
        <f t="shared" si="32"/>
        <v>3Q</v>
      </c>
      <c r="C416" s="224">
        <f t="shared" si="36"/>
        <v>8</v>
      </c>
      <c r="D416" s="224" t="str">
        <f t="shared" si="33"/>
        <v>15</v>
      </c>
      <c r="E416">
        <f t="shared" si="34"/>
        <v>2015</v>
      </c>
      <c r="F416" s="224" t="str">
        <f t="shared" si="35"/>
        <v>3Q15</v>
      </c>
      <c r="G416" s="225">
        <v>42219</v>
      </c>
      <c r="H416" s="224">
        <v>3.4514</v>
      </c>
    </row>
    <row r="417" spans="2:8">
      <c r="B417" s="224" t="str">
        <f t="shared" si="32"/>
        <v>3Q</v>
      </c>
      <c r="C417" s="224">
        <f t="shared" si="36"/>
        <v>8</v>
      </c>
      <c r="D417" s="224" t="str">
        <f t="shared" si="33"/>
        <v>15</v>
      </c>
      <c r="E417">
        <f t="shared" si="34"/>
        <v>2015</v>
      </c>
      <c r="F417" s="224" t="str">
        <f t="shared" si="35"/>
        <v>3Q15</v>
      </c>
      <c r="G417" s="225">
        <v>42220</v>
      </c>
      <c r="H417" s="224">
        <v>3.4712000000000001</v>
      </c>
    </row>
    <row r="418" spans="2:8">
      <c r="B418" s="224" t="str">
        <f t="shared" si="32"/>
        <v>3Q</v>
      </c>
      <c r="C418" s="224">
        <f t="shared" si="36"/>
        <v>8</v>
      </c>
      <c r="D418" s="224" t="str">
        <f t="shared" si="33"/>
        <v>15</v>
      </c>
      <c r="E418">
        <f t="shared" si="34"/>
        <v>2015</v>
      </c>
      <c r="F418" s="224" t="str">
        <f t="shared" si="35"/>
        <v>3Q15</v>
      </c>
      <c r="G418" s="225">
        <v>42221</v>
      </c>
      <c r="H418" s="224">
        <v>3.4866999999999999</v>
      </c>
    </row>
    <row r="419" spans="2:8">
      <c r="B419" s="224" t="str">
        <f t="shared" si="32"/>
        <v>3Q</v>
      </c>
      <c r="C419" s="224">
        <f t="shared" si="36"/>
        <v>8</v>
      </c>
      <c r="D419" s="224" t="str">
        <f t="shared" si="33"/>
        <v>15</v>
      </c>
      <c r="E419">
        <f t="shared" si="34"/>
        <v>2015</v>
      </c>
      <c r="F419" s="224" t="str">
        <f t="shared" si="35"/>
        <v>3Q15</v>
      </c>
      <c r="G419" s="225">
        <v>42222</v>
      </c>
      <c r="H419" s="224">
        <v>3.5360999999999998</v>
      </c>
    </row>
    <row r="420" spans="2:8">
      <c r="B420" s="224" t="str">
        <f t="shared" si="32"/>
        <v>3Q</v>
      </c>
      <c r="C420" s="224">
        <f t="shared" si="36"/>
        <v>8</v>
      </c>
      <c r="D420" s="224" t="str">
        <f t="shared" si="33"/>
        <v>15</v>
      </c>
      <c r="E420">
        <f t="shared" si="34"/>
        <v>2015</v>
      </c>
      <c r="F420" s="224" t="str">
        <f t="shared" si="35"/>
        <v>3Q15</v>
      </c>
      <c r="G420" s="225">
        <v>42223</v>
      </c>
      <c r="H420" s="224">
        <v>3.5070999999999999</v>
      </c>
    </row>
    <row r="421" spans="2:8">
      <c r="B421" s="224" t="str">
        <f t="shared" si="32"/>
        <v>3Q</v>
      </c>
      <c r="C421" s="224">
        <f t="shared" si="36"/>
        <v>8</v>
      </c>
      <c r="D421" s="224" t="str">
        <f t="shared" si="33"/>
        <v>15</v>
      </c>
      <c r="E421">
        <f t="shared" si="34"/>
        <v>2015</v>
      </c>
      <c r="F421" s="224" t="str">
        <f t="shared" si="35"/>
        <v>3Q15</v>
      </c>
      <c r="G421" s="225">
        <v>42226</v>
      </c>
      <c r="H421" s="224">
        <v>3.4344999999999999</v>
      </c>
    </row>
    <row r="422" spans="2:8">
      <c r="B422" s="224" t="str">
        <f t="shared" si="32"/>
        <v>3Q</v>
      </c>
      <c r="C422" s="224">
        <f t="shared" si="36"/>
        <v>8</v>
      </c>
      <c r="D422" s="224" t="str">
        <f t="shared" si="33"/>
        <v>15</v>
      </c>
      <c r="E422">
        <f t="shared" si="34"/>
        <v>2015</v>
      </c>
      <c r="F422" s="224" t="str">
        <f t="shared" si="35"/>
        <v>3Q15</v>
      </c>
      <c r="G422" s="225">
        <v>42227</v>
      </c>
      <c r="H422" s="224">
        <v>3.4750000000000001</v>
      </c>
    </row>
    <row r="423" spans="2:8">
      <c r="B423" s="224" t="str">
        <f t="shared" si="32"/>
        <v>3Q</v>
      </c>
      <c r="C423" s="224">
        <f t="shared" si="36"/>
        <v>8</v>
      </c>
      <c r="D423" s="224" t="str">
        <f t="shared" si="33"/>
        <v>15</v>
      </c>
      <c r="E423">
        <f t="shared" si="34"/>
        <v>2015</v>
      </c>
      <c r="F423" s="224" t="str">
        <f t="shared" si="35"/>
        <v>3Q15</v>
      </c>
      <c r="G423" s="225">
        <v>42228</v>
      </c>
      <c r="H423" s="224">
        <v>3.4809999999999999</v>
      </c>
    </row>
    <row r="424" spans="2:8">
      <c r="B424" s="224" t="str">
        <f t="shared" si="32"/>
        <v>3Q</v>
      </c>
      <c r="C424" s="224">
        <f t="shared" si="36"/>
        <v>8</v>
      </c>
      <c r="D424" s="224" t="str">
        <f t="shared" si="33"/>
        <v>15</v>
      </c>
      <c r="E424">
        <f t="shared" si="34"/>
        <v>2015</v>
      </c>
      <c r="F424" s="224" t="str">
        <f t="shared" si="35"/>
        <v>3Q15</v>
      </c>
      <c r="G424" s="225">
        <v>42229</v>
      </c>
      <c r="H424" s="224">
        <v>3.5194000000000001</v>
      </c>
    </row>
    <row r="425" spans="2:8">
      <c r="B425" s="224" t="str">
        <f t="shared" si="32"/>
        <v>3Q</v>
      </c>
      <c r="C425" s="224">
        <f t="shared" si="36"/>
        <v>8</v>
      </c>
      <c r="D425" s="224" t="str">
        <f t="shared" si="33"/>
        <v>15</v>
      </c>
      <c r="E425">
        <f t="shared" si="34"/>
        <v>2015</v>
      </c>
      <c r="F425" s="224" t="str">
        <f t="shared" si="35"/>
        <v>3Q15</v>
      </c>
      <c r="G425" s="225">
        <v>42230</v>
      </c>
      <c r="H425" s="224">
        <v>3.4845000000000002</v>
      </c>
    </row>
    <row r="426" spans="2:8">
      <c r="B426" s="224" t="str">
        <f t="shared" si="32"/>
        <v>3Q</v>
      </c>
      <c r="C426" s="224">
        <f t="shared" si="36"/>
        <v>8</v>
      </c>
      <c r="D426" s="224" t="str">
        <f t="shared" si="33"/>
        <v>15</v>
      </c>
      <c r="E426">
        <f t="shared" si="34"/>
        <v>2015</v>
      </c>
      <c r="F426" s="224" t="str">
        <f t="shared" si="35"/>
        <v>3Q15</v>
      </c>
      <c r="G426" s="225">
        <v>42233</v>
      </c>
      <c r="H426" s="224">
        <v>3.4811999999999999</v>
      </c>
    </row>
    <row r="427" spans="2:8">
      <c r="B427" s="224" t="str">
        <f t="shared" si="32"/>
        <v>3Q</v>
      </c>
      <c r="C427" s="224">
        <f t="shared" si="36"/>
        <v>8</v>
      </c>
      <c r="D427" s="224" t="str">
        <f t="shared" si="33"/>
        <v>15</v>
      </c>
      <c r="E427">
        <f t="shared" si="34"/>
        <v>2015</v>
      </c>
      <c r="F427" s="224" t="str">
        <f t="shared" si="35"/>
        <v>3Q15</v>
      </c>
      <c r="G427" s="225">
        <v>42234</v>
      </c>
      <c r="H427" s="224">
        <v>3.4681000000000002</v>
      </c>
    </row>
    <row r="428" spans="2:8">
      <c r="B428" s="224" t="str">
        <f t="shared" si="32"/>
        <v>3Q</v>
      </c>
      <c r="C428" s="224">
        <f t="shared" si="36"/>
        <v>8</v>
      </c>
      <c r="D428" s="224" t="str">
        <f t="shared" si="33"/>
        <v>15</v>
      </c>
      <c r="E428">
        <f t="shared" si="34"/>
        <v>2015</v>
      </c>
      <c r="F428" s="224" t="str">
        <f t="shared" si="35"/>
        <v>3Q15</v>
      </c>
      <c r="G428" s="225">
        <v>42235</v>
      </c>
      <c r="H428" s="224">
        <v>3.4931999999999999</v>
      </c>
    </row>
    <row r="429" spans="2:8">
      <c r="B429" s="224" t="str">
        <f t="shared" si="32"/>
        <v>3Q</v>
      </c>
      <c r="C429" s="224">
        <f t="shared" si="36"/>
        <v>8</v>
      </c>
      <c r="D429" s="224" t="str">
        <f t="shared" si="33"/>
        <v>15</v>
      </c>
      <c r="E429">
        <f t="shared" si="34"/>
        <v>2015</v>
      </c>
      <c r="F429" s="224" t="str">
        <f t="shared" si="35"/>
        <v>3Q15</v>
      </c>
      <c r="G429" s="225">
        <v>42236</v>
      </c>
      <c r="H429" s="224">
        <v>3.4569999999999999</v>
      </c>
    </row>
    <row r="430" spans="2:8">
      <c r="B430" s="224" t="str">
        <f t="shared" si="32"/>
        <v>3Q</v>
      </c>
      <c r="C430" s="224">
        <f t="shared" si="36"/>
        <v>8</v>
      </c>
      <c r="D430" s="224" t="str">
        <f t="shared" si="33"/>
        <v>15</v>
      </c>
      <c r="E430">
        <f t="shared" si="34"/>
        <v>2015</v>
      </c>
      <c r="F430" s="224" t="str">
        <f t="shared" si="35"/>
        <v>3Q15</v>
      </c>
      <c r="G430" s="225">
        <v>42237</v>
      </c>
      <c r="H430" s="224">
        <v>3.5007000000000001</v>
      </c>
    </row>
    <row r="431" spans="2:8">
      <c r="B431" s="224" t="str">
        <f t="shared" si="32"/>
        <v>3Q</v>
      </c>
      <c r="C431" s="224">
        <f t="shared" si="36"/>
        <v>8</v>
      </c>
      <c r="D431" s="224" t="str">
        <f t="shared" si="33"/>
        <v>15</v>
      </c>
      <c r="E431">
        <f t="shared" si="34"/>
        <v>2015</v>
      </c>
      <c r="F431" s="224" t="str">
        <f t="shared" si="35"/>
        <v>3Q15</v>
      </c>
      <c r="G431" s="225">
        <v>42240</v>
      </c>
      <c r="H431" s="224">
        <v>3.5533999999999999</v>
      </c>
    </row>
    <row r="432" spans="2:8">
      <c r="B432" s="224" t="str">
        <f t="shared" si="32"/>
        <v>3Q</v>
      </c>
      <c r="C432" s="224">
        <f t="shared" si="36"/>
        <v>8</v>
      </c>
      <c r="D432" s="224" t="str">
        <f t="shared" si="33"/>
        <v>15</v>
      </c>
      <c r="E432">
        <f t="shared" si="34"/>
        <v>2015</v>
      </c>
      <c r="F432" s="224" t="str">
        <f t="shared" si="35"/>
        <v>3Q15</v>
      </c>
      <c r="G432" s="225">
        <v>42241</v>
      </c>
      <c r="H432" s="224">
        <v>3.6175000000000002</v>
      </c>
    </row>
    <row r="433" spans="2:8">
      <c r="B433" s="224" t="str">
        <f t="shared" si="32"/>
        <v>3Q</v>
      </c>
      <c r="C433" s="224">
        <f t="shared" si="36"/>
        <v>8</v>
      </c>
      <c r="D433" s="224" t="str">
        <f t="shared" si="33"/>
        <v>15</v>
      </c>
      <c r="E433">
        <f t="shared" si="34"/>
        <v>2015</v>
      </c>
      <c r="F433" s="224" t="str">
        <f t="shared" si="35"/>
        <v>3Q15</v>
      </c>
      <c r="G433" s="225">
        <v>42242</v>
      </c>
      <c r="H433" s="224">
        <v>3.5962999999999998</v>
      </c>
    </row>
    <row r="434" spans="2:8">
      <c r="B434" s="224" t="str">
        <f t="shared" si="32"/>
        <v>3Q</v>
      </c>
      <c r="C434" s="224">
        <f t="shared" si="36"/>
        <v>8</v>
      </c>
      <c r="D434" s="224" t="str">
        <f t="shared" si="33"/>
        <v>15</v>
      </c>
      <c r="E434">
        <f t="shared" si="34"/>
        <v>2015</v>
      </c>
      <c r="F434" s="224" t="str">
        <f t="shared" si="35"/>
        <v>3Q15</v>
      </c>
      <c r="G434" s="225">
        <v>42243</v>
      </c>
      <c r="H434" s="224">
        <v>3.5510000000000002</v>
      </c>
    </row>
    <row r="435" spans="2:8">
      <c r="B435" s="224" t="str">
        <f t="shared" si="32"/>
        <v>3Q</v>
      </c>
      <c r="C435" s="224">
        <f t="shared" si="36"/>
        <v>8</v>
      </c>
      <c r="D435" s="224" t="str">
        <f t="shared" si="33"/>
        <v>15</v>
      </c>
      <c r="E435">
        <f t="shared" si="34"/>
        <v>2015</v>
      </c>
      <c r="F435" s="224" t="str">
        <f t="shared" si="35"/>
        <v>3Q15</v>
      </c>
      <c r="G435" s="225">
        <v>42244</v>
      </c>
      <c r="H435" s="224">
        <v>3.5823</v>
      </c>
    </row>
    <row r="436" spans="2:8">
      <c r="B436" s="224" t="str">
        <f t="shared" si="32"/>
        <v>3Q</v>
      </c>
      <c r="C436" s="224">
        <f t="shared" si="36"/>
        <v>8</v>
      </c>
      <c r="D436" s="224" t="str">
        <f t="shared" si="33"/>
        <v>15</v>
      </c>
      <c r="E436">
        <f t="shared" si="34"/>
        <v>2015</v>
      </c>
      <c r="F436" s="224" t="str">
        <f t="shared" si="35"/>
        <v>3Q15</v>
      </c>
      <c r="G436" s="225">
        <v>42247</v>
      </c>
      <c r="H436" s="224">
        <v>3.6193</v>
      </c>
    </row>
    <row r="437" spans="2:8">
      <c r="B437" s="224" t="str">
        <f t="shared" si="32"/>
        <v>3Q</v>
      </c>
      <c r="C437" s="224">
        <f t="shared" si="36"/>
        <v>9</v>
      </c>
      <c r="D437" s="224" t="str">
        <f t="shared" si="33"/>
        <v>15</v>
      </c>
      <c r="E437">
        <f t="shared" si="34"/>
        <v>2015</v>
      </c>
      <c r="F437" s="224" t="str">
        <f t="shared" si="35"/>
        <v>3Q15</v>
      </c>
      <c r="G437" s="225">
        <v>42248</v>
      </c>
      <c r="H437" s="224">
        <v>3.702</v>
      </c>
    </row>
    <row r="438" spans="2:8">
      <c r="B438" s="224" t="str">
        <f t="shared" si="32"/>
        <v>3Q</v>
      </c>
      <c r="C438" s="224">
        <f t="shared" si="36"/>
        <v>9</v>
      </c>
      <c r="D438" s="224" t="str">
        <f t="shared" si="33"/>
        <v>15</v>
      </c>
      <c r="E438">
        <f t="shared" si="34"/>
        <v>2015</v>
      </c>
      <c r="F438" s="224" t="str">
        <f t="shared" si="35"/>
        <v>3Q15</v>
      </c>
      <c r="G438" s="225">
        <v>42249</v>
      </c>
      <c r="H438" s="224">
        <v>3.7591000000000001</v>
      </c>
    </row>
    <row r="439" spans="2:8">
      <c r="B439" s="224" t="str">
        <f t="shared" si="32"/>
        <v>3Q</v>
      </c>
      <c r="C439" s="224">
        <f t="shared" si="36"/>
        <v>9</v>
      </c>
      <c r="D439" s="224" t="str">
        <f t="shared" si="33"/>
        <v>15</v>
      </c>
      <c r="E439">
        <f t="shared" si="34"/>
        <v>2015</v>
      </c>
      <c r="F439" s="224" t="str">
        <f t="shared" si="35"/>
        <v>3Q15</v>
      </c>
      <c r="G439" s="225">
        <v>42250</v>
      </c>
      <c r="H439" s="224">
        <v>3.738</v>
      </c>
    </row>
    <row r="440" spans="2:8">
      <c r="B440" s="224" t="str">
        <f t="shared" si="32"/>
        <v>3Q</v>
      </c>
      <c r="C440" s="224">
        <f t="shared" si="36"/>
        <v>9</v>
      </c>
      <c r="D440" s="224" t="str">
        <f t="shared" si="33"/>
        <v>15</v>
      </c>
      <c r="E440">
        <f t="shared" si="34"/>
        <v>2015</v>
      </c>
      <c r="F440" s="224" t="str">
        <f t="shared" si="35"/>
        <v>3Q15</v>
      </c>
      <c r="G440" s="225">
        <v>42251</v>
      </c>
      <c r="H440" s="224">
        <v>3.8441999999999998</v>
      </c>
    </row>
    <row r="441" spans="2:8">
      <c r="B441" s="224" t="str">
        <f t="shared" si="32"/>
        <v>3Q</v>
      </c>
      <c r="C441" s="224">
        <f t="shared" si="36"/>
        <v>9</v>
      </c>
      <c r="D441" s="224" t="str">
        <f t="shared" si="33"/>
        <v>15</v>
      </c>
      <c r="E441">
        <f t="shared" si="34"/>
        <v>2015</v>
      </c>
      <c r="F441" s="224" t="str">
        <f t="shared" si="35"/>
        <v>3Q15</v>
      </c>
      <c r="G441" s="225">
        <v>42254</v>
      </c>
      <c r="H441" s="224">
        <v>3.8386999999999998</v>
      </c>
    </row>
    <row r="442" spans="2:8">
      <c r="B442" s="224" t="str">
        <f t="shared" si="32"/>
        <v>3Q</v>
      </c>
      <c r="C442" s="224">
        <f t="shared" si="36"/>
        <v>9</v>
      </c>
      <c r="D442" s="224" t="str">
        <f t="shared" si="33"/>
        <v>15</v>
      </c>
      <c r="E442">
        <f t="shared" si="34"/>
        <v>2015</v>
      </c>
      <c r="F442" s="224" t="str">
        <f t="shared" si="35"/>
        <v>3Q15</v>
      </c>
      <c r="G442" s="225">
        <v>42255</v>
      </c>
      <c r="H442" s="224">
        <v>3.82</v>
      </c>
    </row>
    <row r="443" spans="2:8">
      <c r="B443" s="224" t="str">
        <f t="shared" si="32"/>
        <v>3Q</v>
      </c>
      <c r="C443" s="224">
        <f t="shared" si="36"/>
        <v>9</v>
      </c>
      <c r="D443" s="224" t="str">
        <f t="shared" si="33"/>
        <v>15</v>
      </c>
      <c r="E443">
        <f t="shared" si="34"/>
        <v>2015</v>
      </c>
      <c r="F443" s="224" t="str">
        <f t="shared" si="35"/>
        <v>3Q15</v>
      </c>
      <c r="G443" s="225">
        <v>42256</v>
      </c>
      <c r="H443" s="224">
        <v>3.7783000000000002</v>
      </c>
    </row>
    <row r="444" spans="2:8">
      <c r="B444" s="224" t="str">
        <f t="shared" si="32"/>
        <v>3Q</v>
      </c>
      <c r="C444" s="224">
        <f t="shared" si="36"/>
        <v>9</v>
      </c>
      <c r="D444" s="224" t="str">
        <f t="shared" si="33"/>
        <v>15</v>
      </c>
      <c r="E444">
        <f t="shared" si="34"/>
        <v>2015</v>
      </c>
      <c r="F444" s="224" t="str">
        <f t="shared" si="35"/>
        <v>3Q15</v>
      </c>
      <c r="G444" s="225">
        <v>42257</v>
      </c>
      <c r="H444" s="224">
        <v>3.8498000000000001</v>
      </c>
    </row>
    <row r="445" spans="2:8">
      <c r="B445" s="224" t="str">
        <f t="shared" si="32"/>
        <v>3Q</v>
      </c>
      <c r="C445" s="224">
        <f t="shared" si="36"/>
        <v>9</v>
      </c>
      <c r="D445" s="224" t="str">
        <f t="shared" si="33"/>
        <v>15</v>
      </c>
      <c r="E445">
        <f t="shared" si="34"/>
        <v>2015</v>
      </c>
      <c r="F445" s="224" t="str">
        <f t="shared" si="35"/>
        <v>3Q15</v>
      </c>
      <c r="G445" s="225">
        <v>42258</v>
      </c>
      <c r="H445" s="224">
        <v>3.8704999999999998</v>
      </c>
    </row>
    <row r="446" spans="2:8">
      <c r="B446" s="224" t="str">
        <f t="shared" si="32"/>
        <v>3Q</v>
      </c>
      <c r="C446" s="224">
        <f t="shared" si="36"/>
        <v>9</v>
      </c>
      <c r="D446" s="224" t="str">
        <f t="shared" si="33"/>
        <v>15</v>
      </c>
      <c r="E446">
        <f t="shared" si="34"/>
        <v>2015</v>
      </c>
      <c r="F446" s="224" t="str">
        <f t="shared" si="35"/>
        <v>3Q15</v>
      </c>
      <c r="G446" s="225">
        <v>42261</v>
      </c>
      <c r="H446" s="224">
        <v>3.8149999999999999</v>
      </c>
    </row>
    <row r="447" spans="2:8">
      <c r="B447" s="224" t="str">
        <f t="shared" si="32"/>
        <v>3Q</v>
      </c>
      <c r="C447" s="224">
        <f t="shared" si="36"/>
        <v>9</v>
      </c>
      <c r="D447" s="224" t="str">
        <f t="shared" si="33"/>
        <v>15</v>
      </c>
      <c r="E447">
        <f t="shared" si="34"/>
        <v>2015</v>
      </c>
      <c r="F447" s="224" t="str">
        <f t="shared" si="35"/>
        <v>3Q15</v>
      </c>
      <c r="G447" s="225">
        <v>42262</v>
      </c>
      <c r="H447" s="224">
        <v>3.8633999999999999</v>
      </c>
    </row>
    <row r="448" spans="2:8">
      <c r="B448" s="224" t="str">
        <f t="shared" si="32"/>
        <v>3Q</v>
      </c>
      <c r="C448" s="224">
        <f t="shared" si="36"/>
        <v>9</v>
      </c>
      <c r="D448" s="224" t="str">
        <f t="shared" si="33"/>
        <v>15</v>
      </c>
      <c r="E448">
        <f t="shared" si="34"/>
        <v>2015</v>
      </c>
      <c r="F448" s="224" t="str">
        <f t="shared" si="35"/>
        <v>3Q15</v>
      </c>
      <c r="G448" s="225">
        <v>42263</v>
      </c>
      <c r="H448" s="224">
        <v>3.8289</v>
      </c>
    </row>
    <row r="449" spans="2:8">
      <c r="B449" s="224" t="str">
        <f t="shared" si="32"/>
        <v>3Q</v>
      </c>
      <c r="C449" s="224">
        <f t="shared" si="36"/>
        <v>9</v>
      </c>
      <c r="D449" s="224" t="str">
        <f t="shared" si="33"/>
        <v>15</v>
      </c>
      <c r="E449">
        <f t="shared" si="34"/>
        <v>2015</v>
      </c>
      <c r="F449" s="224" t="str">
        <f t="shared" si="35"/>
        <v>3Q15</v>
      </c>
      <c r="G449" s="225">
        <v>42264</v>
      </c>
      <c r="H449" s="224">
        <v>3.899</v>
      </c>
    </row>
    <row r="450" spans="2:8">
      <c r="B450" s="224" t="str">
        <f t="shared" si="32"/>
        <v>3Q</v>
      </c>
      <c r="C450" s="224">
        <f t="shared" si="36"/>
        <v>9</v>
      </c>
      <c r="D450" s="224" t="str">
        <f t="shared" si="33"/>
        <v>15</v>
      </c>
      <c r="E450">
        <f t="shared" si="34"/>
        <v>2015</v>
      </c>
      <c r="F450" s="224" t="str">
        <f t="shared" si="35"/>
        <v>3Q15</v>
      </c>
      <c r="G450" s="225">
        <v>42265</v>
      </c>
      <c r="H450" s="224">
        <v>3.9459</v>
      </c>
    </row>
    <row r="451" spans="2:8">
      <c r="B451" s="224" t="str">
        <f t="shared" ref="B451:B514" si="37">VLOOKUP(C451,$N$3:$O$14,2,0)</f>
        <v>3Q</v>
      </c>
      <c r="C451" s="224">
        <f t="shared" si="36"/>
        <v>9</v>
      </c>
      <c r="D451" s="224" t="str">
        <f t="shared" ref="D451:D514" si="38">RIGHT(E451,2)</f>
        <v>15</v>
      </c>
      <c r="E451">
        <f t="shared" ref="E451:E514" si="39">YEAR(G451)</f>
        <v>2015</v>
      </c>
      <c r="F451" s="224" t="str">
        <f t="shared" ref="F451:F514" si="40">+B451&amp;D451</f>
        <v>3Q15</v>
      </c>
      <c r="G451" s="225">
        <v>42268</v>
      </c>
      <c r="H451" s="224">
        <v>3.9857</v>
      </c>
    </row>
    <row r="452" spans="2:8">
      <c r="B452" s="224" t="str">
        <f t="shared" si="37"/>
        <v>3Q</v>
      </c>
      <c r="C452" s="224">
        <f t="shared" ref="C452:C515" si="41">MONTH(G452)</f>
        <v>9</v>
      </c>
      <c r="D452" s="224" t="str">
        <f t="shared" si="38"/>
        <v>15</v>
      </c>
      <c r="E452">
        <f t="shared" si="39"/>
        <v>2015</v>
      </c>
      <c r="F452" s="224" t="str">
        <f t="shared" si="40"/>
        <v>3Q15</v>
      </c>
      <c r="G452" s="225">
        <v>42269</v>
      </c>
      <c r="H452" s="224">
        <v>4.0496999999999996</v>
      </c>
    </row>
    <row r="453" spans="2:8">
      <c r="B453" s="224" t="str">
        <f t="shared" si="37"/>
        <v>3Q</v>
      </c>
      <c r="C453" s="224">
        <f t="shared" si="41"/>
        <v>9</v>
      </c>
      <c r="D453" s="224" t="str">
        <f t="shared" si="38"/>
        <v>15</v>
      </c>
      <c r="E453">
        <f t="shared" si="39"/>
        <v>2015</v>
      </c>
      <c r="F453" s="224" t="str">
        <f t="shared" si="40"/>
        <v>3Q15</v>
      </c>
      <c r="G453" s="225">
        <v>42270</v>
      </c>
      <c r="H453" s="224">
        <v>4.1779999999999999</v>
      </c>
    </row>
    <row r="454" spans="2:8">
      <c r="B454" s="224" t="str">
        <f t="shared" si="37"/>
        <v>3Q</v>
      </c>
      <c r="C454" s="224">
        <f t="shared" si="41"/>
        <v>9</v>
      </c>
      <c r="D454" s="224" t="str">
        <f t="shared" si="38"/>
        <v>15</v>
      </c>
      <c r="E454">
        <f t="shared" si="39"/>
        <v>2015</v>
      </c>
      <c r="F454" s="224" t="str">
        <f t="shared" si="40"/>
        <v>3Q15</v>
      </c>
      <c r="G454" s="225">
        <v>42271</v>
      </c>
      <c r="H454" s="224">
        <v>3.9367999999999999</v>
      </c>
    </row>
    <row r="455" spans="2:8">
      <c r="B455" s="224" t="str">
        <f t="shared" si="37"/>
        <v>3Q</v>
      </c>
      <c r="C455" s="224">
        <f t="shared" si="41"/>
        <v>9</v>
      </c>
      <c r="D455" s="224" t="str">
        <f t="shared" si="38"/>
        <v>15</v>
      </c>
      <c r="E455">
        <f t="shared" si="39"/>
        <v>2015</v>
      </c>
      <c r="F455" s="224" t="str">
        <f t="shared" si="40"/>
        <v>3Q15</v>
      </c>
      <c r="G455" s="225">
        <v>42272</v>
      </c>
      <c r="H455" s="224">
        <v>3.9777</v>
      </c>
    </row>
    <row r="456" spans="2:8">
      <c r="B456" s="224" t="str">
        <f t="shared" si="37"/>
        <v>3Q</v>
      </c>
      <c r="C456" s="224">
        <f t="shared" si="41"/>
        <v>9</v>
      </c>
      <c r="D456" s="224" t="str">
        <f t="shared" si="38"/>
        <v>15</v>
      </c>
      <c r="E456">
        <f t="shared" si="39"/>
        <v>2015</v>
      </c>
      <c r="F456" s="224" t="str">
        <f t="shared" si="40"/>
        <v>3Q15</v>
      </c>
      <c r="G456" s="225">
        <v>42275</v>
      </c>
      <c r="H456" s="224">
        <v>4.1082999999999998</v>
      </c>
    </row>
    <row r="457" spans="2:8">
      <c r="B457" s="224" t="str">
        <f t="shared" si="37"/>
        <v>3Q</v>
      </c>
      <c r="C457" s="224">
        <f t="shared" si="41"/>
        <v>9</v>
      </c>
      <c r="D457" s="224" t="str">
        <f t="shared" si="38"/>
        <v>15</v>
      </c>
      <c r="E457">
        <f t="shared" si="39"/>
        <v>2015</v>
      </c>
      <c r="F457" s="224" t="str">
        <f t="shared" si="40"/>
        <v>3Q15</v>
      </c>
      <c r="G457" s="225">
        <v>42276</v>
      </c>
      <c r="H457" s="224">
        <v>4.0633999999999997</v>
      </c>
    </row>
    <row r="458" spans="2:8">
      <c r="B458" s="224" t="str">
        <f t="shared" si="37"/>
        <v>3Q</v>
      </c>
      <c r="C458" s="224">
        <f t="shared" si="41"/>
        <v>9</v>
      </c>
      <c r="D458" s="224" t="str">
        <f t="shared" si="38"/>
        <v>15</v>
      </c>
      <c r="E458">
        <f t="shared" si="39"/>
        <v>2015</v>
      </c>
      <c r="F458" s="224" t="str">
        <f t="shared" si="40"/>
        <v>3Q15</v>
      </c>
      <c r="G458" s="225">
        <v>42277</v>
      </c>
      <c r="H458" s="224">
        <v>3.9491000000000001</v>
      </c>
    </row>
    <row r="459" spans="2:8">
      <c r="B459" s="224" t="str">
        <f t="shared" si="37"/>
        <v>4Q</v>
      </c>
      <c r="C459" s="224">
        <f t="shared" si="41"/>
        <v>10</v>
      </c>
      <c r="D459" s="224" t="str">
        <f t="shared" si="38"/>
        <v>15</v>
      </c>
      <c r="E459">
        <f t="shared" si="39"/>
        <v>2015</v>
      </c>
      <c r="F459" s="224" t="str">
        <f t="shared" si="40"/>
        <v>4Q15</v>
      </c>
      <c r="G459" s="225">
        <v>42278</v>
      </c>
      <c r="H459" s="224">
        <v>4.01</v>
      </c>
    </row>
    <row r="460" spans="2:8">
      <c r="B460" s="224" t="str">
        <f t="shared" si="37"/>
        <v>4Q</v>
      </c>
      <c r="C460" s="224">
        <f t="shared" si="41"/>
        <v>10</v>
      </c>
      <c r="D460" s="224" t="str">
        <f t="shared" si="38"/>
        <v>15</v>
      </c>
      <c r="E460">
        <f t="shared" si="39"/>
        <v>2015</v>
      </c>
      <c r="F460" s="224" t="str">
        <f t="shared" si="40"/>
        <v>4Q15</v>
      </c>
      <c r="G460" s="225">
        <v>42279</v>
      </c>
      <c r="H460" s="224">
        <v>3.9331</v>
      </c>
    </row>
    <row r="461" spans="2:8">
      <c r="B461" s="224" t="str">
        <f t="shared" si="37"/>
        <v>4Q</v>
      </c>
      <c r="C461" s="224">
        <f t="shared" si="41"/>
        <v>10</v>
      </c>
      <c r="D461" s="224" t="str">
        <f t="shared" si="38"/>
        <v>15</v>
      </c>
      <c r="E461">
        <f t="shared" si="39"/>
        <v>2015</v>
      </c>
      <c r="F461" s="224" t="str">
        <f t="shared" si="40"/>
        <v>4Q15</v>
      </c>
      <c r="G461" s="225">
        <v>42282</v>
      </c>
      <c r="H461" s="224">
        <v>3.9119999999999999</v>
      </c>
    </row>
    <row r="462" spans="2:8">
      <c r="B462" s="224" t="str">
        <f t="shared" si="37"/>
        <v>4Q</v>
      </c>
      <c r="C462" s="224">
        <f t="shared" si="41"/>
        <v>10</v>
      </c>
      <c r="D462" s="224" t="str">
        <f t="shared" si="38"/>
        <v>15</v>
      </c>
      <c r="E462">
        <f t="shared" si="39"/>
        <v>2015</v>
      </c>
      <c r="F462" s="224" t="str">
        <f t="shared" si="40"/>
        <v>4Q15</v>
      </c>
      <c r="G462" s="225">
        <v>42283</v>
      </c>
      <c r="H462" s="224">
        <v>3.8538999999999999</v>
      </c>
    </row>
    <row r="463" spans="2:8">
      <c r="B463" s="224" t="str">
        <f t="shared" si="37"/>
        <v>4Q</v>
      </c>
      <c r="C463" s="224">
        <f t="shared" si="41"/>
        <v>10</v>
      </c>
      <c r="D463" s="224" t="str">
        <f t="shared" si="38"/>
        <v>15</v>
      </c>
      <c r="E463">
        <f t="shared" si="39"/>
        <v>2015</v>
      </c>
      <c r="F463" s="224" t="str">
        <f t="shared" si="40"/>
        <v>4Q15</v>
      </c>
      <c r="G463" s="225">
        <v>42284</v>
      </c>
      <c r="H463" s="224">
        <v>3.8837999999999999</v>
      </c>
    </row>
    <row r="464" spans="2:8">
      <c r="B464" s="224" t="str">
        <f t="shared" si="37"/>
        <v>4Q</v>
      </c>
      <c r="C464" s="224">
        <f t="shared" si="41"/>
        <v>10</v>
      </c>
      <c r="D464" s="224" t="str">
        <f t="shared" si="38"/>
        <v>15</v>
      </c>
      <c r="E464">
        <f t="shared" si="39"/>
        <v>2015</v>
      </c>
      <c r="F464" s="224" t="str">
        <f t="shared" si="40"/>
        <v>4Q15</v>
      </c>
      <c r="G464" s="225">
        <v>42285</v>
      </c>
      <c r="H464" s="224">
        <v>3.7839</v>
      </c>
    </row>
    <row r="465" spans="2:8">
      <c r="B465" s="224" t="str">
        <f t="shared" si="37"/>
        <v>4Q</v>
      </c>
      <c r="C465" s="224">
        <f t="shared" si="41"/>
        <v>10</v>
      </c>
      <c r="D465" s="224" t="str">
        <f t="shared" si="38"/>
        <v>15</v>
      </c>
      <c r="E465">
        <f t="shared" si="39"/>
        <v>2015</v>
      </c>
      <c r="F465" s="224" t="str">
        <f t="shared" si="40"/>
        <v>4Q15</v>
      </c>
      <c r="G465" s="225">
        <v>42286</v>
      </c>
      <c r="H465" s="224">
        <v>3.766</v>
      </c>
    </row>
    <row r="466" spans="2:8">
      <c r="B466" s="224" t="str">
        <f t="shared" si="37"/>
        <v>4Q</v>
      </c>
      <c r="C466" s="224">
        <f t="shared" si="41"/>
        <v>10</v>
      </c>
      <c r="D466" s="224" t="str">
        <f t="shared" si="38"/>
        <v>15</v>
      </c>
      <c r="E466">
        <f t="shared" si="39"/>
        <v>2015</v>
      </c>
      <c r="F466" s="224" t="str">
        <f t="shared" si="40"/>
        <v>4Q15</v>
      </c>
      <c r="G466" s="225">
        <v>42289</v>
      </c>
      <c r="H466" s="224">
        <v>3.7639</v>
      </c>
    </row>
    <row r="467" spans="2:8">
      <c r="B467" s="224" t="str">
        <f t="shared" si="37"/>
        <v>4Q</v>
      </c>
      <c r="C467" s="224">
        <f t="shared" si="41"/>
        <v>10</v>
      </c>
      <c r="D467" s="224" t="str">
        <f t="shared" si="38"/>
        <v>15</v>
      </c>
      <c r="E467">
        <f t="shared" si="39"/>
        <v>2015</v>
      </c>
      <c r="F467" s="224" t="str">
        <f t="shared" si="40"/>
        <v>4Q15</v>
      </c>
      <c r="G467" s="225">
        <v>42290</v>
      </c>
      <c r="H467" s="224">
        <v>3.8936999999999999</v>
      </c>
    </row>
    <row r="468" spans="2:8">
      <c r="B468" s="224" t="str">
        <f t="shared" si="37"/>
        <v>4Q</v>
      </c>
      <c r="C468" s="224">
        <f t="shared" si="41"/>
        <v>10</v>
      </c>
      <c r="D468" s="224" t="str">
        <f t="shared" si="38"/>
        <v>15</v>
      </c>
      <c r="E468">
        <f t="shared" si="39"/>
        <v>2015</v>
      </c>
      <c r="F468" s="224" t="str">
        <f t="shared" si="40"/>
        <v>4Q15</v>
      </c>
      <c r="G468" s="225">
        <v>42291</v>
      </c>
      <c r="H468" s="224">
        <v>3.8119000000000001</v>
      </c>
    </row>
    <row r="469" spans="2:8">
      <c r="B469" s="224" t="str">
        <f t="shared" si="37"/>
        <v>4Q</v>
      </c>
      <c r="C469" s="224">
        <f t="shared" si="41"/>
        <v>10</v>
      </c>
      <c r="D469" s="224" t="str">
        <f t="shared" si="38"/>
        <v>15</v>
      </c>
      <c r="E469">
        <f t="shared" si="39"/>
        <v>2015</v>
      </c>
      <c r="F469" s="224" t="str">
        <f t="shared" si="40"/>
        <v>4Q15</v>
      </c>
      <c r="G469" s="225">
        <v>42292</v>
      </c>
      <c r="H469" s="224">
        <v>3.8031999999999999</v>
      </c>
    </row>
    <row r="470" spans="2:8">
      <c r="B470" s="224" t="str">
        <f t="shared" si="37"/>
        <v>4Q</v>
      </c>
      <c r="C470" s="224">
        <f t="shared" si="41"/>
        <v>10</v>
      </c>
      <c r="D470" s="224" t="str">
        <f t="shared" si="38"/>
        <v>15</v>
      </c>
      <c r="E470">
        <f t="shared" si="39"/>
        <v>2015</v>
      </c>
      <c r="F470" s="224" t="str">
        <f t="shared" si="40"/>
        <v>4Q15</v>
      </c>
      <c r="G470" s="225">
        <v>42293</v>
      </c>
      <c r="H470" s="224">
        <v>3.9245000000000001</v>
      </c>
    </row>
    <row r="471" spans="2:8">
      <c r="B471" s="224" t="str">
        <f t="shared" si="37"/>
        <v>4Q</v>
      </c>
      <c r="C471" s="224">
        <f t="shared" si="41"/>
        <v>10</v>
      </c>
      <c r="D471" s="224" t="str">
        <f t="shared" si="38"/>
        <v>15</v>
      </c>
      <c r="E471">
        <f t="shared" si="39"/>
        <v>2015</v>
      </c>
      <c r="F471" s="224" t="str">
        <f t="shared" si="40"/>
        <v>4Q15</v>
      </c>
      <c r="G471" s="225">
        <v>42296</v>
      </c>
      <c r="H471" s="224">
        <v>3.8856999999999999</v>
      </c>
    </row>
    <row r="472" spans="2:8">
      <c r="B472" s="224" t="str">
        <f t="shared" si="37"/>
        <v>4Q</v>
      </c>
      <c r="C472" s="224">
        <f t="shared" si="41"/>
        <v>10</v>
      </c>
      <c r="D472" s="224" t="str">
        <f t="shared" si="38"/>
        <v>15</v>
      </c>
      <c r="E472">
        <f t="shared" si="39"/>
        <v>2015</v>
      </c>
      <c r="F472" s="224" t="str">
        <f t="shared" si="40"/>
        <v>4Q15</v>
      </c>
      <c r="G472" s="225">
        <v>42297</v>
      </c>
      <c r="H472" s="224">
        <v>3.9073000000000002</v>
      </c>
    </row>
    <row r="473" spans="2:8">
      <c r="B473" s="224" t="str">
        <f t="shared" si="37"/>
        <v>4Q</v>
      </c>
      <c r="C473" s="224">
        <f t="shared" si="41"/>
        <v>10</v>
      </c>
      <c r="D473" s="224" t="str">
        <f t="shared" si="38"/>
        <v>15</v>
      </c>
      <c r="E473">
        <f t="shared" si="39"/>
        <v>2015</v>
      </c>
      <c r="F473" s="224" t="str">
        <f t="shared" si="40"/>
        <v>4Q15</v>
      </c>
      <c r="G473" s="225">
        <v>42298</v>
      </c>
      <c r="H473" s="224">
        <v>3.9413999999999998</v>
      </c>
    </row>
    <row r="474" spans="2:8">
      <c r="B474" s="224" t="str">
        <f t="shared" si="37"/>
        <v>4Q</v>
      </c>
      <c r="C474" s="224">
        <f t="shared" si="41"/>
        <v>10</v>
      </c>
      <c r="D474" s="224" t="str">
        <f t="shared" si="38"/>
        <v>15</v>
      </c>
      <c r="E474">
        <f t="shared" si="39"/>
        <v>2015</v>
      </c>
      <c r="F474" s="224" t="str">
        <f t="shared" si="40"/>
        <v>4Q15</v>
      </c>
      <c r="G474" s="225">
        <v>42299</v>
      </c>
      <c r="H474" s="224">
        <v>3.9087999999999998</v>
      </c>
    </row>
    <row r="475" spans="2:8">
      <c r="B475" s="224" t="str">
        <f t="shared" si="37"/>
        <v>4Q</v>
      </c>
      <c r="C475" s="224">
        <f t="shared" si="41"/>
        <v>10</v>
      </c>
      <c r="D475" s="224" t="str">
        <f t="shared" si="38"/>
        <v>15</v>
      </c>
      <c r="E475">
        <f t="shared" si="39"/>
        <v>2015</v>
      </c>
      <c r="F475" s="224" t="str">
        <f t="shared" si="40"/>
        <v>4Q15</v>
      </c>
      <c r="G475" s="225">
        <v>42300</v>
      </c>
      <c r="H475" s="224">
        <v>3.8807</v>
      </c>
    </row>
    <row r="476" spans="2:8">
      <c r="B476" s="224" t="str">
        <f t="shared" si="37"/>
        <v>4Q</v>
      </c>
      <c r="C476" s="224">
        <f t="shared" si="41"/>
        <v>10</v>
      </c>
      <c r="D476" s="224" t="str">
        <f t="shared" si="38"/>
        <v>15</v>
      </c>
      <c r="E476">
        <f t="shared" si="39"/>
        <v>2015</v>
      </c>
      <c r="F476" s="224" t="str">
        <f t="shared" si="40"/>
        <v>4Q15</v>
      </c>
      <c r="G476" s="225">
        <v>42303</v>
      </c>
      <c r="H476" s="224">
        <v>3.9060000000000001</v>
      </c>
    </row>
    <row r="477" spans="2:8">
      <c r="B477" s="224" t="str">
        <f t="shared" si="37"/>
        <v>4Q</v>
      </c>
      <c r="C477" s="224">
        <f t="shared" si="41"/>
        <v>10</v>
      </c>
      <c r="D477" s="224" t="str">
        <f t="shared" si="38"/>
        <v>15</v>
      </c>
      <c r="E477">
        <f t="shared" si="39"/>
        <v>2015</v>
      </c>
      <c r="F477" s="224" t="str">
        <f t="shared" si="40"/>
        <v>4Q15</v>
      </c>
      <c r="G477" s="225">
        <v>42304</v>
      </c>
      <c r="H477" s="224">
        <v>3.8883000000000001</v>
      </c>
    </row>
    <row r="478" spans="2:8">
      <c r="B478" s="224" t="str">
        <f t="shared" si="37"/>
        <v>4Q</v>
      </c>
      <c r="C478" s="224">
        <f t="shared" si="41"/>
        <v>10</v>
      </c>
      <c r="D478" s="224" t="str">
        <f t="shared" si="38"/>
        <v>15</v>
      </c>
      <c r="E478">
        <f t="shared" si="39"/>
        <v>2015</v>
      </c>
      <c r="F478" s="224" t="str">
        <f t="shared" si="40"/>
        <v>4Q15</v>
      </c>
      <c r="G478" s="225">
        <v>42305</v>
      </c>
      <c r="H478" s="224">
        <v>3.9094000000000002</v>
      </c>
    </row>
    <row r="479" spans="2:8">
      <c r="B479" s="224" t="str">
        <f t="shared" si="37"/>
        <v>4Q</v>
      </c>
      <c r="C479" s="224">
        <f t="shared" si="41"/>
        <v>10</v>
      </c>
      <c r="D479" s="224" t="str">
        <f t="shared" si="38"/>
        <v>15</v>
      </c>
      <c r="E479">
        <f t="shared" si="39"/>
        <v>2015</v>
      </c>
      <c r="F479" s="224" t="str">
        <f t="shared" si="40"/>
        <v>4Q15</v>
      </c>
      <c r="G479" s="225">
        <v>42306</v>
      </c>
      <c r="H479" s="224">
        <v>3.8509000000000002</v>
      </c>
    </row>
    <row r="480" spans="2:8">
      <c r="B480" s="224" t="str">
        <f t="shared" si="37"/>
        <v>4Q</v>
      </c>
      <c r="C480" s="224">
        <f t="shared" si="41"/>
        <v>10</v>
      </c>
      <c r="D480" s="224" t="str">
        <f t="shared" si="38"/>
        <v>15</v>
      </c>
      <c r="E480">
        <f t="shared" si="39"/>
        <v>2015</v>
      </c>
      <c r="F480" s="224" t="str">
        <f t="shared" si="40"/>
        <v>4Q15</v>
      </c>
      <c r="G480" s="225">
        <v>42307</v>
      </c>
      <c r="H480" s="224">
        <v>3.8563999999999998</v>
      </c>
    </row>
    <row r="481" spans="2:8">
      <c r="B481" s="224" t="str">
        <f t="shared" si="37"/>
        <v>4Q</v>
      </c>
      <c r="C481" s="224">
        <f t="shared" si="41"/>
        <v>11</v>
      </c>
      <c r="D481" s="224" t="str">
        <f t="shared" si="38"/>
        <v>15</v>
      </c>
      <c r="E481">
        <f t="shared" si="39"/>
        <v>2015</v>
      </c>
      <c r="F481" s="224" t="str">
        <f t="shared" si="40"/>
        <v>4Q15</v>
      </c>
      <c r="G481" s="225">
        <v>42310</v>
      </c>
      <c r="H481" s="224">
        <v>3.8506999999999998</v>
      </c>
    </row>
    <row r="482" spans="2:8">
      <c r="B482" s="224" t="str">
        <f t="shared" si="37"/>
        <v>4Q</v>
      </c>
      <c r="C482" s="224">
        <f t="shared" si="41"/>
        <v>11</v>
      </c>
      <c r="D482" s="224" t="str">
        <f t="shared" si="38"/>
        <v>15</v>
      </c>
      <c r="E482">
        <f t="shared" si="39"/>
        <v>2015</v>
      </c>
      <c r="F482" s="224" t="str">
        <f t="shared" si="40"/>
        <v>4Q15</v>
      </c>
      <c r="G482" s="225">
        <v>42311</v>
      </c>
      <c r="H482" s="224">
        <v>3.7711999999999999</v>
      </c>
    </row>
    <row r="483" spans="2:8">
      <c r="B483" s="224" t="str">
        <f t="shared" si="37"/>
        <v>4Q</v>
      </c>
      <c r="C483" s="224">
        <f t="shared" si="41"/>
        <v>11</v>
      </c>
      <c r="D483" s="224" t="str">
        <f t="shared" si="38"/>
        <v>15</v>
      </c>
      <c r="E483">
        <f t="shared" si="39"/>
        <v>2015</v>
      </c>
      <c r="F483" s="224" t="str">
        <f t="shared" si="40"/>
        <v>4Q15</v>
      </c>
      <c r="G483" s="225">
        <v>42312</v>
      </c>
      <c r="H483" s="224">
        <v>3.8003</v>
      </c>
    </row>
    <row r="484" spans="2:8">
      <c r="B484" s="224" t="str">
        <f t="shared" si="37"/>
        <v>4Q</v>
      </c>
      <c r="C484" s="224">
        <f t="shared" si="41"/>
        <v>11</v>
      </c>
      <c r="D484" s="224" t="str">
        <f t="shared" si="38"/>
        <v>15</v>
      </c>
      <c r="E484">
        <f t="shared" si="39"/>
        <v>2015</v>
      </c>
      <c r="F484" s="224" t="str">
        <f t="shared" si="40"/>
        <v>4Q15</v>
      </c>
      <c r="G484" s="225">
        <v>42313</v>
      </c>
      <c r="H484" s="224">
        <v>3.7812999999999999</v>
      </c>
    </row>
    <row r="485" spans="2:8">
      <c r="B485" s="224" t="str">
        <f t="shared" si="37"/>
        <v>4Q</v>
      </c>
      <c r="C485" s="224">
        <f t="shared" si="41"/>
        <v>11</v>
      </c>
      <c r="D485" s="224" t="str">
        <f t="shared" si="38"/>
        <v>15</v>
      </c>
      <c r="E485">
        <f t="shared" si="39"/>
        <v>2015</v>
      </c>
      <c r="F485" s="224" t="str">
        <f t="shared" si="40"/>
        <v>4Q15</v>
      </c>
      <c r="G485" s="225">
        <v>42314</v>
      </c>
      <c r="H485" s="224">
        <v>3.7713000000000001</v>
      </c>
    </row>
    <row r="486" spans="2:8">
      <c r="B486" s="224" t="str">
        <f t="shared" si="37"/>
        <v>4Q</v>
      </c>
      <c r="C486" s="224">
        <f t="shared" si="41"/>
        <v>11</v>
      </c>
      <c r="D486" s="224" t="str">
        <f t="shared" si="38"/>
        <v>15</v>
      </c>
      <c r="E486">
        <f t="shared" si="39"/>
        <v>2015</v>
      </c>
      <c r="F486" s="224" t="str">
        <f t="shared" si="40"/>
        <v>4Q15</v>
      </c>
      <c r="G486" s="225">
        <v>42317</v>
      </c>
      <c r="H486" s="224">
        <v>3.7989999999999999</v>
      </c>
    </row>
    <row r="487" spans="2:8">
      <c r="B487" s="224" t="str">
        <f t="shared" si="37"/>
        <v>4Q</v>
      </c>
      <c r="C487" s="224">
        <f t="shared" si="41"/>
        <v>11</v>
      </c>
      <c r="D487" s="224" t="str">
        <f t="shared" si="38"/>
        <v>15</v>
      </c>
      <c r="E487">
        <f t="shared" si="39"/>
        <v>2015</v>
      </c>
      <c r="F487" s="224" t="str">
        <f t="shared" si="40"/>
        <v>4Q15</v>
      </c>
      <c r="G487" s="225">
        <v>42318</v>
      </c>
      <c r="H487" s="224">
        <v>3.7509999999999999</v>
      </c>
    </row>
    <row r="488" spans="2:8">
      <c r="B488" s="224" t="str">
        <f t="shared" si="37"/>
        <v>4Q</v>
      </c>
      <c r="C488" s="224">
        <f t="shared" si="41"/>
        <v>11</v>
      </c>
      <c r="D488" s="224" t="str">
        <f t="shared" si="38"/>
        <v>15</v>
      </c>
      <c r="E488">
        <f t="shared" si="39"/>
        <v>2015</v>
      </c>
      <c r="F488" s="224" t="str">
        <f t="shared" si="40"/>
        <v>4Q15</v>
      </c>
      <c r="G488" s="225">
        <v>42319</v>
      </c>
      <c r="H488" s="224">
        <v>3.7639</v>
      </c>
    </row>
    <row r="489" spans="2:8">
      <c r="B489" s="224" t="str">
        <f t="shared" si="37"/>
        <v>4Q</v>
      </c>
      <c r="C489" s="224">
        <f t="shared" si="41"/>
        <v>11</v>
      </c>
      <c r="D489" s="224" t="str">
        <f t="shared" si="38"/>
        <v>15</v>
      </c>
      <c r="E489">
        <f t="shared" si="39"/>
        <v>2015</v>
      </c>
      <c r="F489" s="224" t="str">
        <f t="shared" si="40"/>
        <v>4Q15</v>
      </c>
      <c r="G489" s="225">
        <v>42320</v>
      </c>
      <c r="H489" s="224">
        <v>3.7709999999999999</v>
      </c>
    </row>
    <row r="490" spans="2:8">
      <c r="B490" s="224" t="str">
        <f t="shared" si="37"/>
        <v>4Q</v>
      </c>
      <c r="C490" s="224">
        <f t="shared" si="41"/>
        <v>11</v>
      </c>
      <c r="D490" s="224" t="str">
        <f t="shared" si="38"/>
        <v>15</v>
      </c>
      <c r="E490">
        <f t="shared" si="39"/>
        <v>2015</v>
      </c>
      <c r="F490" s="224" t="str">
        <f t="shared" si="40"/>
        <v>4Q15</v>
      </c>
      <c r="G490" s="225">
        <v>42321</v>
      </c>
      <c r="H490" s="224">
        <v>3.8456000000000001</v>
      </c>
    </row>
    <row r="491" spans="2:8">
      <c r="B491" s="224" t="str">
        <f t="shared" si="37"/>
        <v>4Q</v>
      </c>
      <c r="C491" s="224">
        <f t="shared" si="41"/>
        <v>11</v>
      </c>
      <c r="D491" s="224" t="str">
        <f t="shared" si="38"/>
        <v>15</v>
      </c>
      <c r="E491">
        <f t="shared" si="39"/>
        <v>2015</v>
      </c>
      <c r="F491" s="224" t="str">
        <f t="shared" si="40"/>
        <v>4Q15</v>
      </c>
      <c r="G491" s="225">
        <v>42324</v>
      </c>
      <c r="H491" s="224">
        <v>3.8193999999999999</v>
      </c>
    </row>
    <row r="492" spans="2:8">
      <c r="B492" s="224" t="str">
        <f t="shared" si="37"/>
        <v>4Q</v>
      </c>
      <c r="C492" s="224">
        <f t="shared" si="41"/>
        <v>11</v>
      </c>
      <c r="D492" s="224" t="str">
        <f t="shared" si="38"/>
        <v>15</v>
      </c>
      <c r="E492">
        <f t="shared" si="39"/>
        <v>2015</v>
      </c>
      <c r="F492" s="224" t="str">
        <f t="shared" si="40"/>
        <v>4Q15</v>
      </c>
      <c r="G492" s="225">
        <v>42325</v>
      </c>
      <c r="H492" s="224">
        <v>3.8105000000000002</v>
      </c>
    </row>
    <row r="493" spans="2:8">
      <c r="B493" s="224" t="str">
        <f t="shared" si="37"/>
        <v>4Q</v>
      </c>
      <c r="C493" s="224">
        <f t="shared" si="41"/>
        <v>11</v>
      </c>
      <c r="D493" s="224" t="str">
        <f t="shared" si="38"/>
        <v>15</v>
      </c>
      <c r="E493">
        <f t="shared" si="39"/>
        <v>2015</v>
      </c>
      <c r="F493" s="224" t="str">
        <f t="shared" si="40"/>
        <v>4Q15</v>
      </c>
      <c r="G493" s="225">
        <v>42326</v>
      </c>
      <c r="H493" s="224">
        <v>3.7667999999999999</v>
      </c>
    </row>
    <row r="494" spans="2:8">
      <c r="B494" s="224" t="str">
        <f t="shared" si="37"/>
        <v>4Q</v>
      </c>
      <c r="C494" s="224">
        <f t="shared" si="41"/>
        <v>11</v>
      </c>
      <c r="D494" s="224" t="str">
        <f t="shared" si="38"/>
        <v>15</v>
      </c>
      <c r="E494">
        <f t="shared" si="39"/>
        <v>2015</v>
      </c>
      <c r="F494" s="224" t="str">
        <f t="shared" si="40"/>
        <v>4Q15</v>
      </c>
      <c r="G494" s="225">
        <v>42327</v>
      </c>
      <c r="H494" s="224">
        <v>3.7181000000000002</v>
      </c>
    </row>
    <row r="495" spans="2:8">
      <c r="B495" s="224" t="str">
        <f t="shared" si="37"/>
        <v>4Q</v>
      </c>
      <c r="C495" s="224">
        <f t="shared" si="41"/>
        <v>11</v>
      </c>
      <c r="D495" s="224" t="str">
        <f t="shared" si="38"/>
        <v>15</v>
      </c>
      <c r="E495">
        <f t="shared" si="39"/>
        <v>2015</v>
      </c>
      <c r="F495" s="224" t="str">
        <f t="shared" si="40"/>
        <v>4Q15</v>
      </c>
      <c r="G495" s="225">
        <v>42328</v>
      </c>
      <c r="H495" s="224">
        <v>3.7052</v>
      </c>
    </row>
    <row r="496" spans="2:8">
      <c r="B496" s="224" t="str">
        <f t="shared" si="37"/>
        <v>4Q</v>
      </c>
      <c r="C496" s="224">
        <f t="shared" si="41"/>
        <v>11</v>
      </c>
      <c r="D496" s="224" t="str">
        <f t="shared" si="38"/>
        <v>15</v>
      </c>
      <c r="E496">
        <f t="shared" si="39"/>
        <v>2015</v>
      </c>
      <c r="F496" s="224" t="str">
        <f t="shared" si="40"/>
        <v>4Q15</v>
      </c>
      <c r="G496" s="225">
        <v>42331</v>
      </c>
      <c r="H496" s="224">
        <v>3.7330000000000001</v>
      </c>
    </row>
    <row r="497" spans="2:8">
      <c r="B497" s="224" t="str">
        <f t="shared" si="37"/>
        <v>4Q</v>
      </c>
      <c r="C497" s="224">
        <f t="shared" si="41"/>
        <v>11</v>
      </c>
      <c r="D497" s="224" t="str">
        <f t="shared" si="38"/>
        <v>15</v>
      </c>
      <c r="E497">
        <f t="shared" si="39"/>
        <v>2015</v>
      </c>
      <c r="F497" s="224" t="str">
        <f t="shared" si="40"/>
        <v>4Q15</v>
      </c>
      <c r="G497" s="225">
        <v>42332</v>
      </c>
      <c r="H497" s="224">
        <v>3.7</v>
      </c>
    </row>
    <row r="498" spans="2:8">
      <c r="B498" s="224" t="str">
        <f t="shared" si="37"/>
        <v>4Q</v>
      </c>
      <c r="C498" s="224">
        <f t="shared" si="41"/>
        <v>11</v>
      </c>
      <c r="D498" s="224" t="str">
        <f t="shared" si="38"/>
        <v>15</v>
      </c>
      <c r="E498">
        <f t="shared" si="39"/>
        <v>2015</v>
      </c>
      <c r="F498" s="224" t="str">
        <f t="shared" si="40"/>
        <v>4Q15</v>
      </c>
      <c r="G498" s="225">
        <v>42333</v>
      </c>
      <c r="H498" s="224">
        <v>3.7425000000000002</v>
      </c>
    </row>
    <row r="499" spans="2:8">
      <c r="B499" s="224" t="str">
        <f t="shared" si="37"/>
        <v>4Q</v>
      </c>
      <c r="C499" s="224">
        <f t="shared" si="41"/>
        <v>11</v>
      </c>
      <c r="D499" s="224" t="str">
        <f t="shared" si="38"/>
        <v>15</v>
      </c>
      <c r="E499">
        <f t="shared" si="39"/>
        <v>2015</v>
      </c>
      <c r="F499" s="224" t="str">
        <f t="shared" si="40"/>
        <v>4Q15</v>
      </c>
      <c r="G499" s="225">
        <v>42334</v>
      </c>
      <c r="H499" s="224">
        <v>3.7431000000000001</v>
      </c>
    </row>
    <row r="500" spans="2:8">
      <c r="B500" s="224" t="str">
        <f t="shared" si="37"/>
        <v>4Q</v>
      </c>
      <c r="C500" s="224">
        <f t="shared" si="41"/>
        <v>11</v>
      </c>
      <c r="D500" s="224" t="str">
        <f t="shared" si="38"/>
        <v>15</v>
      </c>
      <c r="E500">
        <f t="shared" si="39"/>
        <v>2015</v>
      </c>
      <c r="F500" s="224" t="str">
        <f t="shared" si="40"/>
        <v>4Q15</v>
      </c>
      <c r="G500" s="225">
        <v>42335</v>
      </c>
      <c r="H500" s="224">
        <v>3.8464</v>
      </c>
    </row>
    <row r="501" spans="2:8">
      <c r="B501" s="224" t="str">
        <f t="shared" si="37"/>
        <v>4Q</v>
      </c>
      <c r="C501" s="224">
        <f t="shared" si="41"/>
        <v>11</v>
      </c>
      <c r="D501" s="224" t="str">
        <f t="shared" si="38"/>
        <v>15</v>
      </c>
      <c r="E501">
        <f t="shared" si="39"/>
        <v>2015</v>
      </c>
      <c r="F501" s="224" t="str">
        <f t="shared" si="40"/>
        <v>4Q15</v>
      </c>
      <c r="G501" s="225">
        <v>42338</v>
      </c>
      <c r="H501" s="224">
        <v>3.8690000000000002</v>
      </c>
    </row>
    <row r="502" spans="2:8">
      <c r="B502" s="224" t="str">
        <f t="shared" si="37"/>
        <v>4Q</v>
      </c>
      <c r="C502" s="224">
        <f t="shared" si="41"/>
        <v>12</v>
      </c>
      <c r="D502" s="224" t="str">
        <f t="shared" si="38"/>
        <v>15</v>
      </c>
      <c r="E502">
        <f t="shared" si="39"/>
        <v>2015</v>
      </c>
      <c r="F502" s="224" t="str">
        <f t="shared" si="40"/>
        <v>4Q15</v>
      </c>
      <c r="G502" s="225">
        <v>42339</v>
      </c>
      <c r="H502" s="224">
        <v>3.8574999999999999</v>
      </c>
    </row>
    <row r="503" spans="2:8">
      <c r="B503" s="224" t="str">
        <f t="shared" si="37"/>
        <v>4Q</v>
      </c>
      <c r="C503" s="224">
        <f t="shared" si="41"/>
        <v>12</v>
      </c>
      <c r="D503" s="224" t="str">
        <f t="shared" si="38"/>
        <v>15</v>
      </c>
      <c r="E503">
        <f t="shared" si="39"/>
        <v>2015</v>
      </c>
      <c r="F503" s="224" t="str">
        <f t="shared" si="40"/>
        <v>4Q15</v>
      </c>
      <c r="G503" s="225">
        <v>42340</v>
      </c>
      <c r="H503" s="224">
        <v>3.8351999999999999</v>
      </c>
    </row>
    <row r="504" spans="2:8">
      <c r="B504" s="224" t="str">
        <f t="shared" si="37"/>
        <v>4Q</v>
      </c>
      <c r="C504" s="224">
        <f t="shared" si="41"/>
        <v>12</v>
      </c>
      <c r="D504" s="224" t="str">
        <f t="shared" si="38"/>
        <v>15</v>
      </c>
      <c r="E504">
        <f t="shared" si="39"/>
        <v>2015</v>
      </c>
      <c r="F504" s="224" t="str">
        <f t="shared" si="40"/>
        <v>4Q15</v>
      </c>
      <c r="G504" s="225">
        <v>42341</v>
      </c>
      <c r="H504" s="224">
        <v>3.7595999999999998</v>
      </c>
    </row>
    <row r="505" spans="2:8">
      <c r="B505" s="224" t="str">
        <f t="shared" si="37"/>
        <v>4Q</v>
      </c>
      <c r="C505" s="224">
        <f t="shared" si="41"/>
        <v>12</v>
      </c>
      <c r="D505" s="224" t="str">
        <f t="shared" si="38"/>
        <v>15</v>
      </c>
      <c r="E505">
        <f t="shared" si="39"/>
        <v>2015</v>
      </c>
      <c r="F505" s="224" t="str">
        <f t="shared" si="40"/>
        <v>4Q15</v>
      </c>
      <c r="G505" s="225">
        <v>42342</v>
      </c>
      <c r="H505" s="224">
        <v>3.7521</v>
      </c>
    </row>
    <row r="506" spans="2:8">
      <c r="B506" s="224" t="str">
        <f t="shared" si="37"/>
        <v>4Q</v>
      </c>
      <c r="C506" s="224">
        <f t="shared" si="41"/>
        <v>12</v>
      </c>
      <c r="D506" s="224" t="str">
        <f t="shared" si="38"/>
        <v>15</v>
      </c>
      <c r="E506">
        <f t="shared" si="39"/>
        <v>2015</v>
      </c>
      <c r="F506" s="224" t="str">
        <f t="shared" si="40"/>
        <v>4Q15</v>
      </c>
      <c r="G506" s="225">
        <v>42345</v>
      </c>
      <c r="H506" s="224">
        <v>3.7681</v>
      </c>
    </row>
    <row r="507" spans="2:8">
      <c r="B507" s="224" t="str">
        <f t="shared" si="37"/>
        <v>4Q</v>
      </c>
      <c r="C507" s="224">
        <f t="shared" si="41"/>
        <v>12</v>
      </c>
      <c r="D507" s="224" t="str">
        <f t="shared" si="38"/>
        <v>15</v>
      </c>
      <c r="E507">
        <f t="shared" si="39"/>
        <v>2015</v>
      </c>
      <c r="F507" s="224" t="str">
        <f t="shared" si="40"/>
        <v>4Q15</v>
      </c>
      <c r="G507" s="225">
        <v>42346</v>
      </c>
      <c r="H507" s="224">
        <v>3.7961999999999998</v>
      </c>
    </row>
    <row r="508" spans="2:8">
      <c r="B508" s="224" t="str">
        <f t="shared" si="37"/>
        <v>4Q</v>
      </c>
      <c r="C508" s="224">
        <f t="shared" si="41"/>
        <v>12</v>
      </c>
      <c r="D508" s="224" t="str">
        <f t="shared" si="38"/>
        <v>15</v>
      </c>
      <c r="E508">
        <f t="shared" si="39"/>
        <v>2015</v>
      </c>
      <c r="F508" s="224" t="str">
        <f t="shared" si="40"/>
        <v>4Q15</v>
      </c>
      <c r="G508" s="225">
        <v>42347</v>
      </c>
      <c r="H508" s="224">
        <v>3.7502</v>
      </c>
    </row>
    <row r="509" spans="2:8">
      <c r="B509" s="224" t="str">
        <f t="shared" si="37"/>
        <v>4Q</v>
      </c>
      <c r="C509" s="224">
        <f t="shared" si="41"/>
        <v>12</v>
      </c>
      <c r="D509" s="224" t="str">
        <f t="shared" si="38"/>
        <v>15</v>
      </c>
      <c r="E509">
        <f t="shared" si="39"/>
        <v>2015</v>
      </c>
      <c r="F509" s="224" t="str">
        <f t="shared" si="40"/>
        <v>4Q15</v>
      </c>
      <c r="G509" s="225">
        <v>42348</v>
      </c>
      <c r="H509" s="224">
        <v>3.8126000000000002</v>
      </c>
    </row>
    <row r="510" spans="2:8">
      <c r="B510" s="224" t="str">
        <f t="shared" si="37"/>
        <v>4Q</v>
      </c>
      <c r="C510" s="224">
        <f t="shared" si="41"/>
        <v>12</v>
      </c>
      <c r="D510" s="224" t="str">
        <f t="shared" si="38"/>
        <v>15</v>
      </c>
      <c r="E510">
        <f t="shared" si="39"/>
        <v>2015</v>
      </c>
      <c r="F510" s="224" t="str">
        <f t="shared" si="40"/>
        <v>4Q15</v>
      </c>
      <c r="G510" s="225">
        <v>42349</v>
      </c>
      <c r="H510" s="224">
        <v>3.8730000000000002</v>
      </c>
    </row>
    <row r="511" spans="2:8">
      <c r="B511" s="224" t="str">
        <f t="shared" si="37"/>
        <v>4Q</v>
      </c>
      <c r="C511" s="224">
        <f t="shared" si="41"/>
        <v>12</v>
      </c>
      <c r="D511" s="224" t="str">
        <f t="shared" si="38"/>
        <v>15</v>
      </c>
      <c r="E511">
        <f t="shared" si="39"/>
        <v>2015</v>
      </c>
      <c r="F511" s="224" t="str">
        <f t="shared" si="40"/>
        <v>4Q15</v>
      </c>
      <c r="G511" s="225">
        <v>42352</v>
      </c>
      <c r="H511" s="224">
        <v>3.8778999999999999</v>
      </c>
    </row>
    <row r="512" spans="2:8">
      <c r="B512" s="224" t="str">
        <f t="shared" si="37"/>
        <v>4Q</v>
      </c>
      <c r="C512" s="224">
        <f t="shared" si="41"/>
        <v>12</v>
      </c>
      <c r="D512" s="224" t="str">
        <f t="shared" si="38"/>
        <v>15</v>
      </c>
      <c r="E512">
        <f t="shared" si="39"/>
        <v>2015</v>
      </c>
      <c r="F512" s="224" t="str">
        <f t="shared" si="40"/>
        <v>4Q15</v>
      </c>
      <c r="G512" s="225">
        <v>42353</v>
      </c>
      <c r="H512" s="224">
        <v>3.8730000000000002</v>
      </c>
    </row>
    <row r="513" spans="2:8">
      <c r="B513" s="224" t="str">
        <f t="shared" si="37"/>
        <v>4Q</v>
      </c>
      <c r="C513" s="224">
        <f t="shared" si="41"/>
        <v>12</v>
      </c>
      <c r="D513" s="224" t="str">
        <f t="shared" si="38"/>
        <v>15</v>
      </c>
      <c r="E513">
        <f t="shared" si="39"/>
        <v>2015</v>
      </c>
      <c r="F513" s="224" t="str">
        <f t="shared" si="40"/>
        <v>4Q15</v>
      </c>
      <c r="G513" s="225">
        <v>42354</v>
      </c>
      <c r="H513" s="224">
        <v>3.8847999999999998</v>
      </c>
    </row>
    <row r="514" spans="2:8">
      <c r="B514" s="224" t="str">
        <f t="shared" si="37"/>
        <v>4Q</v>
      </c>
      <c r="C514" s="224">
        <f t="shared" si="41"/>
        <v>12</v>
      </c>
      <c r="D514" s="224" t="str">
        <f t="shared" si="38"/>
        <v>15</v>
      </c>
      <c r="E514">
        <f t="shared" si="39"/>
        <v>2015</v>
      </c>
      <c r="F514" s="224" t="str">
        <f t="shared" si="40"/>
        <v>4Q15</v>
      </c>
      <c r="G514" s="225">
        <v>42355</v>
      </c>
      <c r="H514" s="224">
        <v>3.8795999999999999</v>
      </c>
    </row>
    <row r="515" spans="2:8">
      <c r="B515" s="224" t="str">
        <f t="shared" ref="B515:B578" si="42">VLOOKUP(C515,$N$3:$O$14,2,0)</f>
        <v>4Q</v>
      </c>
      <c r="C515" s="224">
        <f t="shared" si="41"/>
        <v>12</v>
      </c>
      <c r="D515" s="224" t="str">
        <f t="shared" ref="D515:D578" si="43">RIGHT(E515,2)</f>
        <v>15</v>
      </c>
      <c r="E515">
        <f t="shared" ref="E515:E578" si="44">YEAR(G515)</f>
        <v>2015</v>
      </c>
      <c r="F515" s="224" t="str">
        <f t="shared" ref="F515:F578" si="45">+B515&amp;D515</f>
        <v>4Q15</v>
      </c>
      <c r="G515" s="225">
        <v>42356</v>
      </c>
      <c r="H515" s="224">
        <v>3.9824000000000002</v>
      </c>
    </row>
    <row r="516" spans="2:8">
      <c r="B516" s="224" t="str">
        <f t="shared" si="42"/>
        <v>4Q</v>
      </c>
      <c r="C516" s="224">
        <f t="shared" ref="C516:C579" si="46">MONTH(G516)</f>
        <v>12</v>
      </c>
      <c r="D516" s="224" t="str">
        <f t="shared" si="43"/>
        <v>15</v>
      </c>
      <c r="E516">
        <f t="shared" si="44"/>
        <v>2015</v>
      </c>
      <c r="F516" s="224" t="str">
        <f t="shared" si="45"/>
        <v>4Q15</v>
      </c>
      <c r="G516" s="225">
        <v>42359</v>
      </c>
      <c r="H516" s="224">
        <v>4.0133999999999999</v>
      </c>
    </row>
    <row r="517" spans="2:8">
      <c r="B517" s="224" t="str">
        <f t="shared" si="42"/>
        <v>4Q</v>
      </c>
      <c r="C517" s="224">
        <f t="shared" si="46"/>
        <v>12</v>
      </c>
      <c r="D517" s="224" t="str">
        <f t="shared" si="43"/>
        <v>15</v>
      </c>
      <c r="E517">
        <f t="shared" si="44"/>
        <v>2015</v>
      </c>
      <c r="F517" s="224" t="str">
        <f t="shared" si="45"/>
        <v>4Q15</v>
      </c>
      <c r="G517" s="225">
        <v>42360</v>
      </c>
      <c r="H517" s="224">
        <v>3.9899</v>
      </c>
    </row>
    <row r="518" spans="2:8">
      <c r="B518" s="224" t="str">
        <f t="shared" si="42"/>
        <v>4Q</v>
      </c>
      <c r="C518" s="224">
        <f t="shared" si="46"/>
        <v>12</v>
      </c>
      <c r="D518" s="224" t="str">
        <f t="shared" si="43"/>
        <v>15</v>
      </c>
      <c r="E518">
        <f t="shared" si="44"/>
        <v>2015</v>
      </c>
      <c r="F518" s="224" t="str">
        <f t="shared" si="45"/>
        <v>4Q15</v>
      </c>
      <c r="G518" s="225">
        <v>42361</v>
      </c>
      <c r="H518" s="224">
        <v>3.9419</v>
      </c>
    </row>
    <row r="519" spans="2:8">
      <c r="B519" s="224" t="str">
        <f t="shared" si="42"/>
        <v>4Q</v>
      </c>
      <c r="C519" s="224">
        <f t="shared" si="46"/>
        <v>12</v>
      </c>
      <c r="D519" s="224" t="str">
        <f t="shared" si="43"/>
        <v>15</v>
      </c>
      <c r="E519">
        <f t="shared" si="44"/>
        <v>2015</v>
      </c>
      <c r="F519" s="224" t="str">
        <f t="shared" si="45"/>
        <v>4Q15</v>
      </c>
      <c r="G519" s="225">
        <v>42362</v>
      </c>
      <c r="H519" s="224">
        <v>3.9529999999999998</v>
      </c>
    </row>
    <row r="520" spans="2:8">
      <c r="B520" s="224" t="str">
        <f t="shared" si="42"/>
        <v>4Q</v>
      </c>
      <c r="C520" s="224">
        <f t="shared" si="46"/>
        <v>12</v>
      </c>
      <c r="D520" s="224" t="str">
        <f t="shared" si="43"/>
        <v>15</v>
      </c>
      <c r="E520">
        <f t="shared" si="44"/>
        <v>2015</v>
      </c>
      <c r="F520" s="224" t="str">
        <f t="shared" si="45"/>
        <v>4Q15</v>
      </c>
      <c r="G520" s="225">
        <v>42363</v>
      </c>
      <c r="H520" s="224">
        <v>3.9462999999999999</v>
      </c>
    </row>
    <row r="521" spans="2:8">
      <c r="B521" s="224" t="str">
        <f t="shared" si="42"/>
        <v>4Q</v>
      </c>
      <c r="C521" s="224">
        <f t="shared" si="46"/>
        <v>12</v>
      </c>
      <c r="D521" s="224" t="str">
        <f t="shared" si="43"/>
        <v>15</v>
      </c>
      <c r="E521">
        <f t="shared" si="44"/>
        <v>2015</v>
      </c>
      <c r="F521" s="224" t="str">
        <f t="shared" si="45"/>
        <v>4Q15</v>
      </c>
      <c r="G521" s="225">
        <v>42366</v>
      </c>
      <c r="H521" s="224">
        <v>3.8586</v>
      </c>
    </row>
    <row r="522" spans="2:8">
      <c r="B522" s="224" t="str">
        <f t="shared" si="42"/>
        <v>4Q</v>
      </c>
      <c r="C522" s="224">
        <f t="shared" si="46"/>
        <v>12</v>
      </c>
      <c r="D522" s="224" t="str">
        <f t="shared" si="43"/>
        <v>15</v>
      </c>
      <c r="E522">
        <f t="shared" si="44"/>
        <v>2015</v>
      </c>
      <c r="F522" s="224" t="str">
        <f t="shared" si="45"/>
        <v>4Q15</v>
      </c>
      <c r="G522" s="225">
        <v>42367</v>
      </c>
      <c r="H522" s="224">
        <v>3.8654999999999999</v>
      </c>
    </row>
    <row r="523" spans="2:8">
      <c r="B523" s="224" t="str">
        <f t="shared" si="42"/>
        <v>4Q</v>
      </c>
      <c r="C523" s="224">
        <f t="shared" si="46"/>
        <v>12</v>
      </c>
      <c r="D523" s="224" t="str">
        <f t="shared" si="43"/>
        <v>15</v>
      </c>
      <c r="E523">
        <f t="shared" si="44"/>
        <v>2015</v>
      </c>
      <c r="F523" s="224" t="str">
        <f t="shared" si="45"/>
        <v>4Q15</v>
      </c>
      <c r="G523" s="225">
        <v>42368</v>
      </c>
      <c r="H523" s="224">
        <v>3.9607999999999999</v>
      </c>
    </row>
    <row r="524" spans="2:8">
      <c r="B524" s="224" t="str">
        <f t="shared" si="42"/>
        <v>4Q</v>
      </c>
      <c r="C524" s="224">
        <f t="shared" si="46"/>
        <v>12</v>
      </c>
      <c r="D524" s="224" t="str">
        <f t="shared" si="43"/>
        <v>15</v>
      </c>
      <c r="E524">
        <f t="shared" si="44"/>
        <v>2015</v>
      </c>
      <c r="F524" s="224" t="str">
        <f t="shared" si="45"/>
        <v>4Q15</v>
      </c>
      <c r="G524" s="225">
        <v>42369</v>
      </c>
      <c r="H524" s="224">
        <v>3.9607999999999999</v>
      </c>
    </row>
    <row r="525" spans="2:8">
      <c r="B525" s="224" t="str">
        <f t="shared" si="42"/>
        <v>1Q</v>
      </c>
      <c r="C525" s="224">
        <f t="shared" si="46"/>
        <v>1</v>
      </c>
      <c r="D525" s="224" t="str">
        <f t="shared" si="43"/>
        <v>16</v>
      </c>
      <c r="E525">
        <f t="shared" si="44"/>
        <v>2016</v>
      </c>
      <c r="F525" s="224" t="str">
        <f t="shared" si="45"/>
        <v>1Q16</v>
      </c>
      <c r="G525" s="225">
        <v>42370</v>
      </c>
      <c r="H525" s="224">
        <v>3.9607999999999999</v>
      </c>
    </row>
    <row r="526" spans="2:8">
      <c r="B526" s="224" t="str">
        <f t="shared" si="42"/>
        <v>1Q</v>
      </c>
      <c r="C526" s="224">
        <f t="shared" si="46"/>
        <v>1</v>
      </c>
      <c r="D526" s="224" t="str">
        <f t="shared" si="43"/>
        <v>16</v>
      </c>
      <c r="E526">
        <f t="shared" si="44"/>
        <v>2016</v>
      </c>
      <c r="F526" s="224" t="str">
        <f t="shared" si="45"/>
        <v>1Q16</v>
      </c>
      <c r="G526" s="225">
        <v>42373</v>
      </c>
      <c r="H526" s="224">
        <v>4.0401999999999996</v>
      </c>
    </row>
    <row r="527" spans="2:8">
      <c r="B527" s="224" t="str">
        <f t="shared" si="42"/>
        <v>1Q</v>
      </c>
      <c r="C527" s="224">
        <f t="shared" si="46"/>
        <v>1</v>
      </c>
      <c r="D527" s="224" t="str">
        <f t="shared" si="43"/>
        <v>16</v>
      </c>
      <c r="E527">
        <f t="shared" si="44"/>
        <v>2016</v>
      </c>
      <c r="F527" s="224" t="str">
        <f t="shared" si="45"/>
        <v>1Q16</v>
      </c>
      <c r="G527" s="225">
        <v>42374</v>
      </c>
      <c r="H527" s="224">
        <v>4.0076999999999998</v>
      </c>
    </row>
    <row r="528" spans="2:8">
      <c r="B528" s="224" t="str">
        <f t="shared" si="42"/>
        <v>1Q</v>
      </c>
      <c r="C528" s="224">
        <f t="shared" si="46"/>
        <v>1</v>
      </c>
      <c r="D528" s="224" t="str">
        <f t="shared" si="43"/>
        <v>16</v>
      </c>
      <c r="E528">
        <f t="shared" si="44"/>
        <v>2016</v>
      </c>
      <c r="F528" s="224" t="str">
        <f t="shared" si="45"/>
        <v>1Q16</v>
      </c>
      <c r="G528" s="225">
        <v>42375</v>
      </c>
      <c r="H528" s="224">
        <v>4.0244</v>
      </c>
    </row>
    <row r="529" spans="2:8">
      <c r="B529" s="224" t="str">
        <f t="shared" si="42"/>
        <v>1Q</v>
      </c>
      <c r="C529" s="224">
        <f t="shared" si="46"/>
        <v>1</v>
      </c>
      <c r="D529" s="224" t="str">
        <f t="shared" si="43"/>
        <v>16</v>
      </c>
      <c r="E529">
        <f t="shared" si="44"/>
        <v>2016</v>
      </c>
      <c r="F529" s="224" t="str">
        <f t="shared" si="45"/>
        <v>1Q16</v>
      </c>
      <c r="G529" s="225">
        <v>42376</v>
      </c>
      <c r="H529" s="224">
        <v>4.0448000000000004</v>
      </c>
    </row>
    <row r="530" spans="2:8">
      <c r="B530" s="224" t="str">
        <f t="shared" si="42"/>
        <v>1Q</v>
      </c>
      <c r="C530" s="224">
        <f t="shared" si="46"/>
        <v>1</v>
      </c>
      <c r="D530" s="224" t="str">
        <f t="shared" si="43"/>
        <v>16</v>
      </c>
      <c r="E530">
        <f t="shared" si="44"/>
        <v>2016</v>
      </c>
      <c r="F530" s="224" t="str">
        <f t="shared" si="45"/>
        <v>1Q16</v>
      </c>
      <c r="G530" s="225">
        <v>42377</v>
      </c>
      <c r="H530" s="224">
        <v>4.0244999999999997</v>
      </c>
    </row>
    <row r="531" spans="2:8">
      <c r="B531" s="224" t="str">
        <f t="shared" si="42"/>
        <v>1Q</v>
      </c>
      <c r="C531" s="224">
        <f t="shared" si="46"/>
        <v>1</v>
      </c>
      <c r="D531" s="224" t="str">
        <f t="shared" si="43"/>
        <v>16</v>
      </c>
      <c r="E531">
        <f t="shared" si="44"/>
        <v>2016</v>
      </c>
      <c r="F531" s="224" t="str">
        <f t="shared" si="45"/>
        <v>1Q16</v>
      </c>
      <c r="G531" s="225">
        <v>42380</v>
      </c>
      <c r="H531" s="224">
        <v>4.0537000000000001</v>
      </c>
    </row>
    <row r="532" spans="2:8">
      <c r="B532" s="224" t="str">
        <f t="shared" si="42"/>
        <v>1Q</v>
      </c>
      <c r="C532" s="224">
        <f t="shared" si="46"/>
        <v>1</v>
      </c>
      <c r="D532" s="224" t="str">
        <f t="shared" si="43"/>
        <v>16</v>
      </c>
      <c r="E532">
        <f t="shared" si="44"/>
        <v>2016</v>
      </c>
      <c r="F532" s="224" t="str">
        <f t="shared" si="45"/>
        <v>1Q16</v>
      </c>
      <c r="G532" s="225">
        <v>42381</v>
      </c>
      <c r="H532" s="224">
        <v>4.0289999999999999</v>
      </c>
    </row>
    <row r="533" spans="2:8">
      <c r="B533" s="224" t="str">
        <f t="shared" si="42"/>
        <v>1Q</v>
      </c>
      <c r="C533" s="224">
        <f t="shared" si="46"/>
        <v>1</v>
      </c>
      <c r="D533" s="224" t="str">
        <f t="shared" si="43"/>
        <v>16</v>
      </c>
      <c r="E533">
        <f t="shared" si="44"/>
        <v>2016</v>
      </c>
      <c r="F533" s="224" t="str">
        <f t="shared" si="45"/>
        <v>1Q16</v>
      </c>
      <c r="G533" s="225">
        <v>42382</v>
      </c>
      <c r="H533" s="224">
        <v>4.0157999999999996</v>
      </c>
    </row>
    <row r="534" spans="2:8">
      <c r="B534" s="224" t="str">
        <f t="shared" si="42"/>
        <v>1Q</v>
      </c>
      <c r="C534" s="224">
        <f t="shared" si="46"/>
        <v>1</v>
      </c>
      <c r="D534" s="224" t="str">
        <f t="shared" si="43"/>
        <v>16</v>
      </c>
      <c r="E534">
        <f t="shared" si="44"/>
        <v>2016</v>
      </c>
      <c r="F534" s="224" t="str">
        <f t="shared" si="45"/>
        <v>1Q16</v>
      </c>
      <c r="G534" s="225">
        <v>42383</v>
      </c>
      <c r="H534" s="224">
        <v>3.9996</v>
      </c>
    </row>
    <row r="535" spans="2:8">
      <c r="B535" s="224" t="str">
        <f t="shared" si="42"/>
        <v>1Q</v>
      </c>
      <c r="C535" s="224">
        <f t="shared" si="46"/>
        <v>1</v>
      </c>
      <c r="D535" s="224" t="str">
        <f t="shared" si="43"/>
        <v>16</v>
      </c>
      <c r="E535">
        <f t="shared" si="44"/>
        <v>2016</v>
      </c>
      <c r="F535" s="224" t="str">
        <f t="shared" si="45"/>
        <v>1Q16</v>
      </c>
      <c r="G535" s="225">
        <v>42384</v>
      </c>
      <c r="H535" s="224">
        <v>4.0479000000000003</v>
      </c>
    </row>
    <row r="536" spans="2:8">
      <c r="B536" s="224" t="str">
        <f t="shared" si="42"/>
        <v>1Q</v>
      </c>
      <c r="C536" s="224">
        <f t="shared" si="46"/>
        <v>1</v>
      </c>
      <c r="D536" s="224" t="str">
        <f t="shared" si="43"/>
        <v>16</v>
      </c>
      <c r="E536">
        <f t="shared" si="44"/>
        <v>2016</v>
      </c>
      <c r="F536" s="224" t="str">
        <f t="shared" si="45"/>
        <v>1Q16</v>
      </c>
      <c r="G536" s="225">
        <v>42387</v>
      </c>
      <c r="H536" s="224">
        <v>4.0556999999999999</v>
      </c>
    </row>
    <row r="537" spans="2:8">
      <c r="B537" s="224" t="str">
        <f t="shared" si="42"/>
        <v>1Q</v>
      </c>
      <c r="C537" s="224">
        <f t="shared" si="46"/>
        <v>1</v>
      </c>
      <c r="D537" s="224" t="str">
        <f t="shared" si="43"/>
        <v>16</v>
      </c>
      <c r="E537">
        <f t="shared" si="44"/>
        <v>2016</v>
      </c>
      <c r="F537" s="224" t="str">
        <f t="shared" si="45"/>
        <v>1Q16</v>
      </c>
      <c r="G537" s="225">
        <v>42388</v>
      </c>
      <c r="H537" s="224">
        <v>4.0625999999999998</v>
      </c>
    </row>
    <row r="538" spans="2:8">
      <c r="B538" s="224" t="str">
        <f t="shared" si="42"/>
        <v>1Q</v>
      </c>
      <c r="C538" s="224">
        <f t="shared" si="46"/>
        <v>1</v>
      </c>
      <c r="D538" s="224" t="str">
        <f t="shared" si="43"/>
        <v>16</v>
      </c>
      <c r="E538">
        <f t="shared" si="44"/>
        <v>2016</v>
      </c>
      <c r="F538" s="224" t="str">
        <f t="shared" si="45"/>
        <v>1Q16</v>
      </c>
      <c r="G538" s="225">
        <v>42389</v>
      </c>
      <c r="H538" s="224">
        <v>4.0971000000000002</v>
      </c>
    </row>
    <row r="539" spans="2:8">
      <c r="B539" s="224" t="str">
        <f t="shared" si="42"/>
        <v>1Q</v>
      </c>
      <c r="C539" s="224">
        <f t="shared" si="46"/>
        <v>1</v>
      </c>
      <c r="D539" s="224" t="str">
        <f t="shared" si="43"/>
        <v>16</v>
      </c>
      <c r="E539">
        <f t="shared" si="44"/>
        <v>2016</v>
      </c>
      <c r="F539" s="224" t="str">
        <f t="shared" si="45"/>
        <v>1Q16</v>
      </c>
      <c r="G539" s="225">
        <v>42390</v>
      </c>
      <c r="H539" s="224">
        <v>4.1574999999999998</v>
      </c>
    </row>
    <row r="540" spans="2:8">
      <c r="B540" s="224" t="str">
        <f t="shared" si="42"/>
        <v>1Q</v>
      </c>
      <c r="C540" s="224">
        <f t="shared" si="46"/>
        <v>1</v>
      </c>
      <c r="D540" s="224" t="str">
        <f t="shared" si="43"/>
        <v>16</v>
      </c>
      <c r="E540">
        <f t="shared" si="44"/>
        <v>2016</v>
      </c>
      <c r="F540" s="224" t="str">
        <f t="shared" si="45"/>
        <v>1Q16</v>
      </c>
      <c r="G540" s="225">
        <v>42391</v>
      </c>
      <c r="H540" s="224">
        <v>4.0945</v>
      </c>
    </row>
    <row r="541" spans="2:8">
      <c r="B541" s="224" t="str">
        <f t="shared" si="42"/>
        <v>1Q</v>
      </c>
      <c r="C541" s="224">
        <f t="shared" si="46"/>
        <v>1</v>
      </c>
      <c r="D541" s="224" t="str">
        <f t="shared" si="43"/>
        <v>16</v>
      </c>
      <c r="E541">
        <f t="shared" si="44"/>
        <v>2016</v>
      </c>
      <c r="F541" s="224" t="str">
        <f t="shared" si="45"/>
        <v>1Q16</v>
      </c>
      <c r="G541" s="225">
        <v>42394</v>
      </c>
      <c r="H541" s="224">
        <v>4.0903</v>
      </c>
    </row>
    <row r="542" spans="2:8">
      <c r="B542" s="224" t="str">
        <f t="shared" si="42"/>
        <v>1Q</v>
      </c>
      <c r="C542" s="224">
        <f t="shared" si="46"/>
        <v>1</v>
      </c>
      <c r="D542" s="224" t="str">
        <f t="shared" si="43"/>
        <v>16</v>
      </c>
      <c r="E542">
        <f t="shared" si="44"/>
        <v>2016</v>
      </c>
      <c r="F542" s="224" t="str">
        <f t="shared" si="45"/>
        <v>1Q16</v>
      </c>
      <c r="G542" s="225">
        <v>42395</v>
      </c>
      <c r="H542" s="224">
        <v>4.0536000000000003</v>
      </c>
    </row>
    <row r="543" spans="2:8">
      <c r="B543" s="224" t="str">
        <f t="shared" si="42"/>
        <v>1Q</v>
      </c>
      <c r="C543" s="224">
        <f t="shared" si="46"/>
        <v>1</v>
      </c>
      <c r="D543" s="224" t="str">
        <f t="shared" si="43"/>
        <v>16</v>
      </c>
      <c r="E543">
        <f t="shared" si="44"/>
        <v>2016</v>
      </c>
      <c r="F543" s="224" t="str">
        <f t="shared" si="45"/>
        <v>1Q16</v>
      </c>
      <c r="G543" s="225">
        <v>42396</v>
      </c>
      <c r="H543" s="224">
        <v>4.1077000000000004</v>
      </c>
    </row>
    <row r="544" spans="2:8">
      <c r="B544" s="224" t="str">
        <f t="shared" si="42"/>
        <v>1Q</v>
      </c>
      <c r="C544" s="224">
        <f t="shared" si="46"/>
        <v>1</v>
      </c>
      <c r="D544" s="224" t="str">
        <f t="shared" si="43"/>
        <v>16</v>
      </c>
      <c r="E544">
        <f t="shared" si="44"/>
        <v>2016</v>
      </c>
      <c r="F544" s="224" t="str">
        <f t="shared" si="45"/>
        <v>1Q16</v>
      </c>
      <c r="G544" s="225">
        <v>42397</v>
      </c>
      <c r="H544" s="224">
        <v>4.0698999999999996</v>
      </c>
    </row>
    <row r="545" spans="2:8">
      <c r="B545" s="224" t="str">
        <f t="shared" si="42"/>
        <v>1Q</v>
      </c>
      <c r="C545" s="224">
        <f t="shared" si="46"/>
        <v>1</v>
      </c>
      <c r="D545" s="224" t="str">
        <f t="shared" si="43"/>
        <v>16</v>
      </c>
      <c r="E545">
        <f t="shared" si="44"/>
        <v>2016</v>
      </c>
      <c r="F545" s="224" t="str">
        <f t="shared" si="45"/>
        <v>1Q16</v>
      </c>
      <c r="G545" s="225">
        <v>42398</v>
      </c>
      <c r="H545" s="224">
        <v>3.9988000000000001</v>
      </c>
    </row>
    <row r="546" spans="2:8">
      <c r="B546" s="224" t="str">
        <f t="shared" si="42"/>
        <v>1Q</v>
      </c>
      <c r="C546" s="224">
        <f t="shared" si="46"/>
        <v>2</v>
      </c>
      <c r="D546" s="224" t="str">
        <f t="shared" si="43"/>
        <v>16</v>
      </c>
      <c r="E546">
        <f t="shared" si="44"/>
        <v>2016</v>
      </c>
      <c r="F546" s="224" t="str">
        <f t="shared" si="45"/>
        <v>1Q16</v>
      </c>
      <c r="G546" s="225">
        <v>42401</v>
      </c>
      <c r="H546" s="224">
        <v>3.9628999999999999</v>
      </c>
    </row>
    <row r="547" spans="2:8">
      <c r="B547" s="224" t="str">
        <f t="shared" si="42"/>
        <v>1Q</v>
      </c>
      <c r="C547" s="224">
        <f t="shared" si="46"/>
        <v>2</v>
      </c>
      <c r="D547" s="224" t="str">
        <f t="shared" si="43"/>
        <v>16</v>
      </c>
      <c r="E547">
        <f t="shared" si="44"/>
        <v>2016</v>
      </c>
      <c r="F547" s="224" t="str">
        <f t="shared" si="45"/>
        <v>1Q16</v>
      </c>
      <c r="G547" s="225">
        <v>42402</v>
      </c>
      <c r="H547" s="224">
        <v>3.9895</v>
      </c>
    </row>
    <row r="548" spans="2:8">
      <c r="B548" s="224" t="str">
        <f t="shared" si="42"/>
        <v>1Q</v>
      </c>
      <c r="C548" s="224">
        <f t="shared" si="46"/>
        <v>2</v>
      </c>
      <c r="D548" s="224" t="str">
        <f t="shared" si="43"/>
        <v>16</v>
      </c>
      <c r="E548">
        <f t="shared" si="44"/>
        <v>2016</v>
      </c>
      <c r="F548" s="224" t="str">
        <f t="shared" si="45"/>
        <v>1Q16</v>
      </c>
      <c r="G548" s="225">
        <v>42403</v>
      </c>
      <c r="H548" s="224">
        <v>3.8954</v>
      </c>
    </row>
    <row r="549" spans="2:8">
      <c r="B549" s="224" t="str">
        <f t="shared" si="42"/>
        <v>1Q</v>
      </c>
      <c r="C549" s="224">
        <f t="shared" si="46"/>
        <v>2</v>
      </c>
      <c r="D549" s="224" t="str">
        <f t="shared" si="43"/>
        <v>16</v>
      </c>
      <c r="E549">
        <f t="shared" si="44"/>
        <v>2016</v>
      </c>
      <c r="F549" s="224" t="str">
        <f t="shared" si="45"/>
        <v>1Q16</v>
      </c>
      <c r="G549" s="225">
        <v>42404</v>
      </c>
      <c r="H549" s="224">
        <v>3.8896999999999999</v>
      </c>
    </row>
    <row r="550" spans="2:8">
      <c r="B550" s="224" t="str">
        <f t="shared" si="42"/>
        <v>1Q</v>
      </c>
      <c r="C550" s="224">
        <f t="shared" si="46"/>
        <v>2</v>
      </c>
      <c r="D550" s="224" t="str">
        <f t="shared" si="43"/>
        <v>16</v>
      </c>
      <c r="E550">
        <f t="shared" si="44"/>
        <v>2016</v>
      </c>
      <c r="F550" s="224" t="str">
        <f t="shared" si="45"/>
        <v>1Q16</v>
      </c>
      <c r="G550" s="225">
        <v>42405</v>
      </c>
      <c r="H550" s="224">
        <v>3.9035000000000002</v>
      </c>
    </row>
    <row r="551" spans="2:8">
      <c r="B551" s="224" t="str">
        <f t="shared" si="42"/>
        <v>1Q</v>
      </c>
      <c r="C551" s="224">
        <f t="shared" si="46"/>
        <v>2</v>
      </c>
      <c r="D551" s="224" t="str">
        <f t="shared" si="43"/>
        <v>16</v>
      </c>
      <c r="E551">
        <f t="shared" si="44"/>
        <v>2016</v>
      </c>
      <c r="F551" s="224" t="str">
        <f t="shared" si="45"/>
        <v>1Q16</v>
      </c>
      <c r="G551" s="225">
        <v>42408</v>
      </c>
      <c r="H551" s="224">
        <v>3.8954</v>
      </c>
    </row>
    <row r="552" spans="2:8">
      <c r="B552" s="224" t="str">
        <f t="shared" si="42"/>
        <v>1Q</v>
      </c>
      <c r="C552" s="224">
        <f t="shared" si="46"/>
        <v>2</v>
      </c>
      <c r="D552" s="224" t="str">
        <f t="shared" si="43"/>
        <v>16</v>
      </c>
      <c r="E552">
        <f t="shared" si="44"/>
        <v>2016</v>
      </c>
      <c r="F552" s="224" t="str">
        <f t="shared" si="45"/>
        <v>1Q16</v>
      </c>
      <c r="G552" s="225">
        <v>42409</v>
      </c>
      <c r="H552" s="224">
        <v>3.8856000000000002</v>
      </c>
    </row>
    <row r="553" spans="2:8">
      <c r="B553" s="224" t="str">
        <f t="shared" si="42"/>
        <v>1Q</v>
      </c>
      <c r="C553" s="224">
        <f t="shared" si="46"/>
        <v>2</v>
      </c>
      <c r="D553" s="224" t="str">
        <f t="shared" si="43"/>
        <v>16</v>
      </c>
      <c r="E553">
        <f t="shared" si="44"/>
        <v>2016</v>
      </c>
      <c r="F553" s="224" t="str">
        <f t="shared" si="45"/>
        <v>1Q16</v>
      </c>
      <c r="G553" s="225">
        <v>42410</v>
      </c>
      <c r="H553" s="224">
        <v>3.9285000000000001</v>
      </c>
    </row>
    <row r="554" spans="2:8">
      <c r="B554" s="224" t="str">
        <f t="shared" si="42"/>
        <v>1Q</v>
      </c>
      <c r="C554" s="224">
        <f t="shared" si="46"/>
        <v>2</v>
      </c>
      <c r="D554" s="224" t="str">
        <f t="shared" si="43"/>
        <v>16</v>
      </c>
      <c r="E554">
        <f t="shared" si="44"/>
        <v>2016</v>
      </c>
      <c r="F554" s="224" t="str">
        <f t="shared" si="45"/>
        <v>1Q16</v>
      </c>
      <c r="G554" s="225">
        <v>42411</v>
      </c>
      <c r="H554" s="224">
        <v>3.9946000000000002</v>
      </c>
    </row>
    <row r="555" spans="2:8">
      <c r="B555" s="224" t="str">
        <f t="shared" si="42"/>
        <v>1Q</v>
      </c>
      <c r="C555" s="224">
        <f t="shared" si="46"/>
        <v>2</v>
      </c>
      <c r="D555" s="224" t="str">
        <f t="shared" si="43"/>
        <v>16</v>
      </c>
      <c r="E555">
        <f t="shared" si="44"/>
        <v>2016</v>
      </c>
      <c r="F555" s="224" t="str">
        <f t="shared" si="45"/>
        <v>1Q16</v>
      </c>
      <c r="G555" s="225">
        <v>42412</v>
      </c>
      <c r="H555" s="224">
        <v>4.0026999999999999</v>
      </c>
    </row>
    <row r="556" spans="2:8">
      <c r="B556" s="224" t="str">
        <f t="shared" si="42"/>
        <v>1Q</v>
      </c>
      <c r="C556" s="224">
        <f t="shared" si="46"/>
        <v>2</v>
      </c>
      <c r="D556" s="224" t="str">
        <f t="shared" si="43"/>
        <v>16</v>
      </c>
      <c r="E556">
        <f t="shared" si="44"/>
        <v>2016</v>
      </c>
      <c r="F556" s="224" t="str">
        <f t="shared" si="45"/>
        <v>1Q16</v>
      </c>
      <c r="G556" s="225">
        <v>42415</v>
      </c>
      <c r="H556" s="224">
        <v>4.0060000000000002</v>
      </c>
    </row>
    <row r="557" spans="2:8">
      <c r="B557" s="224" t="str">
        <f t="shared" si="42"/>
        <v>1Q</v>
      </c>
      <c r="C557" s="224">
        <f t="shared" si="46"/>
        <v>2</v>
      </c>
      <c r="D557" s="224" t="str">
        <f t="shared" si="43"/>
        <v>16</v>
      </c>
      <c r="E557">
        <f t="shared" si="44"/>
        <v>2016</v>
      </c>
      <c r="F557" s="224" t="str">
        <f t="shared" si="45"/>
        <v>1Q16</v>
      </c>
      <c r="G557" s="225">
        <v>42416</v>
      </c>
      <c r="H557" s="224">
        <v>4.0723000000000003</v>
      </c>
    </row>
    <row r="558" spans="2:8">
      <c r="B558" s="224" t="str">
        <f t="shared" si="42"/>
        <v>1Q</v>
      </c>
      <c r="C558" s="224">
        <f t="shared" si="46"/>
        <v>2</v>
      </c>
      <c r="D558" s="224" t="str">
        <f t="shared" si="43"/>
        <v>16</v>
      </c>
      <c r="E558">
        <f t="shared" si="44"/>
        <v>2016</v>
      </c>
      <c r="F558" s="224" t="str">
        <f t="shared" si="45"/>
        <v>1Q16</v>
      </c>
      <c r="G558" s="225">
        <v>42417</v>
      </c>
      <c r="H558" s="224">
        <v>3.9851000000000001</v>
      </c>
    </row>
    <row r="559" spans="2:8">
      <c r="B559" s="224" t="str">
        <f t="shared" si="42"/>
        <v>1Q</v>
      </c>
      <c r="C559" s="224">
        <f t="shared" si="46"/>
        <v>2</v>
      </c>
      <c r="D559" s="224" t="str">
        <f t="shared" si="43"/>
        <v>16</v>
      </c>
      <c r="E559">
        <f t="shared" si="44"/>
        <v>2016</v>
      </c>
      <c r="F559" s="224" t="str">
        <f t="shared" si="45"/>
        <v>1Q16</v>
      </c>
      <c r="G559" s="225">
        <v>42418</v>
      </c>
      <c r="H559" s="224">
        <v>4.0284000000000004</v>
      </c>
    </row>
    <row r="560" spans="2:8">
      <c r="B560" s="224" t="str">
        <f t="shared" si="42"/>
        <v>1Q</v>
      </c>
      <c r="C560" s="224">
        <f t="shared" si="46"/>
        <v>2</v>
      </c>
      <c r="D560" s="224" t="str">
        <f t="shared" si="43"/>
        <v>16</v>
      </c>
      <c r="E560">
        <f t="shared" si="44"/>
        <v>2016</v>
      </c>
      <c r="F560" s="224" t="str">
        <f t="shared" si="45"/>
        <v>1Q16</v>
      </c>
      <c r="G560" s="225">
        <v>42419</v>
      </c>
      <c r="H560" s="224">
        <v>4.0213999999999999</v>
      </c>
    </row>
    <row r="561" spans="2:8">
      <c r="B561" s="224" t="str">
        <f t="shared" si="42"/>
        <v>1Q</v>
      </c>
      <c r="C561" s="224">
        <f t="shared" si="46"/>
        <v>2</v>
      </c>
      <c r="D561" s="224" t="str">
        <f t="shared" si="43"/>
        <v>16</v>
      </c>
      <c r="E561">
        <f t="shared" si="44"/>
        <v>2016</v>
      </c>
      <c r="F561" s="224" t="str">
        <f t="shared" si="45"/>
        <v>1Q16</v>
      </c>
      <c r="G561" s="225">
        <v>42422</v>
      </c>
      <c r="H561" s="224">
        <v>3.9472999999999998</v>
      </c>
    </row>
    <row r="562" spans="2:8">
      <c r="B562" s="224" t="str">
        <f t="shared" si="42"/>
        <v>1Q</v>
      </c>
      <c r="C562" s="224">
        <f t="shared" si="46"/>
        <v>2</v>
      </c>
      <c r="D562" s="224" t="str">
        <f t="shared" si="43"/>
        <v>16</v>
      </c>
      <c r="E562">
        <f t="shared" si="44"/>
        <v>2016</v>
      </c>
      <c r="F562" s="224" t="str">
        <f t="shared" si="45"/>
        <v>1Q16</v>
      </c>
      <c r="G562" s="225">
        <v>42423</v>
      </c>
      <c r="H562" s="224">
        <v>3.9569000000000001</v>
      </c>
    </row>
    <row r="563" spans="2:8">
      <c r="B563" s="224" t="str">
        <f t="shared" si="42"/>
        <v>1Q</v>
      </c>
      <c r="C563" s="224">
        <f t="shared" si="46"/>
        <v>2</v>
      </c>
      <c r="D563" s="224" t="str">
        <f t="shared" si="43"/>
        <v>16</v>
      </c>
      <c r="E563">
        <f t="shared" si="44"/>
        <v>2016</v>
      </c>
      <c r="F563" s="224" t="str">
        <f t="shared" si="45"/>
        <v>1Q16</v>
      </c>
      <c r="G563" s="225">
        <v>42424</v>
      </c>
      <c r="H563" s="224">
        <v>3.9590999999999998</v>
      </c>
    </row>
    <row r="564" spans="2:8">
      <c r="B564" s="224" t="str">
        <f t="shared" si="42"/>
        <v>1Q</v>
      </c>
      <c r="C564" s="224">
        <f t="shared" si="46"/>
        <v>2</v>
      </c>
      <c r="D564" s="224" t="str">
        <f t="shared" si="43"/>
        <v>16</v>
      </c>
      <c r="E564">
        <f t="shared" si="44"/>
        <v>2016</v>
      </c>
      <c r="F564" s="224" t="str">
        <f t="shared" si="45"/>
        <v>1Q16</v>
      </c>
      <c r="G564" s="225">
        <v>42425</v>
      </c>
      <c r="H564" s="224">
        <v>3.956</v>
      </c>
    </row>
    <row r="565" spans="2:8">
      <c r="B565" s="224" t="str">
        <f t="shared" si="42"/>
        <v>1Q</v>
      </c>
      <c r="C565" s="224">
        <f t="shared" si="46"/>
        <v>2</v>
      </c>
      <c r="D565" s="224" t="str">
        <f t="shared" si="43"/>
        <v>16</v>
      </c>
      <c r="E565">
        <f t="shared" si="44"/>
        <v>2016</v>
      </c>
      <c r="F565" s="224" t="str">
        <f t="shared" si="45"/>
        <v>1Q16</v>
      </c>
      <c r="G565" s="225">
        <v>42426</v>
      </c>
      <c r="H565" s="224">
        <v>3.9933000000000001</v>
      </c>
    </row>
    <row r="566" spans="2:8">
      <c r="B566" s="224" t="str">
        <f t="shared" si="42"/>
        <v>1Q</v>
      </c>
      <c r="C566" s="224">
        <f t="shared" si="46"/>
        <v>2</v>
      </c>
      <c r="D566" s="224" t="str">
        <f t="shared" si="43"/>
        <v>16</v>
      </c>
      <c r="E566">
        <f t="shared" si="44"/>
        <v>2016</v>
      </c>
      <c r="F566" s="224" t="str">
        <f t="shared" si="45"/>
        <v>1Q16</v>
      </c>
      <c r="G566" s="225">
        <v>42429</v>
      </c>
      <c r="H566" s="224">
        <v>4.0171000000000001</v>
      </c>
    </row>
    <row r="567" spans="2:8">
      <c r="B567" s="224" t="str">
        <f t="shared" si="42"/>
        <v>1Q</v>
      </c>
      <c r="C567" s="224">
        <f t="shared" si="46"/>
        <v>3</v>
      </c>
      <c r="D567" s="224" t="str">
        <f t="shared" si="43"/>
        <v>16</v>
      </c>
      <c r="E567">
        <f t="shared" si="44"/>
        <v>2016</v>
      </c>
      <c r="F567" s="224" t="str">
        <f t="shared" si="45"/>
        <v>1Q16</v>
      </c>
      <c r="G567" s="225">
        <v>42430</v>
      </c>
      <c r="H567" s="224">
        <v>3.9275000000000002</v>
      </c>
    </row>
    <row r="568" spans="2:8">
      <c r="B568" s="224" t="str">
        <f t="shared" si="42"/>
        <v>1Q</v>
      </c>
      <c r="C568" s="224">
        <f t="shared" si="46"/>
        <v>3</v>
      </c>
      <c r="D568" s="224" t="str">
        <f t="shared" si="43"/>
        <v>16</v>
      </c>
      <c r="E568">
        <f t="shared" si="44"/>
        <v>2016</v>
      </c>
      <c r="F568" s="224" t="str">
        <f t="shared" si="45"/>
        <v>1Q16</v>
      </c>
      <c r="G568" s="225">
        <v>42431</v>
      </c>
      <c r="H568" s="224">
        <v>3.8932000000000002</v>
      </c>
    </row>
    <row r="569" spans="2:8">
      <c r="B569" s="224" t="str">
        <f t="shared" si="42"/>
        <v>1Q</v>
      </c>
      <c r="C569" s="224">
        <f t="shared" si="46"/>
        <v>3</v>
      </c>
      <c r="D569" s="224" t="str">
        <f t="shared" si="43"/>
        <v>16</v>
      </c>
      <c r="E569">
        <f t="shared" si="44"/>
        <v>2016</v>
      </c>
      <c r="F569" s="224" t="str">
        <f t="shared" si="45"/>
        <v>1Q16</v>
      </c>
      <c r="G569" s="225">
        <v>42432</v>
      </c>
      <c r="H569" s="224">
        <v>3.7991000000000001</v>
      </c>
    </row>
    <row r="570" spans="2:8">
      <c r="B570" s="224" t="str">
        <f t="shared" si="42"/>
        <v>1Q</v>
      </c>
      <c r="C570" s="224">
        <f t="shared" si="46"/>
        <v>3</v>
      </c>
      <c r="D570" s="224" t="str">
        <f t="shared" si="43"/>
        <v>16</v>
      </c>
      <c r="E570">
        <f t="shared" si="44"/>
        <v>2016</v>
      </c>
      <c r="F570" s="224" t="str">
        <f t="shared" si="45"/>
        <v>1Q16</v>
      </c>
      <c r="G570" s="225">
        <v>42433</v>
      </c>
      <c r="H570" s="224">
        <v>3.7593000000000001</v>
      </c>
    </row>
    <row r="571" spans="2:8">
      <c r="B571" s="224" t="str">
        <f t="shared" si="42"/>
        <v>1Q</v>
      </c>
      <c r="C571" s="224">
        <f t="shared" si="46"/>
        <v>3</v>
      </c>
      <c r="D571" s="224" t="str">
        <f t="shared" si="43"/>
        <v>16</v>
      </c>
      <c r="E571">
        <f t="shared" si="44"/>
        <v>2016</v>
      </c>
      <c r="F571" s="224" t="str">
        <f t="shared" si="45"/>
        <v>1Q16</v>
      </c>
      <c r="G571" s="225">
        <v>42436</v>
      </c>
      <c r="H571" s="224">
        <v>3.7829999999999999</v>
      </c>
    </row>
    <row r="572" spans="2:8">
      <c r="B572" s="224" t="str">
        <f t="shared" si="42"/>
        <v>1Q</v>
      </c>
      <c r="C572" s="224">
        <f t="shared" si="46"/>
        <v>3</v>
      </c>
      <c r="D572" s="224" t="str">
        <f t="shared" si="43"/>
        <v>16</v>
      </c>
      <c r="E572">
        <f t="shared" si="44"/>
        <v>2016</v>
      </c>
      <c r="F572" s="224" t="str">
        <f t="shared" si="45"/>
        <v>1Q16</v>
      </c>
      <c r="G572" s="225">
        <v>42437</v>
      </c>
      <c r="H572" s="224">
        <v>3.7555999999999998</v>
      </c>
    </row>
    <row r="573" spans="2:8">
      <c r="B573" s="224" t="str">
        <f t="shared" si="42"/>
        <v>1Q</v>
      </c>
      <c r="C573" s="224">
        <f t="shared" si="46"/>
        <v>3</v>
      </c>
      <c r="D573" s="224" t="str">
        <f t="shared" si="43"/>
        <v>16</v>
      </c>
      <c r="E573">
        <f t="shared" si="44"/>
        <v>2016</v>
      </c>
      <c r="F573" s="224" t="str">
        <f t="shared" si="45"/>
        <v>1Q16</v>
      </c>
      <c r="G573" s="225">
        <v>42438</v>
      </c>
      <c r="H573" s="224">
        <v>3.6848999999999998</v>
      </c>
    </row>
    <row r="574" spans="2:8">
      <c r="B574" s="224" t="str">
        <f t="shared" si="42"/>
        <v>1Q</v>
      </c>
      <c r="C574" s="224">
        <f t="shared" si="46"/>
        <v>3</v>
      </c>
      <c r="D574" s="224" t="str">
        <f t="shared" si="43"/>
        <v>16</v>
      </c>
      <c r="E574">
        <f t="shared" si="44"/>
        <v>2016</v>
      </c>
      <c r="F574" s="224" t="str">
        <f t="shared" si="45"/>
        <v>1Q16</v>
      </c>
      <c r="G574" s="225">
        <v>42439</v>
      </c>
      <c r="H574" s="224">
        <v>3.6215000000000002</v>
      </c>
    </row>
    <row r="575" spans="2:8">
      <c r="B575" s="224" t="str">
        <f t="shared" si="42"/>
        <v>1Q</v>
      </c>
      <c r="C575" s="224">
        <f t="shared" si="46"/>
        <v>3</v>
      </c>
      <c r="D575" s="224" t="str">
        <f t="shared" si="43"/>
        <v>16</v>
      </c>
      <c r="E575">
        <f t="shared" si="44"/>
        <v>2016</v>
      </c>
      <c r="F575" s="224" t="str">
        <f t="shared" si="45"/>
        <v>1Q16</v>
      </c>
      <c r="G575" s="225">
        <v>42440</v>
      </c>
      <c r="H575" s="224">
        <v>3.5819999999999999</v>
      </c>
    </row>
    <row r="576" spans="2:8">
      <c r="B576" s="224" t="str">
        <f t="shared" si="42"/>
        <v>1Q</v>
      </c>
      <c r="C576" s="224">
        <f t="shared" si="46"/>
        <v>3</v>
      </c>
      <c r="D576" s="224" t="str">
        <f t="shared" si="43"/>
        <v>16</v>
      </c>
      <c r="E576">
        <f t="shared" si="44"/>
        <v>2016</v>
      </c>
      <c r="F576" s="224" t="str">
        <f t="shared" si="45"/>
        <v>1Q16</v>
      </c>
      <c r="G576" s="225">
        <v>42443</v>
      </c>
      <c r="H576" s="224">
        <v>3.6617999999999999</v>
      </c>
    </row>
    <row r="577" spans="2:8">
      <c r="B577" s="224" t="str">
        <f t="shared" si="42"/>
        <v>1Q</v>
      </c>
      <c r="C577" s="224">
        <f t="shared" si="46"/>
        <v>3</v>
      </c>
      <c r="D577" s="224" t="str">
        <f t="shared" si="43"/>
        <v>16</v>
      </c>
      <c r="E577">
        <f t="shared" si="44"/>
        <v>2016</v>
      </c>
      <c r="F577" s="224" t="str">
        <f t="shared" si="45"/>
        <v>1Q16</v>
      </c>
      <c r="G577" s="225">
        <v>42444</v>
      </c>
      <c r="H577" s="224">
        <v>3.7656000000000001</v>
      </c>
    </row>
    <row r="578" spans="2:8">
      <c r="B578" s="224" t="str">
        <f t="shared" si="42"/>
        <v>1Q</v>
      </c>
      <c r="C578" s="224">
        <f t="shared" si="46"/>
        <v>3</v>
      </c>
      <c r="D578" s="224" t="str">
        <f t="shared" si="43"/>
        <v>16</v>
      </c>
      <c r="E578">
        <f t="shared" si="44"/>
        <v>2016</v>
      </c>
      <c r="F578" s="224" t="str">
        <f t="shared" si="45"/>
        <v>1Q16</v>
      </c>
      <c r="G578" s="225">
        <v>42445</v>
      </c>
      <c r="H578" s="224">
        <v>3.7422</v>
      </c>
    </row>
    <row r="579" spans="2:8">
      <c r="B579" s="224" t="str">
        <f t="shared" ref="B579:B642" si="47">VLOOKUP(C579,$N$3:$O$14,2,0)</f>
        <v>1Q</v>
      </c>
      <c r="C579" s="224">
        <f t="shared" si="46"/>
        <v>3</v>
      </c>
      <c r="D579" s="224" t="str">
        <f t="shared" ref="D579:D642" si="48">RIGHT(E579,2)</f>
        <v>16</v>
      </c>
      <c r="E579">
        <f t="shared" ref="E579:E642" si="49">YEAR(G579)</f>
        <v>2016</v>
      </c>
      <c r="F579" s="224" t="str">
        <f t="shared" ref="F579:F642" si="50">+B579&amp;D579</f>
        <v>1Q16</v>
      </c>
      <c r="G579" s="225">
        <v>42446</v>
      </c>
      <c r="H579" s="224">
        <v>3.6267</v>
      </c>
    </row>
    <row r="580" spans="2:8">
      <c r="B580" s="224" t="str">
        <f t="shared" si="47"/>
        <v>1Q</v>
      </c>
      <c r="C580" s="224">
        <f t="shared" ref="C580:C643" si="51">MONTH(G580)</f>
        <v>3</v>
      </c>
      <c r="D580" s="224" t="str">
        <f t="shared" si="48"/>
        <v>16</v>
      </c>
      <c r="E580">
        <f t="shared" si="49"/>
        <v>2016</v>
      </c>
      <c r="F580" s="224" t="str">
        <f t="shared" si="50"/>
        <v>1Q16</v>
      </c>
      <c r="G580" s="225">
        <v>42447</v>
      </c>
      <c r="H580" s="224">
        <v>3.6240000000000001</v>
      </c>
    </row>
    <row r="581" spans="2:8">
      <c r="B581" s="224" t="str">
        <f t="shared" si="47"/>
        <v>1Q</v>
      </c>
      <c r="C581" s="224">
        <f t="shared" si="51"/>
        <v>3</v>
      </c>
      <c r="D581" s="224" t="str">
        <f t="shared" si="48"/>
        <v>16</v>
      </c>
      <c r="E581">
        <f t="shared" si="49"/>
        <v>2016</v>
      </c>
      <c r="F581" s="224" t="str">
        <f t="shared" si="50"/>
        <v>1Q16</v>
      </c>
      <c r="G581" s="225">
        <v>42450</v>
      </c>
      <c r="H581" s="224">
        <v>3.6177999999999999</v>
      </c>
    </row>
    <row r="582" spans="2:8">
      <c r="B582" s="224" t="str">
        <f t="shared" si="47"/>
        <v>1Q</v>
      </c>
      <c r="C582" s="224">
        <f t="shared" si="51"/>
        <v>3</v>
      </c>
      <c r="D582" s="224" t="str">
        <f t="shared" si="48"/>
        <v>16</v>
      </c>
      <c r="E582">
        <f t="shared" si="49"/>
        <v>2016</v>
      </c>
      <c r="F582" s="224" t="str">
        <f t="shared" si="50"/>
        <v>1Q16</v>
      </c>
      <c r="G582" s="225">
        <v>42451</v>
      </c>
      <c r="H582" s="224">
        <v>3.5811999999999999</v>
      </c>
    </row>
    <row r="583" spans="2:8">
      <c r="B583" s="224" t="str">
        <f t="shared" si="47"/>
        <v>1Q</v>
      </c>
      <c r="C583" s="224">
        <f t="shared" si="51"/>
        <v>3</v>
      </c>
      <c r="D583" s="224" t="str">
        <f t="shared" si="48"/>
        <v>16</v>
      </c>
      <c r="E583">
        <f t="shared" si="49"/>
        <v>2016</v>
      </c>
      <c r="F583" s="224" t="str">
        <f t="shared" si="50"/>
        <v>1Q16</v>
      </c>
      <c r="G583" s="225">
        <v>42452</v>
      </c>
      <c r="H583" s="224">
        <v>3.6854</v>
      </c>
    </row>
    <row r="584" spans="2:8">
      <c r="B584" s="224" t="str">
        <f t="shared" si="47"/>
        <v>1Q</v>
      </c>
      <c r="C584" s="224">
        <f t="shared" si="51"/>
        <v>3</v>
      </c>
      <c r="D584" s="224" t="str">
        <f t="shared" si="48"/>
        <v>16</v>
      </c>
      <c r="E584">
        <f t="shared" si="49"/>
        <v>2016</v>
      </c>
      <c r="F584" s="224" t="str">
        <f t="shared" si="50"/>
        <v>1Q16</v>
      </c>
      <c r="G584" s="225">
        <v>42453</v>
      </c>
      <c r="H584" s="224">
        <v>3.6770999999999998</v>
      </c>
    </row>
    <row r="585" spans="2:8">
      <c r="B585" s="224" t="str">
        <f t="shared" si="47"/>
        <v>1Q</v>
      </c>
      <c r="C585" s="224">
        <f t="shared" si="51"/>
        <v>3</v>
      </c>
      <c r="D585" s="224" t="str">
        <f t="shared" si="48"/>
        <v>16</v>
      </c>
      <c r="E585">
        <f t="shared" si="49"/>
        <v>2016</v>
      </c>
      <c r="F585" s="224" t="str">
        <f t="shared" si="50"/>
        <v>1Q16</v>
      </c>
      <c r="G585" s="225">
        <v>42454</v>
      </c>
      <c r="H585" s="224">
        <v>3.6835</v>
      </c>
    </row>
    <row r="586" spans="2:8">
      <c r="B586" s="224" t="str">
        <f t="shared" si="47"/>
        <v>1Q</v>
      </c>
      <c r="C586" s="224">
        <f t="shared" si="51"/>
        <v>3</v>
      </c>
      <c r="D586" s="224" t="str">
        <f t="shared" si="48"/>
        <v>16</v>
      </c>
      <c r="E586">
        <f t="shared" si="49"/>
        <v>2016</v>
      </c>
      <c r="F586" s="224" t="str">
        <f t="shared" si="50"/>
        <v>1Q16</v>
      </c>
      <c r="G586" s="225">
        <v>42457</v>
      </c>
      <c r="H586" s="224">
        <v>3.6278000000000001</v>
      </c>
    </row>
    <row r="587" spans="2:8">
      <c r="B587" s="224" t="str">
        <f t="shared" si="47"/>
        <v>1Q</v>
      </c>
      <c r="C587" s="224">
        <f t="shared" si="51"/>
        <v>3</v>
      </c>
      <c r="D587" s="224" t="str">
        <f t="shared" si="48"/>
        <v>16</v>
      </c>
      <c r="E587">
        <f t="shared" si="49"/>
        <v>2016</v>
      </c>
      <c r="F587" s="224" t="str">
        <f t="shared" si="50"/>
        <v>1Q16</v>
      </c>
      <c r="G587" s="225">
        <v>42458</v>
      </c>
      <c r="H587" s="224">
        <v>3.6385999999999998</v>
      </c>
    </row>
    <row r="588" spans="2:8">
      <c r="B588" s="224" t="str">
        <f t="shared" si="47"/>
        <v>1Q</v>
      </c>
      <c r="C588" s="224">
        <f t="shared" si="51"/>
        <v>3</v>
      </c>
      <c r="D588" s="224" t="str">
        <f t="shared" si="48"/>
        <v>16</v>
      </c>
      <c r="E588">
        <f t="shared" si="49"/>
        <v>2016</v>
      </c>
      <c r="F588" s="224" t="str">
        <f t="shared" si="50"/>
        <v>1Q16</v>
      </c>
      <c r="G588" s="225">
        <v>42459</v>
      </c>
      <c r="H588" s="224">
        <v>3.6002000000000001</v>
      </c>
    </row>
    <row r="589" spans="2:8">
      <c r="B589" s="224" t="str">
        <f t="shared" si="47"/>
        <v>1Q</v>
      </c>
      <c r="C589" s="224">
        <f t="shared" si="51"/>
        <v>3</v>
      </c>
      <c r="D589" s="224" t="str">
        <f t="shared" si="48"/>
        <v>16</v>
      </c>
      <c r="E589">
        <f t="shared" si="49"/>
        <v>2016</v>
      </c>
      <c r="F589" s="224" t="str">
        <f t="shared" si="50"/>
        <v>1Q16</v>
      </c>
      <c r="G589" s="225">
        <v>42460</v>
      </c>
      <c r="H589" s="224">
        <v>3.5935000000000001</v>
      </c>
    </row>
    <row r="590" spans="2:8">
      <c r="B590" s="224" t="str">
        <f t="shared" si="47"/>
        <v>2Q</v>
      </c>
      <c r="C590" s="224">
        <f t="shared" si="51"/>
        <v>4</v>
      </c>
      <c r="D590" s="224" t="str">
        <f t="shared" si="48"/>
        <v>16</v>
      </c>
      <c r="E590">
        <f t="shared" si="49"/>
        <v>2016</v>
      </c>
      <c r="F590" s="224" t="str">
        <f t="shared" si="50"/>
        <v>2Q16</v>
      </c>
      <c r="G590" s="225">
        <v>42461</v>
      </c>
      <c r="H590" s="224">
        <v>3.5537999999999998</v>
      </c>
    </row>
    <row r="591" spans="2:8">
      <c r="B591" s="224" t="str">
        <f t="shared" si="47"/>
        <v>2Q</v>
      </c>
      <c r="C591" s="224">
        <f t="shared" si="51"/>
        <v>4</v>
      </c>
      <c r="D591" s="224" t="str">
        <f t="shared" si="48"/>
        <v>16</v>
      </c>
      <c r="E591">
        <f t="shared" si="49"/>
        <v>2016</v>
      </c>
      <c r="F591" s="224" t="str">
        <f t="shared" si="50"/>
        <v>2Q16</v>
      </c>
      <c r="G591" s="225">
        <v>42464</v>
      </c>
      <c r="H591" s="224">
        <v>3.6240000000000001</v>
      </c>
    </row>
    <row r="592" spans="2:8">
      <c r="B592" s="224" t="str">
        <f t="shared" si="47"/>
        <v>2Q</v>
      </c>
      <c r="C592" s="224">
        <f t="shared" si="51"/>
        <v>4</v>
      </c>
      <c r="D592" s="224" t="str">
        <f t="shared" si="48"/>
        <v>16</v>
      </c>
      <c r="E592">
        <f t="shared" si="49"/>
        <v>2016</v>
      </c>
      <c r="F592" s="224" t="str">
        <f t="shared" si="50"/>
        <v>2Q16</v>
      </c>
      <c r="G592" s="225">
        <v>42465</v>
      </c>
      <c r="H592" s="224">
        <v>3.6804999999999999</v>
      </c>
    </row>
    <row r="593" spans="2:8">
      <c r="B593" s="224" t="str">
        <f t="shared" si="47"/>
        <v>2Q</v>
      </c>
      <c r="C593" s="224">
        <f t="shared" si="51"/>
        <v>4</v>
      </c>
      <c r="D593" s="224" t="str">
        <f t="shared" si="48"/>
        <v>16</v>
      </c>
      <c r="E593">
        <f t="shared" si="49"/>
        <v>2016</v>
      </c>
      <c r="F593" s="224" t="str">
        <f t="shared" si="50"/>
        <v>2Q16</v>
      </c>
      <c r="G593" s="225">
        <v>42466</v>
      </c>
      <c r="H593" s="224">
        <v>3.6413000000000002</v>
      </c>
    </row>
    <row r="594" spans="2:8">
      <c r="B594" s="224" t="str">
        <f t="shared" si="47"/>
        <v>2Q</v>
      </c>
      <c r="C594" s="224">
        <f t="shared" si="51"/>
        <v>4</v>
      </c>
      <c r="D594" s="224" t="str">
        <f t="shared" si="48"/>
        <v>16</v>
      </c>
      <c r="E594">
        <f t="shared" si="49"/>
        <v>2016</v>
      </c>
      <c r="F594" s="224" t="str">
        <f t="shared" si="50"/>
        <v>2Q16</v>
      </c>
      <c r="G594" s="225">
        <v>42467</v>
      </c>
      <c r="H594" s="224">
        <v>3.6905000000000001</v>
      </c>
    </row>
    <row r="595" spans="2:8">
      <c r="B595" s="224" t="str">
        <f t="shared" si="47"/>
        <v>2Q</v>
      </c>
      <c r="C595" s="224">
        <f t="shared" si="51"/>
        <v>4</v>
      </c>
      <c r="D595" s="224" t="str">
        <f t="shared" si="48"/>
        <v>16</v>
      </c>
      <c r="E595">
        <f t="shared" si="49"/>
        <v>2016</v>
      </c>
      <c r="F595" s="224" t="str">
        <f t="shared" si="50"/>
        <v>2Q16</v>
      </c>
      <c r="G595" s="225">
        <v>42468</v>
      </c>
      <c r="H595" s="224">
        <v>3.5901000000000001</v>
      </c>
    </row>
    <row r="596" spans="2:8">
      <c r="B596" s="224" t="str">
        <f t="shared" si="47"/>
        <v>2Q</v>
      </c>
      <c r="C596" s="224">
        <f t="shared" si="51"/>
        <v>4</v>
      </c>
      <c r="D596" s="224" t="str">
        <f t="shared" si="48"/>
        <v>16</v>
      </c>
      <c r="E596">
        <f t="shared" si="49"/>
        <v>2016</v>
      </c>
      <c r="F596" s="224" t="str">
        <f t="shared" si="50"/>
        <v>2Q16</v>
      </c>
      <c r="G596" s="225">
        <v>42471</v>
      </c>
      <c r="H596" s="224">
        <v>3.4923999999999999</v>
      </c>
    </row>
    <row r="597" spans="2:8">
      <c r="B597" s="224" t="str">
        <f t="shared" si="47"/>
        <v>2Q</v>
      </c>
      <c r="C597" s="224">
        <f t="shared" si="51"/>
        <v>4</v>
      </c>
      <c r="D597" s="224" t="str">
        <f t="shared" si="48"/>
        <v>16</v>
      </c>
      <c r="E597">
        <f t="shared" si="49"/>
        <v>2016</v>
      </c>
      <c r="F597" s="224" t="str">
        <f t="shared" si="50"/>
        <v>2Q16</v>
      </c>
      <c r="G597" s="225">
        <v>42472</v>
      </c>
      <c r="H597" s="224">
        <v>3.4927999999999999</v>
      </c>
    </row>
    <row r="598" spans="2:8">
      <c r="B598" s="224" t="str">
        <f t="shared" si="47"/>
        <v>2Q</v>
      </c>
      <c r="C598" s="224">
        <f t="shared" si="51"/>
        <v>4</v>
      </c>
      <c r="D598" s="224" t="str">
        <f t="shared" si="48"/>
        <v>16</v>
      </c>
      <c r="E598">
        <f t="shared" si="49"/>
        <v>2016</v>
      </c>
      <c r="F598" s="224" t="str">
        <f t="shared" si="50"/>
        <v>2Q16</v>
      </c>
      <c r="G598" s="225">
        <v>42473</v>
      </c>
      <c r="H598" s="224">
        <v>3.4983</v>
      </c>
    </row>
    <row r="599" spans="2:8">
      <c r="B599" s="224" t="str">
        <f t="shared" si="47"/>
        <v>2Q</v>
      </c>
      <c r="C599" s="224">
        <f t="shared" si="51"/>
        <v>4</v>
      </c>
      <c r="D599" s="224" t="str">
        <f t="shared" si="48"/>
        <v>16</v>
      </c>
      <c r="E599">
        <f t="shared" si="49"/>
        <v>2016</v>
      </c>
      <c r="F599" s="224" t="str">
        <f t="shared" si="50"/>
        <v>2Q16</v>
      </c>
      <c r="G599" s="225">
        <v>42474</v>
      </c>
      <c r="H599" s="224">
        <v>3.4838</v>
      </c>
    </row>
    <row r="600" spans="2:8">
      <c r="B600" s="224" t="str">
        <f t="shared" si="47"/>
        <v>2Q</v>
      </c>
      <c r="C600" s="224">
        <f t="shared" si="51"/>
        <v>4</v>
      </c>
      <c r="D600" s="224" t="str">
        <f t="shared" si="48"/>
        <v>16</v>
      </c>
      <c r="E600">
        <f t="shared" si="49"/>
        <v>2016</v>
      </c>
      <c r="F600" s="224" t="str">
        <f t="shared" si="50"/>
        <v>2Q16</v>
      </c>
      <c r="G600" s="225">
        <v>42475</v>
      </c>
      <c r="H600" s="224">
        <v>3.5331999999999999</v>
      </c>
    </row>
    <row r="601" spans="2:8">
      <c r="B601" s="224" t="str">
        <f t="shared" si="47"/>
        <v>2Q</v>
      </c>
      <c r="C601" s="224">
        <f t="shared" si="51"/>
        <v>4</v>
      </c>
      <c r="D601" s="224" t="str">
        <f t="shared" si="48"/>
        <v>16</v>
      </c>
      <c r="E601">
        <f t="shared" si="49"/>
        <v>2016</v>
      </c>
      <c r="F601" s="224" t="str">
        <f t="shared" si="50"/>
        <v>2Q16</v>
      </c>
      <c r="G601" s="225">
        <v>42478</v>
      </c>
      <c r="H601" s="224">
        <v>3.6154999999999999</v>
      </c>
    </row>
    <row r="602" spans="2:8">
      <c r="B602" s="224" t="str">
        <f t="shared" si="47"/>
        <v>2Q</v>
      </c>
      <c r="C602" s="224">
        <f t="shared" si="51"/>
        <v>4</v>
      </c>
      <c r="D602" s="224" t="str">
        <f t="shared" si="48"/>
        <v>16</v>
      </c>
      <c r="E602">
        <f t="shared" si="49"/>
        <v>2016</v>
      </c>
      <c r="F602" s="224" t="str">
        <f t="shared" si="50"/>
        <v>2Q16</v>
      </c>
      <c r="G602" s="225">
        <v>42479</v>
      </c>
      <c r="H602" s="224">
        <v>3.5341</v>
      </c>
    </row>
    <row r="603" spans="2:8">
      <c r="B603" s="224" t="str">
        <f t="shared" si="47"/>
        <v>2Q</v>
      </c>
      <c r="C603" s="224">
        <f t="shared" si="51"/>
        <v>4</v>
      </c>
      <c r="D603" s="224" t="str">
        <f t="shared" si="48"/>
        <v>16</v>
      </c>
      <c r="E603">
        <f t="shared" si="49"/>
        <v>2016</v>
      </c>
      <c r="F603" s="224" t="str">
        <f t="shared" si="50"/>
        <v>2Q16</v>
      </c>
      <c r="G603" s="225">
        <v>42480</v>
      </c>
      <c r="H603" s="224">
        <v>3.5299</v>
      </c>
    </row>
    <row r="604" spans="2:8">
      <c r="B604" s="224" t="str">
        <f t="shared" si="47"/>
        <v>2Q</v>
      </c>
      <c r="C604" s="224">
        <f t="shared" si="51"/>
        <v>4</v>
      </c>
      <c r="D604" s="224" t="str">
        <f t="shared" si="48"/>
        <v>16</v>
      </c>
      <c r="E604">
        <f t="shared" si="49"/>
        <v>2016</v>
      </c>
      <c r="F604" s="224" t="str">
        <f t="shared" si="50"/>
        <v>2Q16</v>
      </c>
      <c r="G604" s="225">
        <v>42481</v>
      </c>
      <c r="H604" s="224">
        <v>3.5386000000000002</v>
      </c>
    </row>
    <row r="605" spans="2:8">
      <c r="B605" s="224" t="str">
        <f t="shared" si="47"/>
        <v>2Q</v>
      </c>
      <c r="C605" s="224">
        <f t="shared" si="51"/>
        <v>4</v>
      </c>
      <c r="D605" s="224" t="str">
        <f t="shared" si="48"/>
        <v>16</v>
      </c>
      <c r="E605">
        <f t="shared" si="49"/>
        <v>2016</v>
      </c>
      <c r="F605" s="224" t="str">
        <f t="shared" si="50"/>
        <v>2Q16</v>
      </c>
      <c r="G605" s="225">
        <v>42482</v>
      </c>
      <c r="H605" s="224">
        <v>3.5646</v>
      </c>
    </row>
    <row r="606" spans="2:8">
      <c r="B606" s="224" t="str">
        <f t="shared" si="47"/>
        <v>2Q</v>
      </c>
      <c r="C606" s="224">
        <f t="shared" si="51"/>
        <v>4</v>
      </c>
      <c r="D606" s="224" t="str">
        <f t="shared" si="48"/>
        <v>16</v>
      </c>
      <c r="E606">
        <f t="shared" si="49"/>
        <v>2016</v>
      </c>
      <c r="F606" s="224" t="str">
        <f t="shared" si="50"/>
        <v>2Q16</v>
      </c>
      <c r="G606" s="225">
        <v>42485</v>
      </c>
      <c r="H606" s="224">
        <v>3.5558000000000001</v>
      </c>
    </row>
    <row r="607" spans="2:8">
      <c r="B607" s="224" t="str">
        <f t="shared" si="47"/>
        <v>2Q</v>
      </c>
      <c r="C607" s="224">
        <f t="shared" si="51"/>
        <v>4</v>
      </c>
      <c r="D607" s="224" t="str">
        <f t="shared" si="48"/>
        <v>16</v>
      </c>
      <c r="E607">
        <f t="shared" si="49"/>
        <v>2016</v>
      </c>
      <c r="F607" s="224" t="str">
        <f t="shared" si="50"/>
        <v>2Q16</v>
      </c>
      <c r="G607" s="225">
        <v>42486</v>
      </c>
      <c r="H607" s="224">
        <v>3.5297000000000001</v>
      </c>
    </row>
    <row r="608" spans="2:8">
      <c r="B608" s="224" t="str">
        <f t="shared" si="47"/>
        <v>2Q</v>
      </c>
      <c r="C608" s="224">
        <f t="shared" si="51"/>
        <v>4</v>
      </c>
      <c r="D608" s="224" t="str">
        <f t="shared" si="48"/>
        <v>16</v>
      </c>
      <c r="E608">
        <f t="shared" si="49"/>
        <v>2016</v>
      </c>
      <c r="F608" s="224" t="str">
        <f t="shared" si="50"/>
        <v>2Q16</v>
      </c>
      <c r="G608" s="225">
        <v>42487</v>
      </c>
      <c r="H608" s="224">
        <v>3.5266999999999999</v>
      </c>
    </row>
    <row r="609" spans="2:8">
      <c r="B609" s="224" t="str">
        <f t="shared" si="47"/>
        <v>2Q</v>
      </c>
      <c r="C609" s="224">
        <f t="shared" si="51"/>
        <v>4</v>
      </c>
      <c r="D609" s="224" t="str">
        <f t="shared" si="48"/>
        <v>16</v>
      </c>
      <c r="E609">
        <f t="shared" si="49"/>
        <v>2016</v>
      </c>
      <c r="F609" s="224" t="str">
        <f t="shared" si="50"/>
        <v>2Q16</v>
      </c>
      <c r="G609" s="225">
        <v>42488</v>
      </c>
      <c r="H609" s="224">
        <v>3.4878</v>
      </c>
    </row>
    <row r="610" spans="2:8">
      <c r="B610" s="224" t="str">
        <f t="shared" si="47"/>
        <v>2Q</v>
      </c>
      <c r="C610" s="224">
        <f t="shared" si="51"/>
        <v>4</v>
      </c>
      <c r="D610" s="224" t="str">
        <f t="shared" si="48"/>
        <v>16</v>
      </c>
      <c r="E610">
        <f t="shared" si="49"/>
        <v>2016</v>
      </c>
      <c r="F610" s="224" t="str">
        <f t="shared" si="50"/>
        <v>2Q16</v>
      </c>
      <c r="G610" s="225">
        <v>42489</v>
      </c>
      <c r="H610" s="224">
        <v>3.4358</v>
      </c>
    </row>
    <row r="611" spans="2:8">
      <c r="B611" s="224" t="str">
        <f t="shared" si="47"/>
        <v>2Q</v>
      </c>
      <c r="C611" s="224">
        <f t="shared" si="51"/>
        <v>5</v>
      </c>
      <c r="D611" s="224" t="str">
        <f t="shared" si="48"/>
        <v>16</v>
      </c>
      <c r="E611">
        <f t="shared" si="49"/>
        <v>2016</v>
      </c>
      <c r="F611" s="224" t="str">
        <f t="shared" si="50"/>
        <v>2Q16</v>
      </c>
      <c r="G611" s="225">
        <v>42492</v>
      </c>
      <c r="H611" s="224">
        <v>3.5011000000000001</v>
      </c>
    </row>
    <row r="612" spans="2:8">
      <c r="B612" s="224" t="str">
        <f t="shared" si="47"/>
        <v>2Q</v>
      </c>
      <c r="C612" s="224">
        <f t="shared" si="51"/>
        <v>5</v>
      </c>
      <c r="D612" s="224" t="str">
        <f t="shared" si="48"/>
        <v>16</v>
      </c>
      <c r="E612">
        <f t="shared" si="49"/>
        <v>2016</v>
      </c>
      <c r="F612" s="224" t="str">
        <f t="shared" si="50"/>
        <v>2Q16</v>
      </c>
      <c r="G612" s="225">
        <v>42493</v>
      </c>
      <c r="H612" s="224">
        <v>3.5598999999999998</v>
      </c>
    </row>
    <row r="613" spans="2:8">
      <c r="B613" s="224" t="str">
        <f t="shared" si="47"/>
        <v>2Q</v>
      </c>
      <c r="C613" s="224">
        <f t="shared" si="51"/>
        <v>5</v>
      </c>
      <c r="D613" s="224" t="str">
        <f t="shared" si="48"/>
        <v>16</v>
      </c>
      <c r="E613">
        <f t="shared" si="49"/>
        <v>2016</v>
      </c>
      <c r="F613" s="224" t="str">
        <f t="shared" si="50"/>
        <v>2Q16</v>
      </c>
      <c r="G613" s="225">
        <v>42494</v>
      </c>
      <c r="H613" s="224">
        <v>3.5472999999999999</v>
      </c>
    </row>
    <row r="614" spans="2:8">
      <c r="B614" s="224" t="str">
        <f t="shared" si="47"/>
        <v>2Q</v>
      </c>
      <c r="C614" s="224">
        <f t="shared" si="51"/>
        <v>5</v>
      </c>
      <c r="D614" s="224" t="str">
        <f t="shared" si="48"/>
        <v>16</v>
      </c>
      <c r="E614">
        <f t="shared" si="49"/>
        <v>2016</v>
      </c>
      <c r="F614" s="224" t="str">
        <f t="shared" si="50"/>
        <v>2Q16</v>
      </c>
      <c r="G614" s="225">
        <v>42495</v>
      </c>
      <c r="H614" s="224">
        <v>3.5348999999999999</v>
      </c>
    </row>
    <row r="615" spans="2:8">
      <c r="B615" s="224" t="str">
        <f t="shared" si="47"/>
        <v>2Q</v>
      </c>
      <c r="C615" s="224">
        <f t="shared" si="51"/>
        <v>5</v>
      </c>
      <c r="D615" s="224" t="str">
        <f t="shared" si="48"/>
        <v>16</v>
      </c>
      <c r="E615">
        <f t="shared" si="49"/>
        <v>2016</v>
      </c>
      <c r="F615" s="224" t="str">
        <f t="shared" si="50"/>
        <v>2Q16</v>
      </c>
      <c r="G615" s="225">
        <v>42496</v>
      </c>
      <c r="H615" s="224">
        <v>3.5023</v>
      </c>
    </row>
    <row r="616" spans="2:8">
      <c r="B616" s="224" t="str">
        <f t="shared" si="47"/>
        <v>2Q</v>
      </c>
      <c r="C616" s="224">
        <f t="shared" si="51"/>
        <v>5</v>
      </c>
      <c r="D616" s="224" t="str">
        <f t="shared" si="48"/>
        <v>16</v>
      </c>
      <c r="E616">
        <f t="shared" si="49"/>
        <v>2016</v>
      </c>
      <c r="F616" s="224" t="str">
        <f t="shared" si="50"/>
        <v>2Q16</v>
      </c>
      <c r="G616" s="225">
        <v>42499</v>
      </c>
      <c r="H616" s="224">
        <v>3.5164</v>
      </c>
    </row>
    <row r="617" spans="2:8">
      <c r="B617" s="224" t="str">
        <f t="shared" si="47"/>
        <v>2Q</v>
      </c>
      <c r="C617" s="224">
        <f t="shared" si="51"/>
        <v>5</v>
      </c>
      <c r="D617" s="224" t="str">
        <f t="shared" si="48"/>
        <v>16</v>
      </c>
      <c r="E617">
        <f t="shared" si="49"/>
        <v>2016</v>
      </c>
      <c r="F617" s="224" t="str">
        <f t="shared" si="50"/>
        <v>2Q16</v>
      </c>
      <c r="G617" s="225">
        <v>42500</v>
      </c>
      <c r="H617" s="224">
        <v>3.4758</v>
      </c>
    </row>
    <row r="618" spans="2:8">
      <c r="B618" s="224" t="str">
        <f t="shared" si="47"/>
        <v>2Q</v>
      </c>
      <c r="C618" s="224">
        <f t="shared" si="51"/>
        <v>5</v>
      </c>
      <c r="D618" s="224" t="str">
        <f t="shared" si="48"/>
        <v>16</v>
      </c>
      <c r="E618">
        <f t="shared" si="49"/>
        <v>2016</v>
      </c>
      <c r="F618" s="224" t="str">
        <f t="shared" si="50"/>
        <v>2Q16</v>
      </c>
      <c r="G618" s="225">
        <v>42501</v>
      </c>
      <c r="H618" s="224">
        <v>3.4527999999999999</v>
      </c>
    </row>
    <row r="619" spans="2:8">
      <c r="B619" s="224" t="str">
        <f t="shared" si="47"/>
        <v>2Q</v>
      </c>
      <c r="C619" s="224">
        <f t="shared" si="51"/>
        <v>5</v>
      </c>
      <c r="D619" s="224" t="str">
        <f t="shared" si="48"/>
        <v>16</v>
      </c>
      <c r="E619">
        <f t="shared" si="49"/>
        <v>2016</v>
      </c>
      <c r="F619" s="224" t="str">
        <f t="shared" si="50"/>
        <v>2Q16</v>
      </c>
      <c r="G619" s="225">
        <v>42502</v>
      </c>
      <c r="H619" s="224">
        <v>3.4855</v>
      </c>
    </row>
    <row r="620" spans="2:8">
      <c r="B620" s="224" t="str">
        <f t="shared" si="47"/>
        <v>2Q</v>
      </c>
      <c r="C620" s="224">
        <f t="shared" si="51"/>
        <v>5</v>
      </c>
      <c r="D620" s="224" t="str">
        <f t="shared" si="48"/>
        <v>16</v>
      </c>
      <c r="E620">
        <f t="shared" si="49"/>
        <v>2016</v>
      </c>
      <c r="F620" s="224" t="str">
        <f t="shared" si="50"/>
        <v>2Q16</v>
      </c>
      <c r="G620" s="225">
        <v>42503</v>
      </c>
      <c r="H620" s="224">
        <v>3.5339999999999998</v>
      </c>
    </row>
    <row r="621" spans="2:8">
      <c r="B621" s="224" t="str">
        <f t="shared" si="47"/>
        <v>2Q</v>
      </c>
      <c r="C621" s="224">
        <f t="shared" si="51"/>
        <v>5</v>
      </c>
      <c r="D621" s="224" t="str">
        <f t="shared" si="48"/>
        <v>16</v>
      </c>
      <c r="E621">
        <f t="shared" si="49"/>
        <v>2016</v>
      </c>
      <c r="F621" s="224" t="str">
        <f t="shared" si="50"/>
        <v>2Q16</v>
      </c>
      <c r="G621" s="225">
        <v>42506</v>
      </c>
      <c r="H621" s="224">
        <v>3.5001000000000002</v>
      </c>
    </row>
    <row r="622" spans="2:8">
      <c r="B622" s="224" t="str">
        <f t="shared" si="47"/>
        <v>2Q</v>
      </c>
      <c r="C622" s="224">
        <f t="shared" si="51"/>
        <v>5</v>
      </c>
      <c r="D622" s="224" t="str">
        <f t="shared" si="48"/>
        <v>16</v>
      </c>
      <c r="E622">
        <f t="shared" si="49"/>
        <v>2016</v>
      </c>
      <c r="F622" s="224" t="str">
        <f t="shared" si="50"/>
        <v>2Q16</v>
      </c>
      <c r="G622" s="225">
        <v>42507</v>
      </c>
      <c r="H622" s="224">
        <v>3.4887999999999999</v>
      </c>
    </row>
    <row r="623" spans="2:8">
      <c r="B623" s="224" t="str">
        <f t="shared" si="47"/>
        <v>2Q</v>
      </c>
      <c r="C623" s="224">
        <f t="shared" si="51"/>
        <v>5</v>
      </c>
      <c r="D623" s="224" t="str">
        <f t="shared" si="48"/>
        <v>16</v>
      </c>
      <c r="E623">
        <f t="shared" si="49"/>
        <v>2016</v>
      </c>
      <c r="F623" s="224" t="str">
        <f t="shared" si="50"/>
        <v>2Q16</v>
      </c>
      <c r="G623" s="225">
        <v>42508</v>
      </c>
      <c r="H623" s="224">
        <v>3.5682999999999998</v>
      </c>
    </row>
    <row r="624" spans="2:8">
      <c r="B624" s="224" t="str">
        <f t="shared" si="47"/>
        <v>2Q</v>
      </c>
      <c r="C624" s="224">
        <f t="shared" si="51"/>
        <v>5</v>
      </c>
      <c r="D624" s="224" t="str">
        <f t="shared" si="48"/>
        <v>16</v>
      </c>
      <c r="E624">
        <f t="shared" si="49"/>
        <v>2016</v>
      </c>
      <c r="F624" s="224" t="str">
        <f t="shared" si="50"/>
        <v>2Q16</v>
      </c>
      <c r="G624" s="225">
        <v>42509</v>
      </c>
      <c r="H624" s="224">
        <v>3.5644</v>
      </c>
    </row>
    <row r="625" spans="2:8">
      <c r="B625" s="224" t="str">
        <f t="shared" si="47"/>
        <v>2Q</v>
      </c>
      <c r="C625" s="224">
        <f t="shared" si="51"/>
        <v>5</v>
      </c>
      <c r="D625" s="224" t="str">
        <f t="shared" si="48"/>
        <v>16</v>
      </c>
      <c r="E625">
        <f t="shared" si="49"/>
        <v>2016</v>
      </c>
      <c r="F625" s="224" t="str">
        <f t="shared" si="50"/>
        <v>2Q16</v>
      </c>
      <c r="G625" s="225">
        <v>42510</v>
      </c>
      <c r="H625" s="224">
        <v>3.5202</v>
      </c>
    </row>
    <row r="626" spans="2:8">
      <c r="B626" s="224" t="str">
        <f t="shared" si="47"/>
        <v>2Q</v>
      </c>
      <c r="C626" s="224">
        <f t="shared" si="51"/>
        <v>5</v>
      </c>
      <c r="D626" s="224" t="str">
        <f t="shared" si="48"/>
        <v>16</v>
      </c>
      <c r="E626">
        <f t="shared" si="49"/>
        <v>2016</v>
      </c>
      <c r="F626" s="224" t="str">
        <f t="shared" si="50"/>
        <v>2Q16</v>
      </c>
      <c r="G626" s="225">
        <v>42513</v>
      </c>
      <c r="H626" s="224">
        <v>3.5728</v>
      </c>
    </row>
    <row r="627" spans="2:8">
      <c r="B627" s="224" t="str">
        <f t="shared" si="47"/>
        <v>2Q</v>
      </c>
      <c r="C627" s="224">
        <f t="shared" si="51"/>
        <v>5</v>
      </c>
      <c r="D627" s="224" t="str">
        <f t="shared" si="48"/>
        <v>16</v>
      </c>
      <c r="E627">
        <f t="shared" si="49"/>
        <v>2016</v>
      </c>
      <c r="F627" s="224" t="str">
        <f t="shared" si="50"/>
        <v>2Q16</v>
      </c>
      <c r="G627" s="225">
        <v>42514</v>
      </c>
      <c r="H627" s="224">
        <v>3.5712999999999999</v>
      </c>
    </row>
    <row r="628" spans="2:8">
      <c r="B628" s="224" t="str">
        <f t="shared" si="47"/>
        <v>2Q</v>
      </c>
      <c r="C628" s="224">
        <f t="shared" si="51"/>
        <v>5</v>
      </c>
      <c r="D628" s="224" t="str">
        <f t="shared" si="48"/>
        <v>16</v>
      </c>
      <c r="E628">
        <f t="shared" si="49"/>
        <v>2016</v>
      </c>
      <c r="F628" s="224" t="str">
        <f t="shared" si="50"/>
        <v>2Q16</v>
      </c>
      <c r="G628" s="225">
        <v>42515</v>
      </c>
      <c r="H628" s="224">
        <v>3.5836000000000001</v>
      </c>
    </row>
    <row r="629" spans="2:8">
      <c r="B629" s="224" t="str">
        <f t="shared" si="47"/>
        <v>2Q</v>
      </c>
      <c r="C629" s="224">
        <f t="shared" si="51"/>
        <v>5</v>
      </c>
      <c r="D629" s="224" t="str">
        <f t="shared" si="48"/>
        <v>16</v>
      </c>
      <c r="E629">
        <f t="shared" si="49"/>
        <v>2016</v>
      </c>
      <c r="F629" s="224" t="str">
        <f t="shared" si="50"/>
        <v>2Q16</v>
      </c>
      <c r="G629" s="225">
        <v>42516</v>
      </c>
      <c r="H629" s="224">
        <v>3.5825</v>
      </c>
    </row>
    <row r="630" spans="2:8">
      <c r="B630" s="224" t="str">
        <f t="shared" si="47"/>
        <v>2Q</v>
      </c>
      <c r="C630" s="224">
        <f t="shared" si="51"/>
        <v>5</v>
      </c>
      <c r="D630" s="224" t="str">
        <f t="shared" si="48"/>
        <v>16</v>
      </c>
      <c r="E630">
        <f t="shared" si="49"/>
        <v>2016</v>
      </c>
      <c r="F630" s="224" t="str">
        <f t="shared" si="50"/>
        <v>2Q16</v>
      </c>
      <c r="G630" s="225">
        <v>42517</v>
      </c>
      <c r="H630" s="224">
        <v>3.6116000000000001</v>
      </c>
    </row>
    <row r="631" spans="2:8">
      <c r="B631" s="224" t="str">
        <f t="shared" si="47"/>
        <v>2Q</v>
      </c>
      <c r="C631" s="224">
        <f t="shared" si="51"/>
        <v>5</v>
      </c>
      <c r="D631" s="224" t="str">
        <f t="shared" si="48"/>
        <v>16</v>
      </c>
      <c r="E631">
        <f t="shared" si="49"/>
        <v>2016</v>
      </c>
      <c r="F631" s="224" t="str">
        <f t="shared" si="50"/>
        <v>2Q16</v>
      </c>
      <c r="G631" s="225">
        <v>42520</v>
      </c>
      <c r="H631" s="224">
        <v>3.5712999999999999</v>
      </c>
    </row>
    <row r="632" spans="2:8">
      <c r="B632" s="224" t="str">
        <f t="shared" si="47"/>
        <v>2Q</v>
      </c>
      <c r="C632" s="224">
        <f t="shared" si="51"/>
        <v>5</v>
      </c>
      <c r="D632" s="224" t="str">
        <f t="shared" si="48"/>
        <v>16</v>
      </c>
      <c r="E632">
        <f t="shared" si="49"/>
        <v>2016</v>
      </c>
      <c r="F632" s="224" t="str">
        <f t="shared" si="50"/>
        <v>2Q16</v>
      </c>
      <c r="G632" s="225">
        <v>42521</v>
      </c>
      <c r="H632" s="224">
        <v>3.6111</v>
      </c>
    </row>
    <row r="633" spans="2:8">
      <c r="B633" s="224" t="str">
        <f t="shared" si="47"/>
        <v>2Q</v>
      </c>
      <c r="C633" s="224">
        <f t="shared" si="51"/>
        <v>6</v>
      </c>
      <c r="D633" s="224" t="str">
        <f t="shared" si="48"/>
        <v>16</v>
      </c>
      <c r="E633">
        <f t="shared" si="49"/>
        <v>2016</v>
      </c>
      <c r="F633" s="224" t="str">
        <f t="shared" si="50"/>
        <v>2Q16</v>
      </c>
      <c r="G633" s="225">
        <v>42522</v>
      </c>
      <c r="H633" s="224">
        <v>3.6006999999999998</v>
      </c>
    </row>
    <row r="634" spans="2:8">
      <c r="B634" s="224" t="str">
        <f t="shared" si="47"/>
        <v>2Q</v>
      </c>
      <c r="C634" s="224">
        <f t="shared" si="51"/>
        <v>6</v>
      </c>
      <c r="D634" s="224" t="str">
        <f t="shared" si="48"/>
        <v>16</v>
      </c>
      <c r="E634">
        <f t="shared" si="49"/>
        <v>2016</v>
      </c>
      <c r="F634" s="224" t="str">
        <f t="shared" si="50"/>
        <v>2Q16</v>
      </c>
      <c r="G634" s="225">
        <v>42523</v>
      </c>
      <c r="H634" s="224">
        <v>3.5926</v>
      </c>
    </row>
    <row r="635" spans="2:8">
      <c r="B635" s="224" t="str">
        <f t="shared" si="47"/>
        <v>2Q</v>
      </c>
      <c r="C635" s="224">
        <f t="shared" si="51"/>
        <v>6</v>
      </c>
      <c r="D635" s="224" t="str">
        <f t="shared" si="48"/>
        <v>16</v>
      </c>
      <c r="E635">
        <f t="shared" si="49"/>
        <v>2016</v>
      </c>
      <c r="F635" s="224" t="str">
        <f t="shared" si="50"/>
        <v>2Q16</v>
      </c>
      <c r="G635" s="225">
        <v>42524</v>
      </c>
      <c r="H635" s="224">
        <v>3.524</v>
      </c>
    </row>
    <row r="636" spans="2:8">
      <c r="B636" s="224" t="str">
        <f t="shared" si="47"/>
        <v>2Q</v>
      </c>
      <c r="C636" s="224">
        <f t="shared" si="51"/>
        <v>6</v>
      </c>
      <c r="D636" s="224" t="str">
        <f t="shared" si="48"/>
        <v>16</v>
      </c>
      <c r="E636">
        <f t="shared" si="49"/>
        <v>2016</v>
      </c>
      <c r="F636" s="224" t="str">
        <f t="shared" si="50"/>
        <v>2Q16</v>
      </c>
      <c r="G636" s="225">
        <v>42527</v>
      </c>
      <c r="H636" s="224">
        <v>3.4895999999999998</v>
      </c>
    </row>
    <row r="637" spans="2:8">
      <c r="B637" s="224" t="str">
        <f t="shared" si="47"/>
        <v>2Q</v>
      </c>
      <c r="C637" s="224">
        <f t="shared" si="51"/>
        <v>6</v>
      </c>
      <c r="D637" s="224" t="str">
        <f t="shared" si="48"/>
        <v>16</v>
      </c>
      <c r="E637">
        <f t="shared" si="49"/>
        <v>2016</v>
      </c>
      <c r="F637" s="224" t="str">
        <f t="shared" si="50"/>
        <v>2Q16</v>
      </c>
      <c r="G637" s="225">
        <v>42528</v>
      </c>
      <c r="H637" s="224">
        <v>3.4420999999999999</v>
      </c>
    </row>
    <row r="638" spans="2:8">
      <c r="B638" s="224" t="str">
        <f t="shared" si="47"/>
        <v>2Q</v>
      </c>
      <c r="C638" s="224">
        <f t="shared" si="51"/>
        <v>6</v>
      </c>
      <c r="D638" s="224" t="str">
        <f t="shared" si="48"/>
        <v>16</v>
      </c>
      <c r="E638">
        <f t="shared" si="49"/>
        <v>2016</v>
      </c>
      <c r="F638" s="224" t="str">
        <f t="shared" si="50"/>
        <v>2Q16</v>
      </c>
      <c r="G638" s="225">
        <v>42529</v>
      </c>
      <c r="H638" s="224">
        <v>3.363</v>
      </c>
    </row>
    <row r="639" spans="2:8">
      <c r="B639" s="224" t="str">
        <f t="shared" si="47"/>
        <v>2Q</v>
      </c>
      <c r="C639" s="224">
        <f t="shared" si="51"/>
        <v>6</v>
      </c>
      <c r="D639" s="224" t="str">
        <f t="shared" si="48"/>
        <v>16</v>
      </c>
      <c r="E639">
        <f t="shared" si="49"/>
        <v>2016</v>
      </c>
      <c r="F639" s="224" t="str">
        <f t="shared" si="50"/>
        <v>2Q16</v>
      </c>
      <c r="G639" s="225">
        <v>42530</v>
      </c>
      <c r="H639" s="224">
        <v>3.4009999999999998</v>
      </c>
    </row>
    <row r="640" spans="2:8">
      <c r="B640" s="224" t="str">
        <f t="shared" si="47"/>
        <v>2Q</v>
      </c>
      <c r="C640" s="224">
        <f t="shared" si="51"/>
        <v>6</v>
      </c>
      <c r="D640" s="224" t="str">
        <f t="shared" si="48"/>
        <v>16</v>
      </c>
      <c r="E640">
        <f t="shared" si="49"/>
        <v>2016</v>
      </c>
      <c r="F640" s="224" t="str">
        <f t="shared" si="50"/>
        <v>2Q16</v>
      </c>
      <c r="G640" s="225">
        <v>42531</v>
      </c>
      <c r="H640" s="224">
        <v>3.4188000000000001</v>
      </c>
    </row>
    <row r="641" spans="2:8">
      <c r="B641" s="224" t="str">
        <f t="shared" si="47"/>
        <v>2Q</v>
      </c>
      <c r="C641" s="224">
        <f t="shared" si="51"/>
        <v>6</v>
      </c>
      <c r="D641" s="224" t="str">
        <f t="shared" si="48"/>
        <v>16</v>
      </c>
      <c r="E641">
        <f t="shared" si="49"/>
        <v>2016</v>
      </c>
      <c r="F641" s="224" t="str">
        <f t="shared" si="50"/>
        <v>2Q16</v>
      </c>
      <c r="G641" s="225">
        <v>42534</v>
      </c>
      <c r="H641" s="224">
        <v>3.4826999999999999</v>
      </c>
    </row>
    <row r="642" spans="2:8">
      <c r="B642" s="224" t="str">
        <f t="shared" si="47"/>
        <v>2Q</v>
      </c>
      <c r="C642" s="224">
        <f t="shared" si="51"/>
        <v>6</v>
      </c>
      <c r="D642" s="224" t="str">
        <f t="shared" si="48"/>
        <v>16</v>
      </c>
      <c r="E642">
        <f t="shared" si="49"/>
        <v>2016</v>
      </c>
      <c r="F642" s="224" t="str">
        <f t="shared" si="50"/>
        <v>2Q16</v>
      </c>
      <c r="G642" s="225">
        <v>42535</v>
      </c>
      <c r="H642" s="224">
        <v>3.4811999999999999</v>
      </c>
    </row>
    <row r="643" spans="2:8">
      <c r="B643" s="224" t="str">
        <f t="shared" ref="B643:B706" si="52">VLOOKUP(C643,$N$3:$O$14,2,0)</f>
        <v>2Q</v>
      </c>
      <c r="C643" s="224">
        <f t="shared" si="51"/>
        <v>6</v>
      </c>
      <c r="D643" s="224" t="str">
        <f t="shared" ref="D643:D706" si="53">RIGHT(E643,2)</f>
        <v>16</v>
      </c>
      <c r="E643">
        <f t="shared" ref="E643:E706" si="54">YEAR(G643)</f>
        <v>2016</v>
      </c>
      <c r="F643" s="224" t="str">
        <f t="shared" ref="F643:F706" si="55">+B643&amp;D643</f>
        <v>2Q16</v>
      </c>
      <c r="G643" s="225">
        <v>42536</v>
      </c>
      <c r="H643" s="224">
        <v>3.4741</v>
      </c>
    </row>
    <row r="644" spans="2:8">
      <c r="B644" s="224" t="str">
        <f t="shared" si="52"/>
        <v>2Q</v>
      </c>
      <c r="C644" s="224">
        <f t="shared" ref="C644:C707" si="56">MONTH(G644)</f>
        <v>6</v>
      </c>
      <c r="D644" s="224" t="str">
        <f t="shared" si="53"/>
        <v>16</v>
      </c>
      <c r="E644">
        <f t="shared" si="54"/>
        <v>2016</v>
      </c>
      <c r="F644" s="224" t="str">
        <f t="shared" si="55"/>
        <v>2Q16</v>
      </c>
      <c r="G644" s="225">
        <v>42537</v>
      </c>
      <c r="H644" s="224">
        <v>3.4661</v>
      </c>
    </row>
    <row r="645" spans="2:8">
      <c r="B645" s="224" t="str">
        <f t="shared" si="52"/>
        <v>2Q</v>
      </c>
      <c r="C645" s="224">
        <f t="shared" si="56"/>
        <v>6</v>
      </c>
      <c r="D645" s="224" t="str">
        <f t="shared" si="53"/>
        <v>16</v>
      </c>
      <c r="E645">
        <f t="shared" si="54"/>
        <v>2016</v>
      </c>
      <c r="F645" s="224" t="str">
        <f t="shared" si="55"/>
        <v>2Q16</v>
      </c>
      <c r="G645" s="225">
        <v>42538</v>
      </c>
      <c r="H645" s="224">
        <v>3.4163000000000001</v>
      </c>
    </row>
    <row r="646" spans="2:8">
      <c r="B646" s="224" t="str">
        <f t="shared" si="52"/>
        <v>2Q</v>
      </c>
      <c r="C646" s="224">
        <f t="shared" si="56"/>
        <v>6</v>
      </c>
      <c r="D646" s="224" t="str">
        <f t="shared" si="53"/>
        <v>16</v>
      </c>
      <c r="E646">
        <f t="shared" si="54"/>
        <v>2016</v>
      </c>
      <c r="F646" s="224" t="str">
        <f t="shared" si="55"/>
        <v>2Q16</v>
      </c>
      <c r="G646" s="225">
        <v>42541</v>
      </c>
      <c r="H646" s="224">
        <v>3.3944999999999999</v>
      </c>
    </row>
    <row r="647" spans="2:8">
      <c r="B647" s="224" t="str">
        <f t="shared" si="52"/>
        <v>2Q</v>
      </c>
      <c r="C647" s="224">
        <f t="shared" si="56"/>
        <v>6</v>
      </c>
      <c r="D647" s="224" t="str">
        <f t="shared" si="53"/>
        <v>16</v>
      </c>
      <c r="E647">
        <f t="shared" si="54"/>
        <v>2016</v>
      </c>
      <c r="F647" s="224" t="str">
        <f t="shared" si="55"/>
        <v>2Q16</v>
      </c>
      <c r="G647" s="225">
        <v>42542</v>
      </c>
      <c r="H647" s="224">
        <v>3.4157999999999999</v>
      </c>
    </row>
    <row r="648" spans="2:8">
      <c r="B648" s="224" t="str">
        <f t="shared" si="52"/>
        <v>2Q</v>
      </c>
      <c r="C648" s="224">
        <f t="shared" si="56"/>
        <v>6</v>
      </c>
      <c r="D648" s="224" t="str">
        <f t="shared" si="53"/>
        <v>16</v>
      </c>
      <c r="E648">
        <f t="shared" si="54"/>
        <v>2016</v>
      </c>
      <c r="F648" s="224" t="str">
        <f t="shared" si="55"/>
        <v>2Q16</v>
      </c>
      <c r="G648" s="225">
        <v>42543</v>
      </c>
      <c r="H648" s="224">
        <v>3.3769999999999998</v>
      </c>
    </row>
    <row r="649" spans="2:8">
      <c r="B649" s="224" t="str">
        <f t="shared" si="52"/>
        <v>2Q</v>
      </c>
      <c r="C649" s="224">
        <f t="shared" si="56"/>
        <v>6</v>
      </c>
      <c r="D649" s="224" t="str">
        <f t="shared" si="53"/>
        <v>16</v>
      </c>
      <c r="E649">
        <f t="shared" si="54"/>
        <v>2016</v>
      </c>
      <c r="F649" s="224" t="str">
        <f t="shared" si="55"/>
        <v>2Q16</v>
      </c>
      <c r="G649" s="225">
        <v>42544</v>
      </c>
      <c r="H649" s="224">
        <v>3.339</v>
      </c>
    </row>
    <row r="650" spans="2:8">
      <c r="B650" s="224" t="str">
        <f t="shared" si="52"/>
        <v>2Q</v>
      </c>
      <c r="C650" s="224">
        <f t="shared" si="56"/>
        <v>6</v>
      </c>
      <c r="D650" s="224" t="str">
        <f t="shared" si="53"/>
        <v>16</v>
      </c>
      <c r="E650">
        <f t="shared" si="54"/>
        <v>2016</v>
      </c>
      <c r="F650" s="224" t="str">
        <f t="shared" si="55"/>
        <v>2Q16</v>
      </c>
      <c r="G650" s="225">
        <v>42545</v>
      </c>
      <c r="H650" s="224">
        <v>3.3738999999999999</v>
      </c>
    </row>
    <row r="651" spans="2:8">
      <c r="B651" s="224" t="str">
        <f t="shared" si="52"/>
        <v>2Q</v>
      </c>
      <c r="C651" s="224">
        <f t="shared" si="56"/>
        <v>6</v>
      </c>
      <c r="D651" s="224" t="str">
        <f t="shared" si="53"/>
        <v>16</v>
      </c>
      <c r="E651">
        <f t="shared" si="54"/>
        <v>2016</v>
      </c>
      <c r="F651" s="224" t="str">
        <f t="shared" si="55"/>
        <v>2Q16</v>
      </c>
      <c r="G651" s="225">
        <v>42548</v>
      </c>
      <c r="H651" s="224">
        <v>3.3925999999999998</v>
      </c>
    </row>
    <row r="652" spans="2:8">
      <c r="B652" s="224" t="str">
        <f t="shared" si="52"/>
        <v>2Q</v>
      </c>
      <c r="C652" s="224">
        <f t="shared" si="56"/>
        <v>6</v>
      </c>
      <c r="D652" s="224" t="str">
        <f t="shared" si="53"/>
        <v>16</v>
      </c>
      <c r="E652">
        <f t="shared" si="54"/>
        <v>2016</v>
      </c>
      <c r="F652" s="224" t="str">
        <f t="shared" si="55"/>
        <v>2Q16</v>
      </c>
      <c r="G652" s="225">
        <v>42549</v>
      </c>
      <c r="H652" s="224">
        <v>3.3029000000000002</v>
      </c>
    </row>
    <row r="653" spans="2:8">
      <c r="B653" s="224" t="str">
        <f t="shared" si="52"/>
        <v>2Q</v>
      </c>
      <c r="C653" s="224">
        <f t="shared" si="56"/>
        <v>6</v>
      </c>
      <c r="D653" s="224" t="str">
        <f t="shared" si="53"/>
        <v>16</v>
      </c>
      <c r="E653">
        <f t="shared" si="54"/>
        <v>2016</v>
      </c>
      <c r="F653" s="224" t="str">
        <f t="shared" si="55"/>
        <v>2Q16</v>
      </c>
      <c r="G653" s="225">
        <v>42550</v>
      </c>
      <c r="H653" s="224">
        <v>3.222</v>
      </c>
    </row>
    <row r="654" spans="2:8">
      <c r="B654" s="224" t="str">
        <f t="shared" si="52"/>
        <v>2Q</v>
      </c>
      <c r="C654" s="224">
        <f t="shared" si="56"/>
        <v>6</v>
      </c>
      <c r="D654" s="224" t="str">
        <f t="shared" si="53"/>
        <v>16</v>
      </c>
      <c r="E654">
        <f t="shared" si="54"/>
        <v>2016</v>
      </c>
      <c r="F654" s="224" t="str">
        <f t="shared" si="55"/>
        <v>2Q16</v>
      </c>
      <c r="G654" s="225">
        <v>42551</v>
      </c>
      <c r="H654" s="224">
        <v>3.2134</v>
      </c>
    </row>
    <row r="655" spans="2:8">
      <c r="B655" s="224" t="str">
        <f t="shared" si="52"/>
        <v>3Q</v>
      </c>
      <c r="C655" s="224">
        <f t="shared" si="56"/>
        <v>7</v>
      </c>
      <c r="D655" s="224" t="str">
        <f t="shared" si="53"/>
        <v>16</v>
      </c>
      <c r="E655">
        <f t="shared" si="54"/>
        <v>2016</v>
      </c>
      <c r="F655" s="224" t="str">
        <f t="shared" si="55"/>
        <v>3Q16</v>
      </c>
      <c r="G655" s="225">
        <v>42552</v>
      </c>
      <c r="H655" s="224">
        <v>3.2361</v>
      </c>
    </row>
    <row r="656" spans="2:8">
      <c r="B656" s="224" t="str">
        <f t="shared" si="52"/>
        <v>3Q</v>
      </c>
      <c r="C656" s="224">
        <f t="shared" si="56"/>
        <v>7</v>
      </c>
      <c r="D656" s="224" t="str">
        <f t="shared" si="53"/>
        <v>16</v>
      </c>
      <c r="E656">
        <f t="shared" si="54"/>
        <v>2016</v>
      </c>
      <c r="F656" s="224" t="str">
        <f t="shared" si="55"/>
        <v>3Q16</v>
      </c>
      <c r="G656" s="225">
        <v>42555</v>
      </c>
      <c r="H656" s="224">
        <v>3.2694999999999999</v>
      </c>
    </row>
    <row r="657" spans="2:8">
      <c r="B657" s="224" t="str">
        <f t="shared" si="52"/>
        <v>3Q</v>
      </c>
      <c r="C657" s="224">
        <f t="shared" si="56"/>
        <v>7</v>
      </c>
      <c r="D657" s="224" t="str">
        <f t="shared" si="53"/>
        <v>16</v>
      </c>
      <c r="E657">
        <f t="shared" si="54"/>
        <v>2016</v>
      </c>
      <c r="F657" s="224" t="str">
        <f t="shared" si="55"/>
        <v>3Q16</v>
      </c>
      <c r="G657" s="225">
        <v>42556</v>
      </c>
      <c r="H657" s="224">
        <v>3.3024</v>
      </c>
    </row>
    <row r="658" spans="2:8">
      <c r="B658" s="224" t="str">
        <f t="shared" si="52"/>
        <v>3Q</v>
      </c>
      <c r="C658" s="224">
        <f t="shared" si="56"/>
        <v>7</v>
      </c>
      <c r="D658" s="224" t="str">
        <f t="shared" si="53"/>
        <v>16</v>
      </c>
      <c r="E658">
        <f t="shared" si="54"/>
        <v>2016</v>
      </c>
      <c r="F658" s="224" t="str">
        <f t="shared" si="55"/>
        <v>3Q16</v>
      </c>
      <c r="G658" s="225">
        <v>42557</v>
      </c>
      <c r="H658" s="224">
        <v>3.33</v>
      </c>
    </row>
    <row r="659" spans="2:8">
      <c r="B659" s="224" t="str">
        <f t="shared" si="52"/>
        <v>3Q</v>
      </c>
      <c r="C659" s="224">
        <f t="shared" si="56"/>
        <v>7</v>
      </c>
      <c r="D659" s="224" t="str">
        <f t="shared" si="53"/>
        <v>16</v>
      </c>
      <c r="E659">
        <f t="shared" si="54"/>
        <v>2016</v>
      </c>
      <c r="F659" s="224" t="str">
        <f t="shared" si="55"/>
        <v>3Q16</v>
      </c>
      <c r="G659" s="225">
        <v>42558</v>
      </c>
      <c r="H659" s="224">
        <v>3.3677999999999999</v>
      </c>
    </row>
    <row r="660" spans="2:8">
      <c r="B660" s="224" t="str">
        <f t="shared" si="52"/>
        <v>3Q</v>
      </c>
      <c r="C660" s="224">
        <f t="shared" si="56"/>
        <v>7</v>
      </c>
      <c r="D660" s="224" t="str">
        <f t="shared" si="53"/>
        <v>16</v>
      </c>
      <c r="E660">
        <f t="shared" si="54"/>
        <v>2016</v>
      </c>
      <c r="F660" s="224" t="str">
        <f t="shared" si="55"/>
        <v>3Q16</v>
      </c>
      <c r="G660" s="225">
        <v>42559</v>
      </c>
      <c r="H660" s="224">
        <v>3.3006000000000002</v>
      </c>
    </row>
    <row r="661" spans="2:8">
      <c r="B661" s="224" t="str">
        <f t="shared" si="52"/>
        <v>3Q</v>
      </c>
      <c r="C661" s="224">
        <f t="shared" si="56"/>
        <v>7</v>
      </c>
      <c r="D661" s="224" t="str">
        <f t="shared" si="53"/>
        <v>16</v>
      </c>
      <c r="E661">
        <f t="shared" si="54"/>
        <v>2016</v>
      </c>
      <c r="F661" s="224" t="str">
        <f t="shared" si="55"/>
        <v>3Q16</v>
      </c>
      <c r="G661" s="225">
        <v>42562</v>
      </c>
      <c r="H661" s="224">
        <v>3.3094000000000001</v>
      </c>
    </row>
    <row r="662" spans="2:8">
      <c r="B662" s="224" t="str">
        <f t="shared" si="52"/>
        <v>3Q</v>
      </c>
      <c r="C662" s="224">
        <f t="shared" si="56"/>
        <v>7</v>
      </c>
      <c r="D662" s="224" t="str">
        <f t="shared" si="53"/>
        <v>16</v>
      </c>
      <c r="E662">
        <f t="shared" si="54"/>
        <v>2016</v>
      </c>
      <c r="F662" s="224" t="str">
        <f t="shared" si="55"/>
        <v>3Q16</v>
      </c>
      <c r="G662" s="225">
        <v>42563</v>
      </c>
      <c r="H662" s="224">
        <v>3.2959999999999998</v>
      </c>
    </row>
    <row r="663" spans="2:8">
      <c r="B663" s="224" t="str">
        <f t="shared" si="52"/>
        <v>3Q</v>
      </c>
      <c r="C663" s="224">
        <f t="shared" si="56"/>
        <v>7</v>
      </c>
      <c r="D663" s="224" t="str">
        <f t="shared" si="53"/>
        <v>16</v>
      </c>
      <c r="E663">
        <f t="shared" si="54"/>
        <v>2016</v>
      </c>
      <c r="F663" s="224" t="str">
        <f t="shared" si="55"/>
        <v>3Q16</v>
      </c>
      <c r="G663" s="225">
        <v>42564</v>
      </c>
      <c r="H663" s="224">
        <v>3.2637</v>
      </c>
    </row>
    <row r="664" spans="2:8">
      <c r="B664" s="224" t="str">
        <f t="shared" si="52"/>
        <v>3Q</v>
      </c>
      <c r="C664" s="224">
        <f t="shared" si="56"/>
        <v>7</v>
      </c>
      <c r="D664" s="224" t="str">
        <f t="shared" si="53"/>
        <v>16</v>
      </c>
      <c r="E664">
        <f t="shared" si="54"/>
        <v>2016</v>
      </c>
      <c r="F664" s="224" t="str">
        <f t="shared" si="55"/>
        <v>3Q16</v>
      </c>
      <c r="G664" s="225">
        <v>42565</v>
      </c>
      <c r="H664" s="224">
        <v>3.2511000000000001</v>
      </c>
    </row>
    <row r="665" spans="2:8">
      <c r="B665" s="224" t="str">
        <f t="shared" si="52"/>
        <v>3Q</v>
      </c>
      <c r="C665" s="224">
        <f t="shared" si="56"/>
        <v>7</v>
      </c>
      <c r="D665" s="224" t="str">
        <f t="shared" si="53"/>
        <v>16</v>
      </c>
      <c r="E665">
        <f t="shared" si="54"/>
        <v>2016</v>
      </c>
      <c r="F665" s="224" t="str">
        <f t="shared" si="55"/>
        <v>3Q16</v>
      </c>
      <c r="G665" s="225">
        <v>42566</v>
      </c>
      <c r="H665" s="224">
        <v>3.282</v>
      </c>
    </row>
    <row r="666" spans="2:8">
      <c r="B666" s="224" t="str">
        <f t="shared" si="52"/>
        <v>3Q</v>
      </c>
      <c r="C666" s="224">
        <f t="shared" si="56"/>
        <v>7</v>
      </c>
      <c r="D666" s="224" t="str">
        <f t="shared" si="53"/>
        <v>16</v>
      </c>
      <c r="E666">
        <f t="shared" si="54"/>
        <v>2016</v>
      </c>
      <c r="F666" s="224" t="str">
        <f t="shared" si="55"/>
        <v>3Q16</v>
      </c>
      <c r="G666" s="225">
        <v>42569</v>
      </c>
      <c r="H666" s="224">
        <v>3.2532000000000001</v>
      </c>
    </row>
    <row r="667" spans="2:8">
      <c r="B667" s="224" t="str">
        <f t="shared" si="52"/>
        <v>3Q</v>
      </c>
      <c r="C667" s="224">
        <f t="shared" si="56"/>
        <v>7</v>
      </c>
      <c r="D667" s="224" t="str">
        <f t="shared" si="53"/>
        <v>16</v>
      </c>
      <c r="E667">
        <f t="shared" si="54"/>
        <v>2016</v>
      </c>
      <c r="F667" s="224" t="str">
        <f t="shared" si="55"/>
        <v>3Q16</v>
      </c>
      <c r="G667" s="225">
        <v>42570</v>
      </c>
      <c r="H667" s="224">
        <v>3.2490000000000001</v>
      </c>
    </row>
    <row r="668" spans="2:8">
      <c r="B668" s="224" t="str">
        <f t="shared" si="52"/>
        <v>3Q</v>
      </c>
      <c r="C668" s="224">
        <f t="shared" si="56"/>
        <v>7</v>
      </c>
      <c r="D668" s="224" t="str">
        <f t="shared" si="53"/>
        <v>16</v>
      </c>
      <c r="E668">
        <f t="shared" si="54"/>
        <v>2016</v>
      </c>
      <c r="F668" s="224" t="str">
        <f t="shared" si="55"/>
        <v>3Q16</v>
      </c>
      <c r="G668" s="225">
        <v>42571</v>
      </c>
      <c r="H668" s="224">
        <v>3.2591000000000001</v>
      </c>
    </row>
    <row r="669" spans="2:8">
      <c r="B669" s="224" t="str">
        <f t="shared" si="52"/>
        <v>3Q</v>
      </c>
      <c r="C669" s="224">
        <f t="shared" si="56"/>
        <v>7</v>
      </c>
      <c r="D669" s="224" t="str">
        <f t="shared" si="53"/>
        <v>16</v>
      </c>
      <c r="E669">
        <f t="shared" si="54"/>
        <v>2016</v>
      </c>
      <c r="F669" s="224" t="str">
        <f t="shared" si="55"/>
        <v>3Q16</v>
      </c>
      <c r="G669" s="225">
        <v>42572</v>
      </c>
      <c r="H669" s="224">
        <v>3.2722000000000002</v>
      </c>
    </row>
    <row r="670" spans="2:8">
      <c r="B670" s="224" t="str">
        <f t="shared" si="52"/>
        <v>3Q</v>
      </c>
      <c r="C670" s="224">
        <f t="shared" si="56"/>
        <v>7</v>
      </c>
      <c r="D670" s="224" t="str">
        <f t="shared" si="53"/>
        <v>16</v>
      </c>
      <c r="E670">
        <f t="shared" si="54"/>
        <v>2016</v>
      </c>
      <c r="F670" s="224" t="str">
        <f t="shared" si="55"/>
        <v>3Q16</v>
      </c>
      <c r="G670" s="225">
        <v>42573</v>
      </c>
      <c r="H670" s="224">
        <v>3.2565</v>
      </c>
    </row>
    <row r="671" spans="2:8">
      <c r="B671" s="224" t="str">
        <f t="shared" si="52"/>
        <v>3Q</v>
      </c>
      <c r="C671" s="224">
        <f t="shared" si="56"/>
        <v>7</v>
      </c>
      <c r="D671" s="224" t="str">
        <f t="shared" si="53"/>
        <v>16</v>
      </c>
      <c r="E671">
        <f t="shared" si="54"/>
        <v>2016</v>
      </c>
      <c r="F671" s="224" t="str">
        <f t="shared" si="55"/>
        <v>3Q16</v>
      </c>
      <c r="G671" s="225">
        <v>42576</v>
      </c>
      <c r="H671" s="224">
        <v>3.286</v>
      </c>
    </row>
    <row r="672" spans="2:8">
      <c r="B672" s="224" t="str">
        <f t="shared" si="52"/>
        <v>3Q</v>
      </c>
      <c r="C672" s="224">
        <f t="shared" si="56"/>
        <v>7</v>
      </c>
      <c r="D672" s="224" t="str">
        <f t="shared" si="53"/>
        <v>16</v>
      </c>
      <c r="E672">
        <f t="shared" si="54"/>
        <v>2016</v>
      </c>
      <c r="F672" s="224" t="str">
        <f t="shared" si="55"/>
        <v>3Q16</v>
      </c>
      <c r="G672" s="225">
        <v>42577</v>
      </c>
      <c r="H672" s="224">
        <v>3.2768000000000002</v>
      </c>
    </row>
    <row r="673" spans="2:8">
      <c r="B673" s="224" t="str">
        <f t="shared" si="52"/>
        <v>3Q</v>
      </c>
      <c r="C673" s="224">
        <f t="shared" si="56"/>
        <v>7</v>
      </c>
      <c r="D673" s="224" t="str">
        <f t="shared" si="53"/>
        <v>16</v>
      </c>
      <c r="E673">
        <f t="shared" si="54"/>
        <v>2016</v>
      </c>
      <c r="F673" s="224" t="str">
        <f t="shared" si="55"/>
        <v>3Q16</v>
      </c>
      <c r="G673" s="225">
        <v>42578</v>
      </c>
      <c r="H673" s="224">
        <v>3.2637</v>
      </c>
    </row>
    <row r="674" spans="2:8">
      <c r="B674" s="224" t="str">
        <f t="shared" si="52"/>
        <v>3Q</v>
      </c>
      <c r="C674" s="224">
        <f t="shared" si="56"/>
        <v>7</v>
      </c>
      <c r="D674" s="224" t="str">
        <f t="shared" si="53"/>
        <v>16</v>
      </c>
      <c r="E674">
        <f t="shared" si="54"/>
        <v>2016</v>
      </c>
      <c r="F674" s="224" t="str">
        <f t="shared" si="55"/>
        <v>3Q16</v>
      </c>
      <c r="G674" s="225">
        <v>42579</v>
      </c>
      <c r="H674" s="224">
        <v>3.2892000000000001</v>
      </c>
    </row>
    <row r="675" spans="2:8">
      <c r="B675" s="224" t="str">
        <f t="shared" si="52"/>
        <v>3Q</v>
      </c>
      <c r="C675" s="224">
        <f t="shared" si="56"/>
        <v>7</v>
      </c>
      <c r="D675" s="224" t="str">
        <f t="shared" si="53"/>
        <v>16</v>
      </c>
      <c r="E675">
        <f t="shared" si="54"/>
        <v>2016</v>
      </c>
      <c r="F675" s="224" t="str">
        <f t="shared" si="55"/>
        <v>3Q16</v>
      </c>
      <c r="G675" s="225">
        <v>42580</v>
      </c>
      <c r="H675" s="224">
        <v>3.2486000000000002</v>
      </c>
    </row>
    <row r="676" spans="2:8">
      <c r="B676" s="224" t="str">
        <f t="shared" si="52"/>
        <v>3Q</v>
      </c>
      <c r="C676" s="224">
        <f t="shared" si="56"/>
        <v>8</v>
      </c>
      <c r="D676" s="224" t="str">
        <f t="shared" si="53"/>
        <v>16</v>
      </c>
      <c r="E676">
        <f t="shared" si="54"/>
        <v>2016</v>
      </c>
      <c r="F676" s="224" t="str">
        <f t="shared" si="55"/>
        <v>3Q16</v>
      </c>
      <c r="G676" s="225">
        <v>42583</v>
      </c>
      <c r="H676" s="224">
        <v>3.2648999999999999</v>
      </c>
    </row>
    <row r="677" spans="2:8">
      <c r="B677" s="224" t="str">
        <f t="shared" si="52"/>
        <v>3Q</v>
      </c>
      <c r="C677" s="224">
        <f t="shared" si="56"/>
        <v>8</v>
      </c>
      <c r="D677" s="224" t="str">
        <f t="shared" si="53"/>
        <v>16</v>
      </c>
      <c r="E677">
        <f t="shared" si="54"/>
        <v>2016</v>
      </c>
      <c r="F677" s="224" t="str">
        <f t="shared" si="55"/>
        <v>3Q16</v>
      </c>
      <c r="G677" s="225">
        <v>42584</v>
      </c>
      <c r="H677" s="224">
        <v>3.2570999999999999</v>
      </c>
    </row>
    <row r="678" spans="2:8">
      <c r="B678" s="224" t="str">
        <f t="shared" si="52"/>
        <v>3Q</v>
      </c>
      <c r="C678" s="224">
        <f t="shared" si="56"/>
        <v>8</v>
      </c>
      <c r="D678" s="224" t="str">
        <f t="shared" si="53"/>
        <v>16</v>
      </c>
      <c r="E678">
        <f t="shared" si="54"/>
        <v>2016</v>
      </c>
      <c r="F678" s="224" t="str">
        <f t="shared" si="55"/>
        <v>3Q16</v>
      </c>
      <c r="G678" s="225">
        <v>42585</v>
      </c>
      <c r="H678" s="224">
        <v>3.2376999999999998</v>
      </c>
    </row>
    <row r="679" spans="2:8">
      <c r="B679" s="224" t="str">
        <f t="shared" si="52"/>
        <v>3Q</v>
      </c>
      <c r="C679" s="224">
        <f t="shared" si="56"/>
        <v>8</v>
      </c>
      <c r="D679" s="224" t="str">
        <f t="shared" si="53"/>
        <v>16</v>
      </c>
      <c r="E679">
        <f t="shared" si="54"/>
        <v>2016</v>
      </c>
      <c r="F679" s="224" t="str">
        <f t="shared" si="55"/>
        <v>3Q16</v>
      </c>
      <c r="G679" s="225">
        <v>42586</v>
      </c>
      <c r="H679" s="224">
        <v>3.1937000000000002</v>
      </c>
    </row>
    <row r="680" spans="2:8">
      <c r="B680" s="224" t="str">
        <f t="shared" si="52"/>
        <v>3Q</v>
      </c>
      <c r="C680" s="224">
        <f t="shared" si="56"/>
        <v>8</v>
      </c>
      <c r="D680" s="224" t="str">
        <f t="shared" si="53"/>
        <v>16</v>
      </c>
      <c r="E680">
        <f t="shared" si="54"/>
        <v>2016</v>
      </c>
      <c r="F680" s="224" t="str">
        <f t="shared" si="55"/>
        <v>3Q16</v>
      </c>
      <c r="G680" s="225">
        <v>42587</v>
      </c>
      <c r="H680" s="224">
        <v>3.1659999999999999</v>
      </c>
    </row>
    <row r="681" spans="2:8">
      <c r="B681" s="224" t="str">
        <f t="shared" si="52"/>
        <v>3Q</v>
      </c>
      <c r="C681" s="224">
        <f t="shared" si="56"/>
        <v>8</v>
      </c>
      <c r="D681" s="224" t="str">
        <f t="shared" si="53"/>
        <v>16</v>
      </c>
      <c r="E681">
        <f t="shared" si="54"/>
        <v>2016</v>
      </c>
      <c r="F681" s="224" t="str">
        <f t="shared" si="55"/>
        <v>3Q16</v>
      </c>
      <c r="G681" s="225">
        <v>42590</v>
      </c>
      <c r="H681" s="224">
        <v>3.1749000000000001</v>
      </c>
    </row>
    <row r="682" spans="2:8">
      <c r="B682" s="224" t="str">
        <f t="shared" si="52"/>
        <v>3Q</v>
      </c>
      <c r="C682" s="224">
        <f t="shared" si="56"/>
        <v>8</v>
      </c>
      <c r="D682" s="224" t="str">
        <f t="shared" si="53"/>
        <v>16</v>
      </c>
      <c r="E682">
        <f t="shared" si="54"/>
        <v>2016</v>
      </c>
      <c r="F682" s="224" t="str">
        <f t="shared" si="55"/>
        <v>3Q16</v>
      </c>
      <c r="G682" s="225">
        <v>42591</v>
      </c>
      <c r="H682" s="224">
        <v>3.1456</v>
      </c>
    </row>
    <row r="683" spans="2:8">
      <c r="B683" s="224" t="str">
        <f t="shared" si="52"/>
        <v>3Q</v>
      </c>
      <c r="C683" s="224">
        <f t="shared" si="56"/>
        <v>8</v>
      </c>
      <c r="D683" s="224" t="str">
        <f t="shared" si="53"/>
        <v>16</v>
      </c>
      <c r="E683">
        <f t="shared" si="54"/>
        <v>2016</v>
      </c>
      <c r="F683" s="224" t="str">
        <f t="shared" si="55"/>
        <v>3Q16</v>
      </c>
      <c r="G683" s="225">
        <v>42592</v>
      </c>
      <c r="H683" s="224">
        <v>3.1271</v>
      </c>
    </row>
    <row r="684" spans="2:8">
      <c r="B684" s="224" t="str">
        <f t="shared" si="52"/>
        <v>3Q</v>
      </c>
      <c r="C684" s="224">
        <f t="shared" si="56"/>
        <v>8</v>
      </c>
      <c r="D684" s="224" t="str">
        <f t="shared" si="53"/>
        <v>16</v>
      </c>
      <c r="E684">
        <f t="shared" si="54"/>
        <v>2016</v>
      </c>
      <c r="F684" s="224" t="str">
        <f t="shared" si="55"/>
        <v>3Q16</v>
      </c>
      <c r="G684" s="225">
        <v>42593</v>
      </c>
      <c r="H684" s="224">
        <v>3.1448999999999998</v>
      </c>
    </row>
    <row r="685" spans="2:8">
      <c r="B685" s="224" t="str">
        <f t="shared" si="52"/>
        <v>3Q</v>
      </c>
      <c r="C685" s="224">
        <f t="shared" si="56"/>
        <v>8</v>
      </c>
      <c r="D685" s="224" t="str">
        <f t="shared" si="53"/>
        <v>16</v>
      </c>
      <c r="E685">
        <f t="shared" si="54"/>
        <v>2016</v>
      </c>
      <c r="F685" s="224" t="str">
        <f t="shared" si="55"/>
        <v>3Q16</v>
      </c>
      <c r="G685" s="225">
        <v>42594</v>
      </c>
      <c r="H685" s="224">
        <v>3.1924999999999999</v>
      </c>
    </row>
    <row r="686" spans="2:8">
      <c r="B686" s="224" t="str">
        <f t="shared" si="52"/>
        <v>3Q</v>
      </c>
      <c r="C686" s="224">
        <f t="shared" si="56"/>
        <v>8</v>
      </c>
      <c r="D686" s="224" t="str">
        <f t="shared" si="53"/>
        <v>16</v>
      </c>
      <c r="E686">
        <f t="shared" si="54"/>
        <v>2016</v>
      </c>
      <c r="F686" s="224" t="str">
        <f t="shared" si="55"/>
        <v>3Q16</v>
      </c>
      <c r="G686" s="225">
        <v>42597</v>
      </c>
      <c r="H686" s="224">
        <v>3.1861999999999999</v>
      </c>
    </row>
    <row r="687" spans="2:8">
      <c r="B687" s="224" t="str">
        <f t="shared" si="52"/>
        <v>3Q</v>
      </c>
      <c r="C687" s="224">
        <f t="shared" si="56"/>
        <v>8</v>
      </c>
      <c r="D687" s="224" t="str">
        <f t="shared" si="53"/>
        <v>16</v>
      </c>
      <c r="E687">
        <f t="shared" si="54"/>
        <v>2016</v>
      </c>
      <c r="F687" s="224" t="str">
        <f t="shared" si="55"/>
        <v>3Q16</v>
      </c>
      <c r="G687" s="225">
        <v>42598</v>
      </c>
      <c r="H687" s="224">
        <v>3.2027000000000001</v>
      </c>
    </row>
    <row r="688" spans="2:8">
      <c r="B688" s="224" t="str">
        <f t="shared" si="52"/>
        <v>3Q</v>
      </c>
      <c r="C688" s="224">
        <f t="shared" si="56"/>
        <v>8</v>
      </c>
      <c r="D688" s="224" t="str">
        <f t="shared" si="53"/>
        <v>16</v>
      </c>
      <c r="E688">
        <f t="shared" si="54"/>
        <v>2016</v>
      </c>
      <c r="F688" s="224" t="str">
        <f t="shared" si="55"/>
        <v>3Q16</v>
      </c>
      <c r="G688" s="225">
        <v>42599</v>
      </c>
      <c r="H688" s="224">
        <v>3.2035999999999998</v>
      </c>
    </row>
    <row r="689" spans="2:8">
      <c r="B689" s="224" t="str">
        <f t="shared" si="52"/>
        <v>3Q</v>
      </c>
      <c r="C689" s="224">
        <f t="shared" si="56"/>
        <v>8</v>
      </c>
      <c r="D689" s="224" t="str">
        <f t="shared" si="53"/>
        <v>16</v>
      </c>
      <c r="E689">
        <f t="shared" si="54"/>
        <v>2016</v>
      </c>
      <c r="F689" s="224" t="str">
        <f t="shared" si="55"/>
        <v>3Q16</v>
      </c>
      <c r="G689" s="225">
        <v>42600</v>
      </c>
      <c r="H689" s="224">
        <v>3.2393000000000001</v>
      </c>
    </row>
    <row r="690" spans="2:8">
      <c r="B690" s="224" t="str">
        <f t="shared" si="52"/>
        <v>3Q</v>
      </c>
      <c r="C690" s="224">
        <f t="shared" si="56"/>
        <v>8</v>
      </c>
      <c r="D690" s="224" t="str">
        <f t="shared" si="53"/>
        <v>16</v>
      </c>
      <c r="E690">
        <f t="shared" si="54"/>
        <v>2016</v>
      </c>
      <c r="F690" s="224" t="str">
        <f t="shared" si="55"/>
        <v>3Q16</v>
      </c>
      <c r="G690" s="225">
        <v>42601</v>
      </c>
      <c r="H690" s="224">
        <v>3.2038000000000002</v>
      </c>
    </row>
    <row r="691" spans="2:8">
      <c r="B691" s="224" t="str">
        <f t="shared" si="52"/>
        <v>3Q</v>
      </c>
      <c r="C691" s="224">
        <f t="shared" si="56"/>
        <v>8</v>
      </c>
      <c r="D691" s="224" t="str">
        <f t="shared" si="53"/>
        <v>16</v>
      </c>
      <c r="E691">
        <f t="shared" si="54"/>
        <v>2016</v>
      </c>
      <c r="F691" s="224" t="str">
        <f t="shared" si="55"/>
        <v>3Q16</v>
      </c>
      <c r="G691" s="225">
        <v>42604</v>
      </c>
      <c r="H691" s="224">
        <v>3.2014</v>
      </c>
    </row>
    <row r="692" spans="2:8">
      <c r="B692" s="224" t="str">
        <f t="shared" si="52"/>
        <v>3Q</v>
      </c>
      <c r="C692" s="224">
        <f t="shared" si="56"/>
        <v>8</v>
      </c>
      <c r="D692" s="224" t="str">
        <f t="shared" si="53"/>
        <v>16</v>
      </c>
      <c r="E692">
        <f t="shared" si="54"/>
        <v>2016</v>
      </c>
      <c r="F692" s="224" t="str">
        <f t="shared" si="55"/>
        <v>3Q16</v>
      </c>
      <c r="G692" s="225">
        <v>42605</v>
      </c>
      <c r="H692" s="224">
        <v>3.2336999999999998</v>
      </c>
    </row>
    <row r="693" spans="2:8">
      <c r="B693" s="224" t="str">
        <f t="shared" si="52"/>
        <v>3Q</v>
      </c>
      <c r="C693" s="224">
        <f t="shared" si="56"/>
        <v>8</v>
      </c>
      <c r="D693" s="224" t="str">
        <f t="shared" si="53"/>
        <v>16</v>
      </c>
      <c r="E693">
        <f t="shared" si="54"/>
        <v>2016</v>
      </c>
      <c r="F693" s="224" t="str">
        <f t="shared" si="55"/>
        <v>3Q16</v>
      </c>
      <c r="G693" s="225">
        <v>42606</v>
      </c>
      <c r="H693" s="224">
        <v>3.2256999999999998</v>
      </c>
    </row>
    <row r="694" spans="2:8">
      <c r="B694" s="224" t="str">
        <f t="shared" si="52"/>
        <v>3Q</v>
      </c>
      <c r="C694" s="224">
        <f t="shared" si="56"/>
        <v>8</v>
      </c>
      <c r="D694" s="224" t="str">
        <f t="shared" si="53"/>
        <v>16</v>
      </c>
      <c r="E694">
        <f t="shared" si="54"/>
        <v>2016</v>
      </c>
      <c r="F694" s="224" t="str">
        <f t="shared" si="55"/>
        <v>3Q16</v>
      </c>
      <c r="G694" s="225">
        <v>42607</v>
      </c>
      <c r="H694" s="224">
        <v>3.2366999999999999</v>
      </c>
    </row>
    <row r="695" spans="2:8">
      <c r="B695" s="224" t="str">
        <f t="shared" si="52"/>
        <v>3Q</v>
      </c>
      <c r="C695" s="224">
        <f t="shared" si="56"/>
        <v>8</v>
      </c>
      <c r="D695" s="224" t="str">
        <f t="shared" si="53"/>
        <v>16</v>
      </c>
      <c r="E695">
        <f t="shared" si="54"/>
        <v>2016</v>
      </c>
      <c r="F695" s="224" t="str">
        <f t="shared" si="55"/>
        <v>3Q16</v>
      </c>
      <c r="G695" s="225">
        <v>42608</v>
      </c>
      <c r="H695" s="224">
        <v>3.2654999999999998</v>
      </c>
    </row>
    <row r="696" spans="2:8">
      <c r="B696" s="224" t="str">
        <f t="shared" si="52"/>
        <v>3Q</v>
      </c>
      <c r="C696" s="224">
        <f t="shared" si="56"/>
        <v>8</v>
      </c>
      <c r="D696" s="224" t="str">
        <f t="shared" si="53"/>
        <v>16</v>
      </c>
      <c r="E696">
        <f t="shared" si="54"/>
        <v>2016</v>
      </c>
      <c r="F696" s="224" t="str">
        <f t="shared" si="55"/>
        <v>3Q16</v>
      </c>
      <c r="G696" s="225">
        <v>42611</v>
      </c>
      <c r="H696" s="224">
        <v>3.2298</v>
      </c>
    </row>
    <row r="697" spans="2:8">
      <c r="B697" s="224" t="str">
        <f t="shared" si="52"/>
        <v>3Q</v>
      </c>
      <c r="C697" s="224">
        <f t="shared" si="56"/>
        <v>8</v>
      </c>
      <c r="D697" s="224" t="str">
        <f t="shared" si="53"/>
        <v>16</v>
      </c>
      <c r="E697">
        <f t="shared" si="54"/>
        <v>2016</v>
      </c>
      <c r="F697" s="224" t="str">
        <f t="shared" si="55"/>
        <v>3Q16</v>
      </c>
      <c r="G697" s="225">
        <v>42612</v>
      </c>
      <c r="H697" s="224">
        <v>3.2418999999999998</v>
      </c>
    </row>
    <row r="698" spans="2:8">
      <c r="B698" s="224" t="str">
        <f t="shared" si="52"/>
        <v>3Q</v>
      </c>
      <c r="C698" s="224">
        <f t="shared" si="56"/>
        <v>8</v>
      </c>
      <c r="D698" s="224" t="str">
        <f t="shared" si="53"/>
        <v>16</v>
      </c>
      <c r="E698">
        <f t="shared" si="54"/>
        <v>2016</v>
      </c>
      <c r="F698" s="224" t="str">
        <f t="shared" si="55"/>
        <v>3Q16</v>
      </c>
      <c r="G698" s="225">
        <v>42613</v>
      </c>
      <c r="H698" s="224">
        <v>3.2271999999999998</v>
      </c>
    </row>
    <row r="699" spans="2:8">
      <c r="B699" s="224" t="str">
        <f t="shared" si="52"/>
        <v>3Q</v>
      </c>
      <c r="C699" s="224">
        <f t="shared" si="56"/>
        <v>9</v>
      </c>
      <c r="D699" s="224" t="str">
        <f t="shared" si="53"/>
        <v>16</v>
      </c>
      <c r="E699">
        <f t="shared" si="54"/>
        <v>2016</v>
      </c>
      <c r="F699" s="224" t="str">
        <f t="shared" si="55"/>
        <v>3Q16</v>
      </c>
      <c r="G699" s="225">
        <v>42614</v>
      </c>
      <c r="H699" s="224">
        <v>3.2582</v>
      </c>
    </row>
    <row r="700" spans="2:8">
      <c r="B700" s="224" t="str">
        <f t="shared" si="52"/>
        <v>3Q</v>
      </c>
      <c r="C700" s="224">
        <f t="shared" si="56"/>
        <v>9</v>
      </c>
      <c r="D700" s="224" t="str">
        <f t="shared" si="53"/>
        <v>16</v>
      </c>
      <c r="E700">
        <f t="shared" si="54"/>
        <v>2016</v>
      </c>
      <c r="F700" s="224" t="str">
        <f t="shared" si="55"/>
        <v>3Q16</v>
      </c>
      <c r="G700" s="225">
        <v>42615</v>
      </c>
      <c r="H700" s="224">
        <v>3.2568000000000001</v>
      </c>
    </row>
    <row r="701" spans="2:8">
      <c r="B701" s="224" t="str">
        <f t="shared" si="52"/>
        <v>3Q</v>
      </c>
      <c r="C701" s="224">
        <f t="shared" si="56"/>
        <v>9</v>
      </c>
      <c r="D701" s="224" t="str">
        <f t="shared" si="53"/>
        <v>16</v>
      </c>
      <c r="E701">
        <f t="shared" si="54"/>
        <v>2016</v>
      </c>
      <c r="F701" s="224" t="str">
        <f t="shared" si="55"/>
        <v>3Q16</v>
      </c>
      <c r="G701" s="225">
        <v>42618</v>
      </c>
      <c r="H701" s="224">
        <v>3.2833000000000001</v>
      </c>
    </row>
    <row r="702" spans="2:8">
      <c r="B702" s="224" t="str">
        <f t="shared" si="52"/>
        <v>3Q</v>
      </c>
      <c r="C702" s="224">
        <f t="shared" si="56"/>
        <v>9</v>
      </c>
      <c r="D702" s="224" t="str">
        <f t="shared" si="53"/>
        <v>16</v>
      </c>
      <c r="E702">
        <f t="shared" si="54"/>
        <v>2016</v>
      </c>
      <c r="F702" s="224" t="str">
        <f t="shared" si="55"/>
        <v>3Q16</v>
      </c>
      <c r="G702" s="225">
        <v>42619</v>
      </c>
      <c r="H702" s="224">
        <v>3.1951999999999998</v>
      </c>
    </row>
    <row r="703" spans="2:8">
      <c r="B703" s="224" t="str">
        <f t="shared" si="52"/>
        <v>3Q</v>
      </c>
      <c r="C703" s="224">
        <f t="shared" si="56"/>
        <v>9</v>
      </c>
      <c r="D703" s="224" t="str">
        <f t="shared" si="53"/>
        <v>16</v>
      </c>
      <c r="E703">
        <f t="shared" si="54"/>
        <v>2016</v>
      </c>
      <c r="F703" s="224" t="str">
        <f t="shared" si="55"/>
        <v>3Q16</v>
      </c>
      <c r="G703" s="225">
        <v>42620</v>
      </c>
      <c r="H703" s="224">
        <v>3.1930000000000001</v>
      </c>
    </row>
    <row r="704" spans="2:8">
      <c r="B704" s="224" t="str">
        <f t="shared" si="52"/>
        <v>3Q</v>
      </c>
      <c r="C704" s="224">
        <f t="shared" si="56"/>
        <v>9</v>
      </c>
      <c r="D704" s="224" t="str">
        <f t="shared" si="53"/>
        <v>16</v>
      </c>
      <c r="E704">
        <f t="shared" si="54"/>
        <v>2016</v>
      </c>
      <c r="F704" s="224" t="str">
        <f t="shared" si="55"/>
        <v>3Q16</v>
      </c>
      <c r="G704" s="225">
        <v>42621</v>
      </c>
      <c r="H704" s="224">
        <v>3.2143000000000002</v>
      </c>
    </row>
    <row r="705" spans="2:8">
      <c r="B705" s="224" t="str">
        <f t="shared" si="52"/>
        <v>3Q</v>
      </c>
      <c r="C705" s="224">
        <f t="shared" si="56"/>
        <v>9</v>
      </c>
      <c r="D705" s="224" t="str">
        <f t="shared" si="53"/>
        <v>16</v>
      </c>
      <c r="E705">
        <f t="shared" si="54"/>
        <v>2016</v>
      </c>
      <c r="F705" s="224" t="str">
        <f t="shared" si="55"/>
        <v>3Q16</v>
      </c>
      <c r="G705" s="225">
        <v>42622</v>
      </c>
      <c r="H705" s="224">
        <v>3.2734999999999999</v>
      </c>
    </row>
    <row r="706" spans="2:8">
      <c r="B706" s="224" t="str">
        <f t="shared" si="52"/>
        <v>3Q</v>
      </c>
      <c r="C706" s="224">
        <f t="shared" si="56"/>
        <v>9</v>
      </c>
      <c r="D706" s="224" t="str">
        <f t="shared" si="53"/>
        <v>16</v>
      </c>
      <c r="E706">
        <f t="shared" si="54"/>
        <v>2016</v>
      </c>
      <c r="F706" s="224" t="str">
        <f t="shared" si="55"/>
        <v>3Q16</v>
      </c>
      <c r="G706" s="225">
        <v>42625</v>
      </c>
      <c r="H706" s="224">
        <v>3.2458</v>
      </c>
    </row>
    <row r="707" spans="2:8">
      <c r="B707" s="224" t="str">
        <f t="shared" ref="B707:B770" si="57">VLOOKUP(C707,$N$3:$O$14,2,0)</f>
        <v>3Q</v>
      </c>
      <c r="C707" s="224">
        <f t="shared" si="56"/>
        <v>9</v>
      </c>
      <c r="D707" s="224" t="str">
        <f t="shared" ref="D707:D770" si="58">RIGHT(E707,2)</f>
        <v>16</v>
      </c>
      <c r="E707">
        <f t="shared" ref="E707:E770" si="59">YEAR(G707)</f>
        <v>2016</v>
      </c>
      <c r="F707" s="224" t="str">
        <f t="shared" ref="F707:F770" si="60">+B707&amp;D707</f>
        <v>3Q16</v>
      </c>
      <c r="G707" s="225">
        <v>42626</v>
      </c>
      <c r="H707" s="224">
        <v>3.3138000000000001</v>
      </c>
    </row>
    <row r="708" spans="2:8">
      <c r="B708" s="224" t="str">
        <f t="shared" si="57"/>
        <v>3Q</v>
      </c>
      <c r="C708" s="224">
        <f t="shared" ref="C708:C771" si="61">MONTH(G708)</f>
        <v>9</v>
      </c>
      <c r="D708" s="224" t="str">
        <f t="shared" si="58"/>
        <v>16</v>
      </c>
      <c r="E708">
        <f t="shared" si="59"/>
        <v>2016</v>
      </c>
      <c r="F708" s="224" t="str">
        <f t="shared" si="60"/>
        <v>3Q16</v>
      </c>
      <c r="G708" s="225">
        <v>42627</v>
      </c>
      <c r="H708" s="224">
        <v>3.3426</v>
      </c>
    </row>
    <row r="709" spans="2:8">
      <c r="B709" s="224" t="str">
        <f t="shared" si="57"/>
        <v>3Q</v>
      </c>
      <c r="C709" s="224">
        <f t="shared" si="61"/>
        <v>9</v>
      </c>
      <c r="D709" s="224" t="str">
        <f t="shared" si="58"/>
        <v>16</v>
      </c>
      <c r="E709">
        <f t="shared" si="59"/>
        <v>2016</v>
      </c>
      <c r="F709" s="224" t="str">
        <f t="shared" si="60"/>
        <v>3Q16</v>
      </c>
      <c r="G709" s="225">
        <v>42628</v>
      </c>
      <c r="H709" s="224">
        <v>3.3024</v>
      </c>
    </row>
    <row r="710" spans="2:8">
      <c r="B710" s="224" t="str">
        <f t="shared" si="57"/>
        <v>3Q</v>
      </c>
      <c r="C710" s="224">
        <f t="shared" si="61"/>
        <v>9</v>
      </c>
      <c r="D710" s="224" t="str">
        <f t="shared" si="58"/>
        <v>16</v>
      </c>
      <c r="E710">
        <f t="shared" si="59"/>
        <v>2016</v>
      </c>
      <c r="F710" s="224" t="str">
        <f t="shared" si="60"/>
        <v>3Q16</v>
      </c>
      <c r="G710" s="225">
        <v>42629</v>
      </c>
      <c r="H710" s="224">
        <v>3.2622</v>
      </c>
    </row>
    <row r="711" spans="2:8">
      <c r="B711" s="224" t="str">
        <f t="shared" si="57"/>
        <v>3Q</v>
      </c>
      <c r="C711" s="224">
        <f t="shared" si="61"/>
        <v>9</v>
      </c>
      <c r="D711" s="224" t="str">
        <f t="shared" si="58"/>
        <v>16</v>
      </c>
      <c r="E711">
        <f t="shared" si="59"/>
        <v>2016</v>
      </c>
      <c r="F711" s="224" t="str">
        <f t="shared" si="60"/>
        <v>3Q16</v>
      </c>
      <c r="G711" s="225">
        <v>42632</v>
      </c>
      <c r="H711" s="224">
        <v>3.2732000000000001</v>
      </c>
    </row>
    <row r="712" spans="2:8">
      <c r="B712" s="224" t="str">
        <f t="shared" si="57"/>
        <v>3Q</v>
      </c>
      <c r="C712" s="224">
        <f t="shared" si="61"/>
        <v>9</v>
      </c>
      <c r="D712" s="224" t="str">
        <f t="shared" si="58"/>
        <v>16</v>
      </c>
      <c r="E712">
        <f t="shared" si="59"/>
        <v>2016</v>
      </c>
      <c r="F712" s="224" t="str">
        <f t="shared" si="60"/>
        <v>3Q16</v>
      </c>
      <c r="G712" s="225">
        <v>42633</v>
      </c>
      <c r="H712" s="224">
        <v>3.2589000000000001</v>
      </c>
    </row>
    <row r="713" spans="2:8">
      <c r="B713" s="224" t="str">
        <f t="shared" si="57"/>
        <v>3Q</v>
      </c>
      <c r="C713" s="224">
        <f t="shared" si="61"/>
        <v>9</v>
      </c>
      <c r="D713" s="224" t="str">
        <f t="shared" si="58"/>
        <v>16</v>
      </c>
      <c r="E713">
        <f t="shared" si="59"/>
        <v>2016</v>
      </c>
      <c r="F713" s="224" t="str">
        <f t="shared" si="60"/>
        <v>3Q16</v>
      </c>
      <c r="G713" s="225">
        <v>42634</v>
      </c>
      <c r="H713" s="224">
        <v>3.2071000000000001</v>
      </c>
    </row>
    <row r="714" spans="2:8">
      <c r="B714" s="224" t="str">
        <f t="shared" si="57"/>
        <v>3Q</v>
      </c>
      <c r="C714" s="224">
        <f t="shared" si="61"/>
        <v>9</v>
      </c>
      <c r="D714" s="224" t="str">
        <f t="shared" si="58"/>
        <v>16</v>
      </c>
      <c r="E714">
        <f t="shared" si="59"/>
        <v>2016</v>
      </c>
      <c r="F714" s="224" t="str">
        <f t="shared" si="60"/>
        <v>3Q16</v>
      </c>
      <c r="G714" s="225">
        <v>42635</v>
      </c>
      <c r="H714" s="224">
        <v>3.2208000000000001</v>
      </c>
    </row>
    <row r="715" spans="2:8">
      <c r="B715" s="224" t="str">
        <f t="shared" si="57"/>
        <v>3Q</v>
      </c>
      <c r="C715" s="224">
        <f t="shared" si="61"/>
        <v>9</v>
      </c>
      <c r="D715" s="224" t="str">
        <f t="shared" si="58"/>
        <v>16</v>
      </c>
      <c r="E715">
        <f t="shared" si="59"/>
        <v>2016</v>
      </c>
      <c r="F715" s="224" t="str">
        <f t="shared" si="60"/>
        <v>3Q16</v>
      </c>
      <c r="G715" s="225">
        <v>42636</v>
      </c>
      <c r="H715" s="224">
        <v>3.2450000000000001</v>
      </c>
    </row>
    <row r="716" spans="2:8">
      <c r="B716" s="224" t="str">
        <f t="shared" si="57"/>
        <v>3Q</v>
      </c>
      <c r="C716" s="224">
        <f t="shared" si="61"/>
        <v>9</v>
      </c>
      <c r="D716" s="224" t="str">
        <f t="shared" si="58"/>
        <v>16</v>
      </c>
      <c r="E716">
        <f t="shared" si="59"/>
        <v>2016</v>
      </c>
      <c r="F716" s="224" t="str">
        <f t="shared" si="60"/>
        <v>3Q16</v>
      </c>
      <c r="G716" s="225">
        <v>42639</v>
      </c>
      <c r="H716" s="224">
        <v>3.2401</v>
      </c>
    </row>
    <row r="717" spans="2:8">
      <c r="B717" s="224" t="str">
        <f t="shared" si="57"/>
        <v>3Q</v>
      </c>
      <c r="C717" s="224">
        <f t="shared" si="61"/>
        <v>9</v>
      </c>
      <c r="D717" s="224" t="str">
        <f t="shared" si="58"/>
        <v>16</v>
      </c>
      <c r="E717">
        <f t="shared" si="59"/>
        <v>2016</v>
      </c>
      <c r="F717" s="224" t="str">
        <f t="shared" si="60"/>
        <v>3Q16</v>
      </c>
      <c r="G717" s="225">
        <v>42640</v>
      </c>
      <c r="H717" s="224">
        <v>3.2345999999999999</v>
      </c>
    </row>
    <row r="718" spans="2:8">
      <c r="B718" s="224" t="str">
        <f t="shared" si="57"/>
        <v>3Q</v>
      </c>
      <c r="C718" s="224">
        <f t="shared" si="61"/>
        <v>9</v>
      </c>
      <c r="D718" s="224" t="str">
        <f t="shared" si="58"/>
        <v>16</v>
      </c>
      <c r="E718">
        <f t="shared" si="59"/>
        <v>2016</v>
      </c>
      <c r="F718" s="224" t="str">
        <f t="shared" si="60"/>
        <v>3Q16</v>
      </c>
      <c r="G718" s="225">
        <v>42641</v>
      </c>
      <c r="H718" s="224">
        <v>3.2166999999999999</v>
      </c>
    </row>
    <row r="719" spans="2:8">
      <c r="B719" s="224" t="str">
        <f t="shared" si="57"/>
        <v>3Q</v>
      </c>
      <c r="C719" s="224">
        <f t="shared" si="61"/>
        <v>9</v>
      </c>
      <c r="D719" s="224" t="str">
        <f t="shared" si="58"/>
        <v>16</v>
      </c>
      <c r="E719">
        <f t="shared" si="59"/>
        <v>2016</v>
      </c>
      <c r="F719" s="224" t="str">
        <f t="shared" si="60"/>
        <v>3Q16</v>
      </c>
      <c r="G719" s="225">
        <v>42642</v>
      </c>
      <c r="H719" s="224">
        <v>3.2595000000000001</v>
      </c>
    </row>
    <row r="720" spans="2:8">
      <c r="B720" s="224" t="str">
        <f t="shared" si="57"/>
        <v>3Q</v>
      </c>
      <c r="C720" s="224">
        <f t="shared" si="61"/>
        <v>9</v>
      </c>
      <c r="D720" s="224" t="str">
        <f t="shared" si="58"/>
        <v>16</v>
      </c>
      <c r="E720">
        <f t="shared" si="59"/>
        <v>2016</v>
      </c>
      <c r="F720" s="224" t="str">
        <f t="shared" si="60"/>
        <v>3Q16</v>
      </c>
      <c r="G720" s="225">
        <v>42643</v>
      </c>
      <c r="H720" s="224">
        <v>3.2603</v>
      </c>
    </row>
    <row r="721" spans="2:8">
      <c r="B721" s="224" t="str">
        <f t="shared" si="57"/>
        <v>4Q</v>
      </c>
      <c r="C721" s="224">
        <f t="shared" si="61"/>
        <v>10</v>
      </c>
      <c r="D721" s="224" t="str">
        <f t="shared" si="58"/>
        <v>16</v>
      </c>
      <c r="E721">
        <f t="shared" si="59"/>
        <v>2016</v>
      </c>
      <c r="F721" s="224" t="str">
        <f t="shared" si="60"/>
        <v>4Q16</v>
      </c>
      <c r="G721" s="225">
        <v>42646</v>
      </c>
      <c r="H721" s="224">
        <v>3.2105000000000001</v>
      </c>
    </row>
    <row r="722" spans="2:8">
      <c r="B722" s="224" t="str">
        <f t="shared" si="57"/>
        <v>4Q</v>
      </c>
      <c r="C722" s="224">
        <f t="shared" si="61"/>
        <v>10</v>
      </c>
      <c r="D722" s="224" t="str">
        <f t="shared" si="58"/>
        <v>16</v>
      </c>
      <c r="E722">
        <f t="shared" si="59"/>
        <v>2016</v>
      </c>
      <c r="F722" s="224" t="str">
        <f t="shared" si="60"/>
        <v>4Q16</v>
      </c>
      <c r="G722" s="225">
        <v>42647</v>
      </c>
      <c r="H722" s="224">
        <v>3.2578</v>
      </c>
    </row>
    <row r="723" spans="2:8">
      <c r="B723" s="224" t="str">
        <f t="shared" si="57"/>
        <v>4Q</v>
      </c>
      <c r="C723" s="224">
        <f t="shared" si="61"/>
        <v>10</v>
      </c>
      <c r="D723" s="224" t="str">
        <f t="shared" si="58"/>
        <v>16</v>
      </c>
      <c r="E723">
        <f t="shared" si="59"/>
        <v>2016</v>
      </c>
      <c r="F723" s="224" t="str">
        <f t="shared" si="60"/>
        <v>4Q16</v>
      </c>
      <c r="G723" s="225">
        <v>42648</v>
      </c>
      <c r="H723" s="224">
        <v>3.2202000000000002</v>
      </c>
    </row>
    <row r="724" spans="2:8">
      <c r="B724" s="224" t="str">
        <f t="shared" si="57"/>
        <v>4Q</v>
      </c>
      <c r="C724" s="224">
        <f t="shared" si="61"/>
        <v>10</v>
      </c>
      <c r="D724" s="224" t="str">
        <f t="shared" si="58"/>
        <v>16</v>
      </c>
      <c r="E724">
        <f t="shared" si="59"/>
        <v>2016</v>
      </c>
      <c r="F724" s="224" t="str">
        <f t="shared" si="60"/>
        <v>4Q16</v>
      </c>
      <c r="G724" s="225">
        <v>42649</v>
      </c>
      <c r="H724" s="224">
        <v>3.2298</v>
      </c>
    </row>
    <row r="725" spans="2:8">
      <c r="B725" s="224" t="str">
        <f t="shared" si="57"/>
        <v>4Q</v>
      </c>
      <c r="C725" s="224">
        <f t="shared" si="61"/>
        <v>10</v>
      </c>
      <c r="D725" s="224" t="str">
        <f t="shared" si="58"/>
        <v>16</v>
      </c>
      <c r="E725">
        <f t="shared" si="59"/>
        <v>2016</v>
      </c>
      <c r="F725" s="224" t="str">
        <f t="shared" si="60"/>
        <v>4Q16</v>
      </c>
      <c r="G725" s="225">
        <v>42650</v>
      </c>
      <c r="H725" s="224">
        <v>3.2204000000000002</v>
      </c>
    </row>
    <row r="726" spans="2:8">
      <c r="B726" s="224" t="str">
        <f t="shared" si="57"/>
        <v>4Q</v>
      </c>
      <c r="C726" s="224">
        <f t="shared" si="61"/>
        <v>10</v>
      </c>
      <c r="D726" s="224" t="str">
        <f t="shared" si="58"/>
        <v>16</v>
      </c>
      <c r="E726">
        <f t="shared" si="59"/>
        <v>2016</v>
      </c>
      <c r="F726" s="224" t="str">
        <f t="shared" si="60"/>
        <v>4Q16</v>
      </c>
      <c r="G726" s="225">
        <v>42653</v>
      </c>
      <c r="H726" s="224">
        <v>3.2065000000000001</v>
      </c>
    </row>
    <row r="727" spans="2:8">
      <c r="B727" s="224" t="str">
        <f t="shared" si="57"/>
        <v>4Q</v>
      </c>
      <c r="C727" s="224">
        <f t="shared" si="61"/>
        <v>10</v>
      </c>
      <c r="D727" s="224" t="str">
        <f t="shared" si="58"/>
        <v>16</v>
      </c>
      <c r="E727">
        <f t="shared" si="59"/>
        <v>2016</v>
      </c>
      <c r="F727" s="224" t="str">
        <f t="shared" si="60"/>
        <v>4Q16</v>
      </c>
      <c r="G727" s="225">
        <v>42654</v>
      </c>
      <c r="H727" s="224">
        <v>3.1953</v>
      </c>
    </row>
    <row r="728" spans="2:8">
      <c r="B728" s="224" t="str">
        <f t="shared" si="57"/>
        <v>4Q</v>
      </c>
      <c r="C728" s="224">
        <f t="shared" si="61"/>
        <v>10</v>
      </c>
      <c r="D728" s="224" t="str">
        <f t="shared" si="58"/>
        <v>16</v>
      </c>
      <c r="E728">
        <f t="shared" si="59"/>
        <v>2016</v>
      </c>
      <c r="F728" s="224" t="str">
        <f t="shared" si="60"/>
        <v>4Q16</v>
      </c>
      <c r="G728" s="225">
        <v>42655</v>
      </c>
      <c r="H728" s="224">
        <v>3.2025000000000001</v>
      </c>
    </row>
    <row r="729" spans="2:8">
      <c r="B729" s="224" t="str">
        <f t="shared" si="57"/>
        <v>4Q</v>
      </c>
      <c r="C729" s="224">
        <f t="shared" si="61"/>
        <v>10</v>
      </c>
      <c r="D729" s="224" t="str">
        <f t="shared" si="58"/>
        <v>16</v>
      </c>
      <c r="E729">
        <f t="shared" si="59"/>
        <v>2016</v>
      </c>
      <c r="F729" s="224" t="str">
        <f t="shared" si="60"/>
        <v>4Q16</v>
      </c>
      <c r="G729" s="225">
        <v>42656</v>
      </c>
      <c r="H729" s="224">
        <v>3.1779999999999999</v>
      </c>
    </row>
    <row r="730" spans="2:8">
      <c r="B730" s="224" t="str">
        <f t="shared" si="57"/>
        <v>4Q</v>
      </c>
      <c r="C730" s="224">
        <f t="shared" si="61"/>
        <v>10</v>
      </c>
      <c r="D730" s="224" t="str">
        <f t="shared" si="58"/>
        <v>16</v>
      </c>
      <c r="E730">
        <f t="shared" si="59"/>
        <v>2016</v>
      </c>
      <c r="F730" s="224" t="str">
        <f t="shared" si="60"/>
        <v>4Q16</v>
      </c>
      <c r="G730" s="225">
        <v>42657</v>
      </c>
      <c r="H730" s="224">
        <v>3.2050999999999998</v>
      </c>
    </row>
    <row r="731" spans="2:8">
      <c r="B731" s="224" t="str">
        <f t="shared" si="57"/>
        <v>4Q</v>
      </c>
      <c r="C731" s="224">
        <f t="shared" si="61"/>
        <v>10</v>
      </c>
      <c r="D731" s="224" t="str">
        <f t="shared" si="58"/>
        <v>16</v>
      </c>
      <c r="E731">
        <f t="shared" si="59"/>
        <v>2016</v>
      </c>
      <c r="F731" s="224" t="str">
        <f t="shared" si="60"/>
        <v>4Q16</v>
      </c>
      <c r="G731" s="225">
        <v>42660</v>
      </c>
      <c r="H731" s="224">
        <v>3.2021999999999999</v>
      </c>
    </row>
    <row r="732" spans="2:8">
      <c r="B732" s="224" t="str">
        <f t="shared" si="57"/>
        <v>4Q</v>
      </c>
      <c r="C732" s="224">
        <f t="shared" si="61"/>
        <v>10</v>
      </c>
      <c r="D732" s="224" t="str">
        <f t="shared" si="58"/>
        <v>16</v>
      </c>
      <c r="E732">
        <f t="shared" si="59"/>
        <v>2016</v>
      </c>
      <c r="F732" s="224" t="str">
        <f t="shared" si="60"/>
        <v>4Q16</v>
      </c>
      <c r="G732" s="225">
        <v>42661</v>
      </c>
      <c r="H732" s="224">
        <v>3.1888000000000001</v>
      </c>
    </row>
    <row r="733" spans="2:8">
      <c r="B733" s="224" t="str">
        <f t="shared" si="57"/>
        <v>4Q</v>
      </c>
      <c r="C733" s="224">
        <f t="shared" si="61"/>
        <v>10</v>
      </c>
      <c r="D733" s="224" t="str">
        <f t="shared" si="58"/>
        <v>16</v>
      </c>
      <c r="E733">
        <f t="shared" si="59"/>
        <v>2016</v>
      </c>
      <c r="F733" s="224" t="str">
        <f t="shared" si="60"/>
        <v>4Q16</v>
      </c>
      <c r="G733" s="225">
        <v>42662</v>
      </c>
      <c r="H733" s="224">
        <v>3.1697000000000002</v>
      </c>
    </row>
    <row r="734" spans="2:8">
      <c r="B734" s="224" t="str">
        <f t="shared" si="57"/>
        <v>4Q</v>
      </c>
      <c r="C734" s="224">
        <f t="shared" si="61"/>
        <v>10</v>
      </c>
      <c r="D734" s="224" t="str">
        <f t="shared" si="58"/>
        <v>16</v>
      </c>
      <c r="E734">
        <f t="shared" si="59"/>
        <v>2016</v>
      </c>
      <c r="F734" s="224" t="str">
        <f t="shared" si="60"/>
        <v>4Q16</v>
      </c>
      <c r="G734" s="225">
        <v>42663</v>
      </c>
      <c r="H734" s="224">
        <v>3.1433</v>
      </c>
    </row>
    <row r="735" spans="2:8">
      <c r="B735" s="224" t="str">
        <f t="shared" si="57"/>
        <v>4Q</v>
      </c>
      <c r="C735" s="224">
        <f t="shared" si="61"/>
        <v>10</v>
      </c>
      <c r="D735" s="224" t="str">
        <f t="shared" si="58"/>
        <v>16</v>
      </c>
      <c r="E735">
        <f t="shared" si="59"/>
        <v>2016</v>
      </c>
      <c r="F735" s="224" t="str">
        <f t="shared" si="60"/>
        <v>4Q16</v>
      </c>
      <c r="G735" s="225">
        <v>42664</v>
      </c>
      <c r="H735" s="224">
        <v>3.1511</v>
      </c>
    </row>
    <row r="736" spans="2:8">
      <c r="B736" s="224" t="str">
        <f t="shared" si="57"/>
        <v>4Q</v>
      </c>
      <c r="C736" s="224">
        <f t="shared" si="61"/>
        <v>10</v>
      </c>
      <c r="D736" s="224" t="str">
        <f t="shared" si="58"/>
        <v>16</v>
      </c>
      <c r="E736">
        <f t="shared" si="59"/>
        <v>2016</v>
      </c>
      <c r="F736" s="224" t="str">
        <f t="shared" si="60"/>
        <v>4Q16</v>
      </c>
      <c r="G736" s="225">
        <v>42667</v>
      </c>
      <c r="H736" s="224">
        <v>3.1246</v>
      </c>
    </row>
    <row r="737" spans="2:8">
      <c r="B737" s="224" t="str">
        <f t="shared" si="57"/>
        <v>4Q</v>
      </c>
      <c r="C737" s="224">
        <f t="shared" si="61"/>
        <v>10</v>
      </c>
      <c r="D737" s="224" t="str">
        <f t="shared" si="58"/>
        <v>16</v>
      </c>
      <c r="E737">
        <f t="shared" si="59"/>
        <v>2016</v>
      </c>
      <c r="F737" s="224" t="str">
        <f t="shared" si="60"/>
        <v>4Q16</v>
      </c>
      <c r="G737" s="225">
        <v>42668</v>
      </c>
      <c r="H737" s="224">
        <v>3.1151</v>
      </c>
    </row>
    <row r="738" spans="2:8">
      <c r="B738" s="224" t="str">
        <f t="shared" si="57"/>
        <v>4Q</v>
      </c>
      <c r="C738" s="224">
        <f t="shared" si="61"/>
        <v>10</v>
      </c>
      <c r="D738" s="224" t="str">
        <f t="shared" si="58"/>
        <v>16</v>
      </c>
      <c r="E738">
        <f t="shared" si="59"/>
        <v>2016</v>
      </c>
      <c r="F738" s="224" t="str">
        <f t="shared" si="60"/>
        <v>4Q16</v>
      </c>
      <c r="G738" s="225">
        <v>42669</v>
      </c>
      <c r="H738" s="224">
        <v>3.1408999999999998</v>
      </c>
    </row>
    <row r="739" spans="2:8">
      <c r="B739" s="224" t="str">
        <f t="shared" si="57"/>
        <v>4Q</v>
      </c>
      <c r="C739" s="224">
        <f t="shared" si="61"/>
        <v>10</v>
      </c>
      <c r="D739" s="224" t="str">
        <f t="shared" si="58"/>
        <v>16</v>
      </c>
      <c r="E739">
        <f t="shared" si="59"/>
        <v>2016</v>
      </c>
      <c r="F739" s="224" t="str">
        <f t="shared" si="60"/>
        <v>4Q16</v>
      </c>
      <c r="G739" s="225">
        <v>42670</v>
      </c>
      <c r="H739" s="224">
        <v>3.1701000000000001</v>
      </c>
    </row>
    <row r="740" spans="2:8">
      <c r="B740" s="224" t="str">
        <f t="shared" si="57"/>
        <v>4Q</v>
      </c>
      <c r="C740" s="224">
        <f t="shared" si="61"/>
        <v>10</v>
      </c>
      <c r="D740" s="224" t="str">
        <f t="shared" si="58"/>
        <v>16</v>
      </c>
      <c r="E740">
        <f t="shared" si="59"/>
        <v>2016</v>
      </c>
      <c r="F740" s="224" t="str">
        <f t="shared" si="60"/>
        <v>4Q16</v>
      </c>
      <c r="G740" s="225">
        <v>42671</v>
      </c>
      <c r="H740" s="224">
        <v>3.2065000000000001</v>
      </c>
    </row>
    <row r="741" spans="2:8">
      <c r="B741" s="224" t="str">
        <f t="shared" si="57"/>
        <v>4Q</v>
      </c>
      <c r="C741" s="224">
        <f t="shared" si="61"/>
        <v>10</v>
      </c>
      <c r="D741" s="224" t="str">
        <f t="shared" si="58"/>
        <v>16</v>
      </c>
      <c r="E741">
        <f t="shared" si="59"/>
        <v>2016</v>
      </c>
      <c r="F741" s="224" t="str">
        <f t="shared" si="60"/>
        <v>4Q16</v>
      </c>
      <c r="G741" s="225">
        <v>42674</v>
      </c>
      <c r="H741" s="224">
        <v>3.1892999999999998</v>
      </c>
    </row>
    <row r="742" spans="2:8">
      <c r="B742" s="224" t="str">
        <f t="shared" si="57"/>
        <v>4Q</v>
      </c>
      <c r="C742" s="224">
        <f t="shared" si="61"/>
        <v>11</v>
      </c>
      <c r="D742" s="224" t="str">
        <f t="shared" si="58"/>
        <v>16</v>
      </c>
      <c r="E742">
        <f t="shared" si="59"/>
        <v>2016</v>
      </c>
      <c r="F742" s="224" t="str">
        <f t="shared" si="60"/>
        <v>4Q16</v>
      </c>
      <c r="G742" s="225">
        <v>42675</v>
      </c>
      <c r="H742" s="224">
        <v>3.2366999999999999</v>
      </c>
    </row>
    <row r="743" spans="2:8">
      <c r="B743" s="224" t="str">
        <f t="shared" si="57"/>
        <v>4Q</v>
      </c>
      <c r="C743" s="224">
        <f t="shared" si="61"/>
        <v>11</v>
      </c>
      <c r="D743" s="224" t="str">
        <f t="shared" si="58"/>
        <v>16</v>
      </c>
      <c r="E743">
        <f t="shared" si="59"/>
        <v>2016</v>
      </c>
      <c r="F743" s="224" t="str">
        <f t="shared" si="60"/>
        <v>4Q16</v>
      </c>
      <c r="G743" s="225">
        <v>42676</v>
      </c>
      <c r="H743" s="224">
        <v>3.2359</v>
      </c>
    </row>
    <row r="744" spans="2:8">
      <c r="B744" s="224" t="str">
        <f t="shared" si="57"/>
        <v>4Q</v>
      </c>
      <c r="C744" s="224">
        <f t="shared" si="61"/>
        <v>11</v>
      </c>
      <c r="D744" s="224" t="str">
        <f t="shared" si="58"/>
        <v>16</v>
      </c>
      <c r="E744">
        <f t="shared" si="59"/>
        <v>2016</v>
      </c>
      <c r="F744" s="224" t="str">
        <f t="shared" si="60"/>
        <v>4Q16</v>
      </c>
      <c r="G744" s="225">
        <v>42677</v>
      </c>
      <c r="H744" s="224">
        <v>3.2425000000000002</v>
      </c>
    </row>
    <row r="745" spans="2:8">
      <c r="B745" s="224" t="str">
        <f t="shared" si="57"/>
        <v>4Q</v>
      </c>
      <c r="C745" s="224">
        <f t="shared" si="61"/>
        <v>11</v>
      </c>
      <c r="D745" s="224" t="str">
        <f t="shared" si="58"/>
        <v>16</v>
      </c>
      <c r="E745">
        <f t="shared" si="59"/>
        <v>2016</v>
      </c>
      <c r="F745" s="224" t="str">
        <f t="shared" si="60"/>
        <v>4Q16</v>
      </c>
      <c r="G745" s="225">
        <v>42678</v>
      </c>
      <c r="H745" s="224">
        <v>3.2336999999999998</v>
      </c>
    </row>
    <row r="746" spans="2:8">
      <c r="B746" s="224" t="str">
        <f t="shared" si="57"/>
        <v>4Q</v>
      </c>
      <c r="C746" s="224">
        <f t="shared" si="61"/>
        <v>11</v>
      </c>
      <c r="D746" s="224" t="str">
        <f t="shared" si="58"/>
        <v>16</v>
      </c>
      <c r="E746">
        <f t="shared" si="59"/>
        <v>2016</v>
      </c>
      <c r="F746" s="224" t="str">
        <f t="shared" si="60"/>
        <v>4Q16</v>
      </c>
      <c r="G746" s="225">
        <v>42681</v>
      </c>
      <c r="H746" s="224">
        <v>3.202</v>
      </c>
    </row>
    <row r="747" spans="2:8">
      <c r="B747" s="224" t="str">
        <f t="shared" si="57"/>
        <v>4Q</v>
      </c>
      <c r="C747" s="224">
        <f t="shared" si="61"/>
        <v>11</v>
      </c>
      <c r="D747" s="224" t="str">
        <f t="shared" si="58"/>
        <v>16</v>
      </c>
      <c r="E747">
        <f t="shared" si="59"/>
        <v>2016</v>
      </c>
      <c r="F747" s="224" t="str">
        <f t="shared" si="60"/>
        <v>4Q16</v>
      </c>
      <c r="G747" s="225">
        <v>42682</v>
      </c>
      <c r="H747" s="224">
        <v>3.1695000000000002</v>
      </c>
    </row>
    <row r="748" spans="2:8">
      <c r="B748" s="224" t="str">
        <f t="shared" si="57"/>
        <v>4Q</v>
      </c>
      <c r="C748" s="224">
        <f t="shared" si="61"/>
        <v>11</v>
      </c>
      <c r="D748" s="224" t="str">
        <f t="shared" si="58"/>
        <v>16</v>
      </c>
      <c r="E748">
        <f t="shared" si="59"/>
        <v>2016</v>
      </c>
      <c r="F748" s="224" t="str">
        <f t="shared" si="60"/>
        <v>4Q16</v>
      </c>
      <c r="G748" s="225">
        <v>42683</v>
      </c>
      <c r="H748" s="224">
        <v>3.2172000000000001</v>
      </c>
    </row>
    <row r="749" spans="2:8">
      <c r="B749" s="224" t="str">
        <f t="shared" si="57"/>
        <v>4Q</v>
      </c>
      <c r="C749" s="224">
        <f t="shared" si="61"/>
        <v>11</v>
      </c>
      <c r="D749" s="224" t="str">
        <f t="shared" si="58"/>
        <v>16</v>
      </c>
      <c r="E749">
        <f t="shared" si="59"/>
        <v>2016</v>
      </c>
      <c r="F749" s="224" t="str">
        <f t="shared" si="60"/>
        <v>4Q16</v>
      </c>
      <c r="G749" s="225">
        <v>42684</v>
      </c>
      <c r="H749" s="224">
        <v>3.3864000000000001</v>
      </c>
    </row>
    <row r="750" spans="2:8">
      <c r="B750" s="224" t="str">
        <f t="shared" si="57"/>
        <v>4Q</v>
      </c>
      <c r="C750" s="224">
        <f t="shared" si="61"/>
        <v>11</v>
      </c>
      <c r="D750" s="224" t="str">
        <f t="shared" si="58"/>
        <v>16</v>
      </c>
      <c r="E750">
        <f t="shared" si="59"/>
        <v>2016</v>
      </c>
      <c r="F750" s="224" t="str">
        <f t="shared" si="60"/>
        <v>4Q16</v>
      </c>
      <c r="G750" s="225">
        <v>42685</v>
      </c>
      <c r="H750" s="224">
        <v>3.3915000000000002</v>
      </c>
    </row>
    <row r="751" spans="2:8">
      <c r="B751" s="224" t="str">
        <f t="shared" si="57"/>
        <v>4Q</v>
      </c>
      <c r="C751" s="224">
        <f t="shared" si="61"/>
        <v>11</v>
      </c>
      <c r="D751" s="224" t="str">
        <f t="shared" si="58"/>
        <v>16</v>
      </c>
      <c r="E751">
        <f t="shared" si="59"/>
        <v>2016</v>
      </c>
      <c r="F751" s="224" t="str">
        <f t="shared" si="60"/>
        <v>4Q16</v>
      </c>
      <c r="G751" s="225">
        <v>42688</v>
      </c>
      <c r="H751" s="224">
        <v>3.4331</v>
      </c>
    </row>
    <row r="752" spans="2:8">
      <c r="B752" s="224" t="str">
        <f t="shared" si="57"/>
        <v>4Q</v>
      </c>
      <c r="C752" s="224">
        <f t="shared" si="61"/>
        <v>11</v>
      </c>
      <c r="D752" s="224" t="str">
        <f t="shared" si="58"/>
        <v>16</v>
      </c>
      <c r="E752">
        <f t="shared" si="59"/>
        <v>2016</v>
      </c>
      <c r="F752" s="224" t="str">
        <f t="shared" si="60"/>
        <v>4Q16</v>
      </c>
      <c r="G752" s="225">
        <v>42689</v>
      </c>
      <c r="H752" s="224">
        <v>3.4403999999999999</v>
      </c>
    </row>
    <row r="753" spans="2:8">
      <c r="B753" s="224" t="str">
        <f t="shared" si="57"/>
        <v>4Q</v>
      </c>
      <c r="C753" s="224">
        <f t="shared" si="61"/>
        <v>11</v>
      </c>
      <c r="D753" s="224" t="str">
        <f t="shared" si="58"/>
        <v>16</v>
      </c>
      <c r="E753">
        <f t="shared" si="59"/>
        <v>2016</v>
      </c>
      <c r="F753" s="224" t="str">
        <f t="shared" si="60"/>
        <v>4Q16</v>
      </c>
      <c r="G753" s="225">
        <v>42690</v>
      </c>
      <c r="H753" s="224">
        <v>3.42</v>
      </c>
    </row>
    <row r="754" spans="2:8">
      <c r="B754" s="224" t="str">
        <f t="shared" si="57"/>
        <v>4Q</v>
      </c>
      <c r="C754" s="224">
        <f t="shared" si="61"/>
        <v>11</v>
      </c>
      <c r="D754" s="224" t="str">
        <f t="shared" si="58"/>
        <v>16</v>
      </c>
      <c r="E754">
        <f t="shared" si="59"/>
        <v>2016</v>
      </c>
      <c r="F754" s="224" t="str">
        <f t="shared" si="60"/>
        <v>4Q16</v>
      </c>
      <c r="G754" s="225">
        <v>42691</v>
      </c>
      <c r="H754" s="224">
        <v>3.4192999999999998</v>
      </c>
    </row>
    <row r="755" spans="2:8">
      <c r="B755" s="224" t="str">
        <f t="shared" si="57"/>
        <v>4Q</v>
      </c>
      <c r="C755" s="224">
        <f t="shared" si="61"/>
        <v>11</v>
      </c>
      <c r="D755" s="224" t="str">
        <f t="shared" si="58"/>
        <v>16</v>
      </c>
      <c r="E755">
        <f t="shared" si="59"/>
        <v>2016</v>
      </c>
      <c r="F755" s="224" t="str">
        <f t="shared" si="60"/>
        <v>4Q16</v>
      </c>
      <c r="G755" s="225">
        <v>42692</v>
      </c>
      <c r="H755" s="224">
        <v>3.3835000000000002</v>
      </c>
    </row>
    <row r="756" spans="2:8">
      <c r="B756" s="224" t="str">
        <f t="shared" si="57"/>
        <v>4Q</v>
      </c>
      <c r="C756" s="224">
        <f t="shared" si="61"/>
        <v>11</v>
      </c>
      <c r="D756" s="224" t="str">
        <f t="shared" si="58"/>
        <v>16</v>
      </c>
      <c r="E756">
        <f t="shared" si="59"/>
        <v>2016</v>
      </c>
      <c r="F756" s="224" t="str">
        <f t="shared" si="60"/>
        <v>4Q16</v>
      </c>
      <c r="G756" s="225">
        <v>42695</v>
      </c>
      <c r="H756" s="224">
        <v>3.3525</v>
      </c>
    </row>
    <row r="757" spans="2:8">
      <c r="B757" s="224" t="str">
        <f t="shared" si="57"/>
        <v>4Q</v>
      </c>
      <c r="C757" s="224">
        <f t="shared" si="61"/>
        <v>11</v>
      </c>
      <c r="D757" s="224" t="str">
        <f t="shared" si="58"/>
        <v>16</v>
      </c>
      <c r="E757">
        <f t="shared" si="59"/>
        <v>2016</v>
      </c>
      <c r="F757" s="224" t="str">
        <f t="shared" si="60"/>
        <v>4Q16</v>
      </c>
      <c r="G757" s="225">
        <v>42696</v>
      </c>
      <c r="H757" s="224">
        <v>3.355</v>
      </c>
    </row>
    <row r="758" spans="2:8">
      <c r="B758" s="224" t="str">
        <f t="shared" si="57"/>
        <v>4Q</v>
      </c>
      <c r="C758" s="224">
        <f t="shared" si="61"/>
        <v>11</v>
      </c>
      <c r="D758" s="224" t="str">
        <f t="shared" si="58"/>
        <v>16</v>
      </c>
      <c r="E758">
        <f t="shared" si="59"/>
        <v>2016</v>
      </c>
      <c r="F758" s="224" t="str">
        <f t="shared" si="60"/>
        <v>4Q16</v>
      </c>
      <c r="G758" s="225">
        <v>42697</v>
      </c>
      <c r="H758" s="224">
        <v>3.3944999999999999</v>
      </c>
    </row>
    <row r="759" spans="2:8">
      <c r="B759" s="224" t="str">
        <f t="shared" si="57"/>
        <v>4Q</v>
      </c>
      <c r="C759" s="224">
        <f t="shared" si="61"/>
        <v>11</v>
      </c>
      <c r="D759" s="224" t="str">
        <f t="shared" si="58"/>
        <v>16</v>
      </c>
      <c r="E759">
        <f t="shared" si="59"/>
        <v>2016</v>
      </c>
      <c r="F759" s="224" t="str">
        <f t="shared" si="60"/>
        <v>4Q16</v>
      </c>
      <c r="G759" s="225">
        <v>42698</v>
      </c>
      <c r="H759" s="224">
        <v>3.3915000000000002</v>
      </c>
    </row>
    <row r="760" spans="2:8">
      <c r="B760" s="224" t="str">
        <f t="shared" si="57"/>
        <v>4Q</v>
      </c>
      <c r="C760" s="224">
        <f t="shared" si="61"/>
        <v>11</v>
      </c>
      <c r="D760" s="224" t="str">
        <f t="shared" si="58"/>
        <v>16</v>
      </c>
      <c r="E760">
        <f t="shared" si="59"/>
        <v>2016</v>
      </c>
      <c r="F760" s="224" t="str">
        <f t="shared" si="60"/>
        <v>4Q16</v>
      </c>
      <c r="G760" s="225">
        <v>42699</v>
      </c>
      <c r="H760" s="224">
        <v>3.4222999999999999</v>
      </c>
    </row>
    <row r="761" spans="2:8">
      <c r="B761" s="224" t="str">
        <f t="shared" si="57"/>
        <v>4Q</v>
      </c>
      <c r="C761" s="224">
        <f t="shared" si="61"/>
        <v>11</v>
      </c>
      <c r="D761" s="224" t="str">
        <f t="shared" si="58"/>
        <v>16</v>
      </c>
      <c r="E761">
        <f t="shared" si="59"/>
        <v>2016</v>
      </c>
      <c r="F761" s="224" t="str">
        <f t="shared" si="60"/>
        <v>4Q16</v>
      </c>
      <c r="G761" s="225">
        <v>42702</v>
      </c>
      <c r="H761" s="224">
        <v>3.3858999999999999</v>
      </c>
    </row>
    <row r="762" spans="2:8">
      <c r="B762" s="224" t="str">
        <f t="shared" si="57"/>
        <v>4Q</v>
      </c>
      <c r="C762" s="224">
        <f t="shared" si="61"/>
        <v>11</v>
      </c>
      <c r="D762" s="224" t="str">
        <f t="shared" si="58"/>
        <v>16</v>
      </c>
      <c r="E762">
        <f t="shared" si="59"/>
        <v>2016</v>
      </c>
      <c r="F762" s="224" t="str">
        <f t="shared" si="60"/>
        <v>4Q16</v>
      </c>
      <c r="G762" s="225">
        <v>42703</v>
      </c>
      <c r="H762" s="224">
        <v>3.399</v>
      </c>
    </row>
    <row r="763" spans="2:8">
      <c r="B763" s="224" t="str">
        <f t="shared" si="57"/>
        <v>4Q</v>
      </c>
      <c r="C763" s="224">
        <f t="shared" si="61"/>
        <v>11</v>
      </c>
      <c r="D763" s="224" t="str">
        <f t="shared" si="58"/>
        <v>16</v>
      </c>
      <c r="E763">
        <f t="shared" si="59"/>
        <v>2016</v>
      </c>
      <c r="F763" s="224" t="str">
        <f t="shared" si="60"/>
        <v>4Q16</v>
      </c>
      <c r="G763" s="225">
        <v>42704</v>
      </c>
      <c r="H763" s="224">
        <v>3.3841999999999999</v>
      </c>
    </row>
    <row r="764" spans="2:8">
      <c r="B764" s="224" t="str">
        <f t="shared" si="57"/>
        <v>4Q</v>
      </c>
      <c r="C764" s="224">
        <f t="shared" si="61"/>
        <v>12</v>
      </c>
      <c r="D764" s="224" t="str">
        <f t="shared" si="58"/>
        <v>16</v>
      </c>
      <c r="E764">
        <f t="shared" si="59"/>
        <v>2016</v>
      </c>
      <c r="F764" s="224" t="str">
        <f t="shared" si="60"/>
        <v>4Q16</v>
      </c>
      <c r="G764" s="225">
        <v>42705</v>
      </c>
      <c r="H764" s="224">
        <v>3.4718</v>
      </c>
    </row>
    <row r="765" spans="2:8">
      <c r="B765" s="224" t="str">
        <f t="shared" si="57"/>
        <v>4Q</v>
      </c>
      <c r="C765" s="224">
        <f t="shared" si="61"/>
        <v>12</v>
      </c>
      <c r="D765" s="224" t="str">
        <f t="shared" si="58"/>
        <v>16</v>
      </c>
      <c r="E765">
        <f t="shared" si="59"/>
        <v>2016</v>
      </c>
      <c r="F765" s="224" t="str">
        <f t="shared" si="60"/>
        <v>4Q16</v>
      </c>
      <c r="G765" s="225">
        <v>42706</v>
      </c>
      <c r="H765" s="224">
        <v>3.4754999999999998</v>
      </c>
    </row>
    <row r="766" spans="2:8">
      <c r="B766" s="224" t="str">
        <f t="shared" si="57"/>
        <v>4Q</v>
      </c>
      <c r="C766" s="224">
        <f t="shared" si="61"/>
        <v>12</v>
      </c>
      <c r="D766" s="224" t="str">
        <f t="shared" si="58"/>
        <v>16</v>
      </c>
      <c r="E766">
        <f t="shared" si="59"/>
        <v>2016</v>
      </c>
      <c r="F766" s="224" t="str">
        <f t="shared" si="60"/>
        <v>4Q16</v>
      </c>
      <c r="G766" s="225">
        <v>42709</v>
      </c>
      <c r="H766" s="224">
        <v>3.4215</v>
      </c>
    </row>
    <row r="767" spans="2:8">
      <c r="B767" s="224" t="str">
        <f t="shared" si="57"/>
        <v>4Q</v>
      </c>
      <c r="C767" s="224">
        <f t="shared" si="61"/>
        <v>12</v>
      </c>
      <c r="D767" s="224" t="str">
        <f t="shared" si="58"/>
        <v>16</v>
      </c>
      <c r="E767">
        <f t="shared" si="59"/>
        <v>2016</v>
      </c>
      <c r="F767" s="224" t="str">
        <f t="shared" si="60"/>
        <v>4Q16</v>
      </c>
      <c r="G767" s="225">
        <v>42710</v>
      </c>
      <c r="H767" s="224">
        <v>3.4079999999999999</v>
      </c>
    </row>
    <row r="768" spans="2:8">
      <c r="B768" s="224" t="str">
        <f t="shared" si="57"/>
        <v>4Q</v>
      </c>
      <c r="C768" s="224">
        <f t="shared" si="61"/>
        <v>12</v>
      </c>
      <c r="D768" s="224" t="str">
        <f t="shared" si="58"/>
        <v>16</v>
      </c>
      <c r="E768">
        <f t="shared" si="59"/>
        <v>2016</v>
      </c>
      <c r="F768" s="224" t="str">
        <f t="shared" si="60"/>
        <v>4Q16</v>
      </c>
      <c r="G768" s="225">
        <v>42711</v>
      </c>
      <c r="H768" s="224">
        <v>3.383</v>
      </c>
    </row>
    <row r="769" spans="2:8">
      <c r="B769" s="224" t="str">
        <f t="shared" si="57"/>
        <v>4Q</v>
      </c>
      <c r="C769" s="224">
        <f t="shared" si="61"/>
        <v>12</v>
      </c>
      <c r="D769" s="224" t="str">
        <f t="shared" si="58"/>
        <v>16</v>
      </c>
      <c r="E769">
        <f t="shared" si="59"/>
        <v>2016</v>
      </c>
      <c r="F769" s="224" t="str">
        <f t="shared" si="60"/>
        <v>4Q16</v>
      </c>
      <c r="G769" s="225">
        <v>42712</v>
      </c>
      <c r="H769" s="224">
        <v>3.3755000000000002</v>
      </c>
    </row>
    <row r="770" spans="2:8">
      <c r="B770" s="224" t="str">
        <f t="shared" si="57"/>
        <v>4Q</v>
      </c>
      <c r="C770" s="224">
        <f t="shared" si="61"/>
        <v>12</v>
      </c>
      <c r="D770" s="224" t="str">
        <f t="shared" si="58"/>
        <v>16</v>
      </c>
      <c r="E770">
        <f t="shared" si="59"/>
        <v>2016</v>
      </c>
      <c r="F770" s="224" t="str">
        <f t="shared" si="60"/>
        <v>4Q16</v>
      </c>
      <c r="G770" s="225">
        <v>42713</v>
      </c>
      <c r="H770" s="224">
        <v>3.3784999999999998</v>
      </c>
    </row>
    <row r="771" spans="2:8">
      <c r="B771" s="224" t="str">
        <f t="shared" ref="B771:B834" si="62">VLOOKUP(C771,$N$3:$O$14,2,0)</f>
        <v>4Q</v>
      </c>
      <c r="C771" s="224">
        <f t="shared" si="61"/>
        <v>12</v>
      </c>
      <c r="D771" s="224" t="str">
        <f t="shared" ref="D771:D834" si="63">RIGHT(E771,2)</f>
        <v>16</v>
      </c>
      <c r="E771">
        <f t="shared" ref="E771:E834" si="64">YEAR(G771)</f>
        <v>2016</v>
      </c>
      <c r="F771" s="224" t="str">
        <f t="shared" ref="F771:F834" si="65">+B771&amp;D771</f>
        <v>4Q16</v>
      </c>
      <c r="G771" s="225">
        <v>42716</v>
      </c>
      <c r="H771" s="224">
        <v>3.3388</v>
      </c>
    </row>
    <row r="772" spans="2:8">
      <c r="B772" s="224" t="str">
        <f t="shared" si="62"/>
        <v>4Q</v>
      </c>
      <c r="C772" s="224">
        <f t="shared" ref="C772:C835" si="66">MONTH(G772)</f>
        <v>12</v>
      </c>
      <c r="D772" s="224" t="str">
        <f t="shared" si="63"/>
        <v>16</v>
      </c>
      <c r="E772">
        <f t="shared" si="64"/>
        <v>2016</v>
      </c>
      <c r="F772" s="224" t="str">
        <f t="shared" si="65"/>
        <v>4Q16</v>
      </c>
      <c r="G772" s="225">
        <v>42717</v>
      </c>
      <c r="H772" s="224">
        <v>3.3355000000000001</v>
      </c>
    </row>
    <row r="773" spans="2:8">
      <c r="B773" s="224" t="str">
        <f t="shared" si="62"/>
        <v>4Q</v>
      </c>
      <c r="C773" s="224">
        <f t="shared" si="66"/>
        <v>12</v>
      </c>
      <c r="D773" s="224" t="str">
        <f t="shared" si="63"/>
        <v>16</v>
      </c>
      <c r="E773">
        <f t="shared" si="64"/>
        <v>2016</v>
      </c>
      <c r="F773" s="224" t="str">
        <f t="shared" si="65"/>
        <v>4Q16</v>
      </c>
      <c r="G773" s="225">
        <v>42718</v>
      </c>
      <c r="H773" s="224">
        <v>3.3704999999999998</v>
      </c>
    </row>
    <row r="774" spans="2:8">
      <c r="B774" s="224" t="str">
        <f t="shared" si="62"/>
        <v>4Q</v>
      </c>
      <c r="C774" s="224">
        <f t="shared" si="66"/>
        <v>12</v>
      </c>
      <c r="D774" s="224" t="str">
        <f t="shared" si="63"/>
        <v>16</v>
      </c>
      <c r="E774">
        <f t="shared" si="64"/>
        <v>2016</v>
      </c>
      <c r="F774" s="224" t="str">
        <f t="shared" si="65"/>
        <v>4Q16</v>
      </c>
      <c r="G774" s="225">
        <v>42719</v>
      </c>
      <c r="H774" s="224">
        <v>3.3694999999999999</v>
      </c>
    </row>
    <row r="775" spans="2:8">
      <c r="B775" s="224" t="str">
        <f t="shared" si="62"/>
        <v>4Q</v>
      </c>
      <c r="C775" s="224">
        <f t="shared" si="66"/>
        <v>12</v>
      </c>
      <c r="D775" s="224" t="str">
        <f t="shared" si="63"/>
        <v>16</v>
      </c>
      <c r="E775">
        <f t="shared" si="64"/>
        <v>2016</v>
      </c>
      <c r="F775" s="224" t="str">
        <f t="shared" si="65"/>
        <v>4Q16</v>
      </c>
      <c r="G775" s="225">
        <v>42720</v>
      </c>
      <c r="H775" s="224">
        <v>3.3919999999999999</v>
      </c>
    </row>
    <row r="776" spans="2:8">
      <c r="B776" s="224" t="str">
        <f t="shared" si="62"/>
        <v>4Q</v>
      </c>
      <c r="C776" s="224">
        <f t="shared" si="66"/>
        <v>12</v>
      </c>
      <c r="D776" s="224" t="str">
        <f t="shared" si="63"/>
        <v>16</v>
      </c>
      <c r="E776">
        <f t="shared" si="64"/>
        <v>2016</v>
      </c>
      <c r="F776" s="224" t="str">
        <f t="shared" si="65"/>
        <v>4Q16</v>
      </c>
      <c r="G776" s="225">
        <v>42723</v>
      </c>
      <c r="H776" s="224">
        <v>3.3650000000000002</v>
      </c>
    </row>
    <row r="777" spans="2:8">
      <c r="B777" s="224" t="str">
        <f t="shared" si="62"/>
        <v>4Q</v>
      </c>
      <c r="C777" s="224">
        <f t="shared" si="66"/>
        <v>12</v>
      </c>
      <c r="D777" s="224" t="str">
        <f t="shared" si="63"/>
        <v>16</v>
      </c>
      <c r="E777">
        <f t="shared" si="64"/>
        <v>2016</v>
      </c>
      <c r="F777" s="224" t="str">
        <f t="shared" si="65"/>
        <v>4Q16</v>
      </c>
      <c r="G777" s="225">
        <v>42724</v>
      </c>
      <c r="H777" s="224">
        <v>3.3546999999999998</v>
      </c>
    </row>
    <row r="778" spans="2:8">
      <c r="B778" s="224" t="str">
        <f t="shared" si="62"/>
        <v>4Q</v>
      </c>
      <c r="C778" s="224">
        <f t="shared" si="66"/>
        <v>12</v>
      </c>
      <c r="D778" s="224" t="str">
        <f t="shared" si="63"/>
        <v>16</v>
      </c>
      <c r="E778">
        <f t="shared" si="64"/>
        <v>2016</v>
      </c>
      <c r="F778" s="224" t="str">
        <f t="shared" si="65"/>
        <v>4Q16</v>
      </c>
      <c r="G778" s="225">
        <v>42725</v>
      </c>
      <c r="H778" s="224">
        <v>3.327</v>
      </c>
    </row>
    <row r="779" spans="2:8">
      <c r="B779" s="224" t="str">
        <f t="shared" si="62"/>
        <v>4Q</v>
      </c>
      <c r="C779" s="224">
        <f t="shared" si="66"/>
        <v>12</v>
      </c>
      <c r="D779" s="224" t="str">
        <f t="shared" si="63"/>
        <v>16</v>
      </c>
      <c r="E779">
        <f t="shared" si="64"/>
        <v>2016</v>
      </c>
      <c r="F779" s="224" t="str">
        <f t="shared" si="65"/>
        <v>4Q16</v>
      </c>
      <c r="G779" s="225">
        <v>42726</v>
      </c>
      <c r="H779" s="224">
        <v>3.2875000000000001</v>
      </c>
    </row>
    <row r="780" spans="2:8">
      <c r="B780" s="224" t="str">
        <f t="shared" si="62"/>
        <v>4Q</v>
      </c>
      <c r="C780" s="224">
        <f t="shared" si="66"/>
        <v>12</v>
      </c>
      <c r="D780" s="224" t="str">
        <f t="shared" si="63"/>
        <v>16</v>
      </c>
      <c r="E780">
        <f t="shared" si="64"/>
        <v>2016</v>
      </c>
      <c r="F780" s="224" t="str">
        <f t="shared" si="65"/>
        <v>4Q16</v>
      </c>
      <c r="G780" s="225">
        <v>42727</v>
      </c>
      <c r="H780" s="224">
        <v>3.2709999999999999</v>
      </c>
    </row>
    <row r="781" spans="2:8">
      <c r="B781" s="224" t="str">
        <f t="shared" si="62"/>
        <v>4Q</v>
      </c>
      <c r="C781" s="224">
        <f t="shared" si="66"/>
        <v>12</v>
      </c>
      <c r="D781" s="224" t="str">
        <f t="shared" si="63"/>
        <v>16</v>
      </c>
      <c r="E781">
        <f t="shared" si="64"/>
        <v>2016</v>
      </c>
      <c r="F781" s="224" t="str">
        <f t="shared" si="65"/>
        <v>4Q16</v>
      </c>
      <c r="G781" s="225">
        <v>42730</v>
      </c>
      <c r="H781" s="224">
        <v>3.2770000000000001</v>
      </c>
    </row>
    <row r="782" spans="2:8">
      <c r="B782" s="224" t="str">
        <f t="shared" si="62"/>
        <v>4Q</v>
      </c>
      <c r="C782" s="224">
        <f t="shared" si="66"/>
        <v>12</v>
      </c>
      <c r="D782" s="224" t="str">
        <f t="shared" si="63"/>
        <v>16</v>
      </c>
      <c r="E782">
        <f t="shared" si="64"/>
        <v>2016</v>
      </c>
      <c r="F782" s="224" t="str">
        <f t="shared" si="65"/>
        <v>4Q16</v>
      </c>
      <c r="G782" s="225">
        <v>42731</v>
      </c>
      <c r="H782" s="224">
        <v>3.2711999999999999</v>
      </c>
    </row>
    <row r="783" spans="2:8">
      <c r="B783" s="224" t="str">
        <f t="shared" si="62"/>
        <v>4Q</v>
      </c>
      <c r="C783" s="224">
        <f t="shared" si="66"/>
        <v>12</v>
      </c>
      <c r="D783" s="224" t="str">
        <f t="shared" si="63"/>
        <v>16</v>
      </c>
      <c r="E783">
        <f t="shared" si="64"/>
        <v>2016</v>
      </c>
      <c r="F783" s="224" t="str">
        <f t="shared" si="65"/>
        <v>4Q16</v>
      </c>
      <c r="G783" s="225">
        <v>42732</v>
      </c>
      <c r="H783" s="224">
        <v>3.2845</v>
      </c>
    </row>
    <row r="784" spans="2:8">
      <c r="B784" s="224" t="str">
        <f t="shared" si="62"/>
        <v>4Q</v>
      </c>
      <c r="C784" s="224">
        <f t="shared" si="66"/>
        <v>12</v>
      </c>
      <c r="D784" s="224" t="str">
        <f t="shared" si="63"/>
        <v>16</v>
      </c>
      <c r="E784">
        <f t="shared" si="64"/>
        <v>2016</v>
      </c>
      <c r="F784" s="224" t="str">
        <f t="shared" si="65"/>
        <v>4Q16</v>
      </c>
      <c r="G784" s="225">
        <v>42733</v>
      </c>
      <c r="H784" s="224">
        <v>3.2547000000000001</v>
      </c>
    </row>
    <row r="785" spans="2:8">
      <c r="B785" s="224" t="str">
        <f t="shared" si="62"/>
        <v>4Q</v>
      </c>
      <c r="C785" s="224">
        <f t="shared" si="66"/>
        <v>12</v>
      </c>
      <c r="D785" s="224" t="str">
        <f t="shared" si="63"/>
        <v>16</v>
      </c>
      <c r="E785">
        <f t="shared" si="64"/>
        <v>2016</v>
      </c>
      <c r="F785" s="224" t="str">
        <f t="shared" si="65"/>
        <v>4Q16</v>
      </c>
      <c r="G785" s="225">
        <v>42734</v>
      </c>
      <c r="H785" s="224">
        <v>3.2547000000000001</v>
      </c>
    </row>
    <row r="786" spans="2:8">
      <c r="B786" s="224" t="str">
        <f t="shared" si="62"/>
        <v>1Q</v>
      </c>
      <c r="C786" s="224">
        <f t="shared" si="66"/>
        <v>1</v>
      </c>
      <c r="D786" s="224" t="str">
        <f t="shared" si="63"/>
        <v>17</v>
      </c>
      <c r="E786">
        <f t="shared" si="64"/>
        <v>2017</v>
      </c>
      <c r="F786" s="224" t="str">
        <f t="shared" si="65"/>
        <v>1Q17</v>
      </c>
      <c r="G786" s="225">
        <v>42737</v>
      </c>
      <c r="H786" s="224">
        <v>3.2856999999999998</v>
      </c>
    </row>
    <row r="787" spans="2:8">
      <c r="B787" s="224" t="str">
        <f t="shared" si="62"/>
        <v>1Q</v>
      </c>
      <c r="C787" s="224">
        <f t="shared" si="66"/>
        <v>1</v>
      </c>
      <c r="D787" s="224" t="str">
        <f t="shared" si="63"/>
        <v>17</v>
      </c>
      <c r="E787">
        <f t="shared" si="64"/>
        <v>2017</v>
      </c>
      <c r="F787" s="224" t="str">
        <f t="shared" si="65"/>
        <v>1Q17</v>
      </c>
      <c r="G787" s="225">
        <v>42738</v>
      </c>
      <c r="H787" s="224">
        <v>3.2652000000000001</v>
      </c>
    </row>
    <row r="788" spans="2:8">
      <c r="B788" s="224" t="str">
        <f t="shared" si="62"/>
        <v>1Q</v>
      </c>
      <c r="C788" s="224">
        <f t="shared" si="66"/>
        <v>1</v>
      </c>
      <c r="D788" s="224" t="str">
        <f t="shared" si="63"/>
        <v>17</v>
      </c>
      <c r="E788">
        <f t="shared" si="64"/>
        <v>2017</v>
      </c>
      <c r="F788" s="224" t="str">
        <f t="shared" si="65"/>
        <v>1Q17</v>
      </c>
      <c r="G788" s="225">
        <v>42739</v>
      </c>
      <c r="H788" s="224">
        <v>3.2162999999999999</v>
      </c>
    </row>
    <row r="789" spans="2:8">
      <c r="B789" s="224" t="str">
        <f t="shared" si="62"/>
        <v>1Q</v>
      </c>
      <c r="C789" s="224">
        <f t="shared" si="66"/>
        <v>1</v>
      </c>
      <c r="D789" s="224" t="str">
        <f t="shared" si="63"/>
        <v>17</v>
      </c>
      <c r="E789">
        <f t="shared" si="64"/>
        <v>2017</v>
      </c>
      <c r="F789" s="224" t="str">
        <f t="shared" si="65"/>
        <v>1Q17</v>
      </c>
      <c r="G789" s="225">
        <v>42740</v>
      </c>
      <c r="H789" s="224">
        <v>3.1989999999999998</v>
      </c>
    </row>
    <row r="790" spans="2:8">
      <c r="B790" s="224" t="str">
        <f t="shared" si="62"/>
        <v>1Q</v>
      </c>
      <c r="C790" s="224">
        <f t="shared" si="66"/>
        <v>1</v>
      </c>
      <c r="D790" s="224" t="str">
        <f t="shared" si="63"/>
        <v>17</v>
      </c>
      <c r="E790">
        <f t="shared" si="64"/>
        <v>2017</v>
      </c>
      <c r="F790" s="224" t="str">
        <f t="shared" si="65"/>
        <v>1Q17</v>
      </c>
      <c r="G790" s="225">
        <v>42741</v>
      </c>
      <c r="H790" s="224">
        <v>3.2241</v>
      </c>
    </row>
    <row r="791" spans="2:8">
      <c r="B791" s="224" t="str">
        <f t="shared" si="62"/>
        <v>1Q</v>
      </c>
      <c r="C791" s="224">
        <f t="shared" si="66"/>
        <v>1</v>
      </c>
      <c r="D791" s="224" t="str">
        <f t="shared" si="63"/>
        <v>17</v>
      </c>
      <c r="E791">
        <f t="shared" si="64"/>
        <v>2017</v>
      </c>
      <c r="F791" s="224" t="str">
        <f t="shared" si="65"/>
        <v>1Q17</v>
      </c>
      <c r="G791" s="225">
        <v>42744</v>
      </c>
      <c r="H791" s="224">
        <v>3.1968999999999999</v>
      </c>
    </row>
    <row r="792" spans="2:8">
      <c r="B792" s="224" t="str">
        <f t="shared" si="62"/>
        <v>1Q</v>
      </c>
      <c r="C792" s="224">
        <f t="shared" si="66"/>
        <v>1</v>
      </c>
      <c r="D792" s="224" t="str">
        <f t="shared" si="63"/>
        <v>17</v>
      </c>
      <c r="E792">
        <f t="shared" si="64"/>
        <v>2017</v>
      </c>
      <c r="F792" s="224" t="str">
        <f t="shared" si="65"/>
        <v>1Q17</v>
      </c>
      <c r="G792" s="225">
        <v>42745</v>
      </c>
      <c r="H792" s="224">
        <v>3.1960999999999999</v>
      </c>
    </row>
    <row r="793" spans="2:8">
      <c r="B793" s="224" t="str">
        <f t="shared" si="62"/>
        <v>1Q</v>
      </c>
      <c r="C793" s="224">
        <f t="shared" si="66"/>
        <v>1</v>
      </c>
      <c r="D793" s="224" t="str">
        <f t="shared" si="63"/>
        <v>17</v>
      </c>
      <c r="E793">
        <f t="shared" si="64"/>
        <v>2017</v>
      </c>
      <c r="F793" s="224" t="str">
        <f t="shared" si="65"/>
        <v>1Q17</v>
      </c>
      <c r="G793" s="225">
        <v>42746</v>
      </c>
      <c r="H793" s="224">
        <v>3.1974999999999998</v>
      </c>
    </row>
    <row r="794" spans="2:8">
      <c r="B794" s="224" t="str">
        <f t="shared" si="62"/>
        <v>1Q</v>
      </c>
      <c r="C794" s="224">
        <f t="shared" si="66"/>
        <v>1</v>
      </c>
      <c r="D794" s="224" t="str">
        <f t="shared" si="63"/>
        <v>17</v>
      </c>
      <c r="E794">
        <f t="shared" si="64"/>
        <v>2017</v>
      </c>
      <c r="F794" s="224" t="str">
        <f t="shared" si="65"/>
        <v>1Q17</v>
      </c>
      <c r="G794" s="225">
        <v>42747</v>
      </c>
      <c r="H794" s="224">
        <v>3.1880999999999999</v>
      </c>
    </row>
    <row r="795" spans="2:8">
      <c r="B795" s="224" t="str">
        <f t="shared" si="62"/>
        <v>1Q</v>
      </c>
      <c r="C795" s="224">
        <f t="shared" si="66"/>
        <v>1</v>
      </c>
      <c r="D795" s="224" t="str">
        <f t="shared" si="63"/>
        <v>17</v>
      </c>
      <c r="E795">
        <f t="shared" si="64"/>
        <v>2017</v>
      </c>
      <c r="F795" s="224" t="str">
        <f t="shared" si="65"/>
        <v>1Q17</v>
      </c>
      <c r="G795" s="225">
        <v>42748</v>
      </c>
      <c r="H795" s="224">
        <v>3.2212999999999998</v>
      </c>
    </row>
    <row r="796" spans="2:8">
      <c r="B796" s="224" t="str">
        <f t="shared" si="62"/>
        <v>1Q</v>
      </c>
      <c r="C796" s="224">
        <f t="shared" si="66"/>
        <v>1</v>
      </c>
      <c r="D796" s="224" t="str">
        <f t="shared" si="63"/>
        <v>17</v>
      </c>
      <c r="E796">
        <f t="shared" si="64"/>
        <v>2017</v>
      </c>
      <c r="F796" s="224" t="str">
        <f t="shared" si="65"/>
        <v>1Q17</v>
      </c>
      <c r="G796" s="225">
        <v>42751</v>
      </c>
      <c r="H796" s="224">
        <v>3.2418</v>
      </c>
    </row>
    <row r="797" spans="2:8">
      <c r="B797" s="224" t="str">
        <f t="shared" si="62"/>
        <v>1Q</v>
      </c>
      <c r="C797" s="224">
        <f t="shared" si="66"/>
        <v>1</v>
      </c>
      <c r="D797" s="224" t="str">
        <f t="shared" si="63"/>
        <v>17</v>
      </c>
      <c r="E797">
        <f t="shared" si="64"/>
        <v>2017</v>
      </c>
      <c r="F797" s="224" t="str">
        <f t="shared" si="65"/>
        <v>1Q17</v>
      </c>
      <c r="G797" s="225">
        <v>42752</v>
      </c>
      <c r="H797" s="224">
        <v>3.2115</v>
      </c>
    </row>
    <row r="798" spans="2:8">
      <c r="B798" s="224" t="str">
        <f t="shared" si="62"/>
        <v>1Q</v>
      </c>
      <c r="C798" s="224">
        <f t="shared" si="66"/>
        <v>1</v>
      </c>
      <c r="D798" s="224" t="str">
        <f t="shared" si="63"/>
        <v>17</v>
      </c>
      <c r="E798">
        <f t="shared" si="64"/>
        <v>2017</v>
      </c>
      <c r="F798" s="224" t="str">
        <f t="shared" si="65"/>
        <v>1Q17</v>
      </c>
      <c r="G798" s="225">
        <v>42753</v>
      </c>
      <c r="H798" s="224">
        <v>3.2309000000000001</v>
      </c>
    </row>
    <row r="799" spans="2:8">
      <c r="B799" s="224" t="str">
        <f t="shared" si="62"/>
        <v>1Q</v>
      </c>
      <c r="C799" s="224">
        <f t="shared" si="66"/>
        <v>1</v>
      </c>
      <c r="D799" s="224" t="str">
        <f t="shared" si="63"/>
        <v>17</v>
      </c>
      <c r="E799">
        <f t="shared" si="64"/>
        <v>2017</v>
      </c>
      <c r="F799" s="224" t="str">
        <f t="shared" si="65"/>
        <v>1Q17</v>
      </c>
      <c r="G799" s="225">
        <v>42754</v>
      </c>
      <c r="H799" s="224">
        <v>3.1964999999999999</v>
      </c>
    </row>
    <row r="800" spans="2:8">
      <c r="B800" s="224" t="str">
        <f t="shared" si="62"/>
        <v>1Q</v>
      </c>
      <c r="C800" s="224">
        <f t="shared" si="66"/>
        <v>1</v>
      </c>
      <c r="D800" s="224" t="str">
        <f t="shared" si="63"/>
        <v>17</v>
      </c>
      <c r="E800">
        <f t="shared" si="64"/>
        <v>2017</v>
      </c>
      <c r="F800" s="224" t="str">
        <f t="shared" si="65"/>
        <v>1Q17</v>
      </c>
      <c r="G800" s="225">
        <v>42755</v>
      </c>
      <c r="H800" s="224">
        <v>3.169</v>
      </c>
    </row>
    <row r="801" spans="2:8">
      <c r="B801" s="224" t="str">
        <f t="shared" si="62"/>
        <v>1Q</v>
      </c>
      <c r="C801" s="224">
        <f t="shared" si="66"/>
        <v>1</v>
      </c>
      <c r="D801" s="224" t="str">
        <f t="shared" si="63"/>
        <v>17</v>
      </c>
      <c r="E801">
        <f t="shared" si="64"/>
        <v>2017</v>
      </c>
      <c r="F801" s="224" t="str">
        <f t="shared" si="65"/>
        <v>1Q17</v>
      </c>
      <c r="G801" s="225">
        <v>42758</v>
      </c>
      <c r="H801" s="224">
        <v>3.1633</v>
      </c>
    </row>
    <row r="802" spans="2:8">
      <c r="B802" s="224" t="str">
        <f t="shared" si="62"/>
        <v>1Q</v>
      </c>
      <c r="C802" s="224">
        <f t="shared" si="66"/>
        <v>1</v>
      </c>
      <c r="D802" s="224" t="str">
        <f t="shared" si="63"/>
        <v>17</v>
      </c>
      <c r="E802">
        <f t="shared" si="64"/>
        <v>2017</v>
      </c>
      <c r="F802" s="224" t="str">
        <f t="shared" si="65"/>
        <v>1Q17</v>
      </c>
      <c r="G802" s="225">
        <v>42759</v>
      </c>
      <c r="H802" s="224">
        <v>3.1701999999999999</v>
      </c>
    </row>
    <row r="803" spans="2:8">
      <c r="B803" s="224" t="str">
        <f t="shared" si="62"/>
        <v>1Q</v>
      </c>
      <c r="C803" s="224">
        <f t="shared" si="66"/>
        <v>1</v>
      </c>
      <c r="D803" s="224" t="str">
        <f t="shared" si="63"/>
        <v>17</v>
      </c>
      <c r="E803">
        <f t="shared" si="64"/>
        <v>2017</v>
      </c>
      <c r="F803" s="224" t="str">
        <f t="shared" si="65"/>
        <v>1Q17</v>
      </c>
      <c r="G803" s="225">
        <v>42760</v>
      </c>
      <c r="H803" s="224">
        <v>3.1701999999999999</v>
      </c>
    </row>
    <row r="804" spans="2:8">
      <c r="B804" s="224" t="str">
        <f t="shared" si="62"/>
        <v>1Q</v>
      </c>
      <c r="C804" s="224">
        <f t="shared" si="66"/>
        <v>1</v>
      </c>
      <c r="D804" s="224" t="str">
        <f t="shared" si="63"/>
        <v>17</v>
      </c>
      <c r="E804">
        <f t="shared" si="64"/>
        <v>2017</v>
      </c>
      <c r="F804" s="224" t="str">
        <f t="shared" si="65"/>
        <v>1Q17</v>
      </c>
      <c r="G804" s="225">
        <v>42761</v>
      </c>
      <c r="H804" s="224">
        <v>3.1779999999999999</v>
      </c>
    </row>
    <row r="805" spans="2:8">
      <c r="B805" s="224" t="str">
        <f t="shared" si="62"/>
        <v>1Q</v>
      </c>
      <c r="C805" s="224">
        <f t="shared" si="66"/>
        <v>1</v>
      </c>
      <c r="D805" s="224" t="str">
        <f t="shared" si="63"/>
        <v>17</v>
      </c>
      <c r="E805">
        <f t="shared" si="64"/>
        <v>2017</v>
      </c>
      <c r="F805" s="224" t="str">
        <f t="shared" si="65"/>
        <v>1Q17</v>
      </c>
      <c r="G805" s="225">
        <v>42762</v>
      </c>
      <c r="H805" s="224">
        <v>3.141</v>
      </c>
    </row>
    <row r="806" spans="2:8">
      <c r="B806" s="224" t="str">
        <f t="shared" si="62"/>
        <v>1Q</v>
      </c>
      <c r="C806" s="224">
        <f t="shared" si="66"/>
        <v>1</v>
      </c>
      <c r="D806" s="224" t="str">
        <f t="shared" si="63"/>
        <v>17</v>
      </c>
      <c r="E806">
        <f t="shared" si="64"/>
        <v>2017</v>
      </c>
      <c r="F806" s="224" t="str">
        <f t="shared" si="65"/>
        <v>1Q17</v>
      </c>
      <c r="G806" s="225">
        <v>42765</v>
      </c>
      <c r="H806" s="224">
        <v>3.1269999999999998</v>
      </c>
    </row>
    <row r="807" spans="2:8">
      <c r="B807" s="224" t="str">
        <f t="shared" si="62"/>
        <v>1Q</v>
      </c>
      <c r="C807" s="224">
        <f t="shared" si="66"/>
        <v>1</v>
      </c>
      <c r="D807" s="224" t="str">
        <f t="shared" si="63"/>
        <v>17</v>
      </c>
      <c r="E807">
        <f t="shared" si="64"/>
        <v>2017</v>
      </c>
      <c r="F807" s="224" t="str">
        <f t="shared" si="65"/>
        <v>1Q17</v>
      </c>
      <c r="G807" s="225">
        <v>42766</v>
      </c>
      <c r="H807" s="224">
        <v>3.1509</v>
      </c>
    </row>
    <row r="808" spans="2:8">
      <c r="B808" s="224" t="str">
        <f t="shared" si="62"/>
        <v>1Q</v>
      </c>
      <c r="C808" s="224">
        <f t="shared" si="66"/>
        <v>2</v>
      </c>
      <c r="D808" s="224" t="str">
        <f t="shared" si="63"/>
        <v>17</v>
      </c>
      <c r="E808">
        <f t="shared" si="64"/>
        <v>2017</v>
      </c>
      <c r="F808" s="224" t="str">
        <f t="shared" si="65"/>
        <v>1Q17</v>
      </c>
      <c r="G808" s="225">
        <v>42767</v>
      </c>
      <c r="H808" s="224">
        <v>3.1295000000000002</v>
      </c>
    </row>
    <row r="809" spans="2:8">
      <c r="B809" s="224" t="str">
        <f t="shared" si="62"/>
        <v>1Q</v>
      </c>
      <c r="C809" s="224">
        <f t="shared" si="66"/>
        <v>2</v>
      </c>
      <c r="D809" s="224" t="str">
        <f t="shared" si="63"/>
        <v>17</v>
      </c>
      <c r="E809">
        <f t="shared" si="64"/>
        <v>2017</v>
      </c>
      <c r="F809" s="224" t="str">
        <f t="shared" si="65"/>
        <v>1Q17</v>
      </c>
      <c r="G809" s="225">
        <v>42768</v>
      </c>
      <c r="H809" s="224">
        <v>3.1240000000000001</v>
      </c>
    </row>
    <row r="810" spans="2:8">
      <c r="B810" s="224" t="str">
        <f t="shared" si="62"/>
        <v>1Q</v>
      </c>
      <c r="C810" s="224">
        <f t="shared" si="66"/>
        <v>2</v>
      </c>
      <c r="D810" s="224" t="str">
        <f t="shared" si="63"/>
        <v>17</v>
      </c>
      <c r="E810">
        <f t="shared" si="64"/>
        <v>2017</v>
      </c>
      <c r="F810" s="224" t="str">
        <f t="shared" si="65"/>
        <v>1Q17</v>
      </c>
      <c r="G810" s="225">
        <v>42769</v>
      </c>
      <c r="H810" s="224">
        <v>3.1177000000000001</v>
      </c>
    </row>
    <row r="811" spans="2:8">
      <c r="B811" s="224" t="str">
        <f t="shared" si="62"/>
        <v>1Q</v>
      </c>
      <c r="C811" s="224">
        <f t="shared" si="66"/>
        <v>2</v>
      </c>
      <c r="D811" s="224" t="str">
        <f t="shared" si="63"/>
        <v>17</v>
      </c>
      <c r="E811">
        <f t="shared" si="64"/>
        <v>2017</v>
      </c>
      <c r="F811" s="224" t="str">
        <f t="shared" si="65"/>
        <v>1Q17</v>
      </c>
      <c r="G811" s="225">
        <v>42772</v>
      </c>
      <c r="H811" s="224">
        <v>3.1160000000000001</v>
      </c>
    </row>
    <row r="812" spans="2:8">
      <c r="B812" s="224" t="str">
        <f t="shared" si="62"/>
        <v>1Q</v>
      </c>
      <c r="C812" s="224">
        <f t="shared" si="66"/>
        <v>2</v>
      </c>
      <c r="D812" s="224" t="str">
        <f t="shared" si="63"/>
        <v>17</v>
      </c>
      <c r="E812">
        <f t="shared" si="64"/>
        <v>2017</v>
      </c>
      <c r="F812" s="224" t="str">
        <f t="shared" si="65"/>
        <v>1Q17</v>
      </c>
      <c r="G812" s="225">
        <v>42773</v>
      </c>
      <c r="H812" s="224">
        <v>3.1204999999999998</v>
      </c>
    </row>
    <row r="813" spans="2:8">
      <c r="B813" s="224" t="str">
        <f t="shared" si="62"/>
        <v>1Q</v>
      </c>
      <c r="C813" s="224">
        <f t="shared" si="66"/>
        <v>2</v>
      </c>
      <c r="D813" s="224" t="str">
        <f t="shared" si="63"/>
        <v>17</v>
      </c>
      <c r="E813">
        <f t="shared" si="64"/>
        <v>2017</v>
      </c>
      <c r="F813" s="224" t="str">
        <f t="shared" si="65"/>
        <v>1Q17</v>
      </c>
      <c r="G813" s="225">
        <v>42774</v>
      </c>
      <c r="H813" s="224">
        <v>3.1175000000000002</v>
      </c>
    </row>
    <row r="814" spans="2:8">
      <c r="B814" s="224" t="str">
        <f t="shared" si="62"/>
        <v>1Q</v>
      </c>
      <c r="C814" s="224">
        <f t="shared" si="66"/>
        <v>2</v>
      </c>
      <c r="D814" s="224" t="str">
        <f t="shared" si="63"/>
        <v>17</v>
      </c>
      <c r="E814">
        <f t="shared" si="64"/>
        <v>2017</v>
      </c>
      <c r="F814" s="224" t="str">
        <f t="shared" si="65"/>
        <v>1Q17</v>
      </c>
      <c r="G814" s="225">
        <v>42775</v>
      </c>
      <c r="H814" s="224">
        <v>3.1301000000000001</v>
      </c>
    </row>
    <row r="815" spans="2:8">
      <c r="B815" s="224" t="str">
        <f t="shared" si="62"/>
        <v>1Q</v>
      </c>
      <c r="C815" s="224">
        <f t="shared" si="66"/>
        <v>2</v>
      </c>
      <c r="D815" s="224" t="str">
        <f t="shared" si="63"/>
        <v>17</v>
      </c>
      <c r="E815">
        <f t="shared" si="64"/>
        <v>2017</v>
      </c>
      <c r="F815" s="224" t="str">
        <f t="shared" si="65"/>
        <v>1Q17</v>
      </c>
      <c r="G815" s="225">
        <v>42776</v>
      </c>
      <c r="H815" s="224">
        <v>3.1158000000000001</v>
      </c>
    </row>
    <row r="816" spans="2:8">
      <c r="B816" s="224" t="str">
        <f t="shared" si="62"/>
        <v>1Q</v>
      </c>
      <c r="C816" s="224">
        <f t="shared" si="66"/>
        <v>2</v>
      </c>
      <c r="D816" s="224" t="str">
        <f t="shared" si="63"/>
        <v>17</v>
      </c>
      <c r="E816">
        <f t="shared" si="64"/>
        <v>2017</v>
      </c>
      <c r="F816" s="224" t="str">
        <f t="shared" si="65"/>
        <v>1Q17</v>
      </c>
      <c r="G816" s="225">
        <v>42779</v>
      </c>
      <c r="H816" s="224">
        <v>3.1116000000000001</v>
      </c>
    </row>
    <row r="817" spans="2:8">
      <c r="B817" s="224" t="str">
        <f t="shared" si="62"/>
        <v>1Q</v>
      </c>
      <c r="C817" s="224">
        <f t="shared" si="66"/>
        <v>2</v>
      </c>
      <c r="D817" s="224" t="str">
        <f t="shared" si="63"/>
        <v>17</v>
      </c>
      <c r="E817">
        <f t="shared" si="64"/>
        <v>2017</v>
      </c>
      <c r="F817" s="224" t="str">
        <f t="shared" si="65"/>
        <v>1Q17</v>
      </c>
      <c r="G817" s="225">
        <v>42780</v>
      </c>
      <c r="H817" s="224">
        <v>3.085</v>
      </c>
    </row>
    <row r="818" spans="2:8">
      <c r="B818" s="224" t="str">
        <f t="shared" si="62"/>
        <v>1Q</v>
      </c>
      <c r="C818" s="224">
        <f t="shared" si="66"/>
        <v>2</v>
      </c>
      <c r="D818" s="224" t="str">
        <f t="shared" si="63"/>
        <v>17</v>
      </c>
      <c r="E818">
        <f t="shared" si="64"/>
        <v>2017</v>
      </c>
      <c r="F818" s="224" t="str">
        <f t="shared" si="65"/>
        <v>1Q17</v>
      </c>
      <c r="G818" s="225">
        <v>42781</v>
      </c>
      <c r="H818" s="224">
        <v>3.0575000000000001</v>
      </c>
    </row>
    <row r="819" spans="2:8">
      <c r="B819" s="224" t="str">
        <f t="shared" si="62"/>
        <v>1Q</v>
      </c>
      <c r="C819" s="224">
        <f t="shared" si="66"/>
        <v>2</v>
      </c>
      <c r="D819" s="224" t="str">
        <f t="shared" si="63"/>
        <v>17</v>
      </c>
      <c r="E819">
        <f t="shared" si="64"/>
        <v>2017</v>
      </c>
      <c r="F819" s="224" t="str">
        <f t="shared" si="65"/>
        <v>1Q17</v>
      </c>
      <c r="G819" s="225">
        <v>42782</v>
      </c>
      <c r="H819" s="224">
        <v>3.0891999999999999</v>
      </c>
    </row>
    <row r="820" spans="2:8">
      <c r="B820" s="224" t="str">
        <f t="shared" si="62"/>
        <v>1Q</v>
      </c>
      <c r="C820" s="224">
        <f t="shared" si="66"/>
        <v>2</v>
      </c>
      <c r="D820" s="224" t="str">
        <f t="shared" si="63"/>
        <v>17</v>
      </c>
      <c r="E820">
        <f t="shared" si="64"/>
        <v>2017</v>
      </c>
      <c r="F820" s="224" t="str">
        <f t="shared" si="65"/>
        <v>1Q17</v>
      </c>
      <c r="G820" s="225">
        <v>42783</v>
      </c>
      <c r="H820" s="224">
        <v>3.1048</v>
      </c>
    </row>
    <row r="821" spans="2:8">
      <c r="B821" s="224" t="str">
        <f t="shared" si="62"/>
        <v>1Q</v>
      </c>
      <c r="C821" s="224">
        <f t="shared" si="66"/>
        <v>2</v>
      </c>
      <c r="D821" s="224" t="str">
        <f t="shared" si="63"/>
        <v>17</v>
      </c>
      <c r="E821">
        <f t="shared" si="64"/>
        <v>2017</v>
      </c>
      <c r="F821" s="224" t="str">
        <f t="shared" si="65"/>
        <v>1Q17</v>
      </c>
      <c r="G821" s="225">
        <v>42786</v>
      </c>
      <c r="H821" s="224">
        <v>3.0870000000000002</v>
      </c>
    </row>
    <row r="822" spans="2:8">
      <c r="B822" s="224" t="str">
        <f t="shared" si="62"/>
        <v>1Q</v>
      </c>
      <c r="C822" s="224">
        <f t="shared" si="66"/>
        <v>2</v>
      </c>
      <c r="D822" s="224" t="str">
        <f t="shared" si="63"/>
        <v>17</v>
      </c>
      <c r="E822">
        <f t="shared" si="64"/>
        <v>2017</v>
      </c>
      <c r="F822" s="224" t="str">
        <f t="shared" si="65"/>
        <v>1Q17</v>
      </c>
      <c r="G822" s="225">
        <v>42787</v>
      </c>
      <c r="H822" s="224">
        <v>3.0951</v>
      </c>
    </row>
    <row r="823" spans="2:8">
      <c r="B823" s="224" t="str">
        <f t="shared" si="62"/>
        <v>1Q</v>
      </c>
      <c r="C823" s="224">
        <f t="shared" si="66"/>
        <v>2</v>
      </c>
      <c r="D823" s="224" t="str">
        <f t="shared" si="63"/>
        <v>17</v>
      </c>
      <c r="E823">
        <f t="shared" si="64"/>
        <v>2017</v>
      </c>
      <c r="F823" s="224" t="str">
        <f t="shared" si="65"/>
        <v>1Q17</v>
      </c>
      <c r="G823" s="225">
        <v>42788</v>
      </c>
      <c r="H823" s="224">
        <v>3.0640000000000001</v>
      </c>
    </row>
    <row r="824" spans="2:8">
      <c r="B824" s="224" t="str">
        <f t="shared" si="62"/>
        <v>1Q</v>
      </c>
      <c r="C824" s="224">
        <f t="shared" si="66"/>
        <v>2</v>
      </c>
      <c r="D824" s="224" t="str">
        <f t="shared" si="63"/>
        <v>17</v>
      </c>
      <c r="E824">
        <f t="shared" si="64"/>
        <v>2017</v>
      </c>
      <c r="F824" s="224" t="str">
        <f t="shared" si="65"/>
        <v>1Q17</v>
      </c>
      <c r="G824" s="225">
        <v>42789</v>
      </c>
      <c r="H824" s="224">
        <v>3.0594999999999999</v>
      </c>
    </row>
    <row r="825" spans="2:8">
      <c r="B825" s="224" t="str">
        <f t="shared" si="62"/>
        <v>1Q</v>
      </c>
      <c r="C825" s="224">
        <f t="shared" si="66"/>
        <v>2</v>
      </c>
      <c r="D825" s="224" t="str">
        <f t="shared" si="63"/>
        <v>17</v>
      </c>
      <c r="E825">
        <f t="shared" si="64"/>
        <v>2017</v>
      </c>
      <c r="F825" s="224" t="str">
        <f t="shared" si="65"/>
        <v>1Q17</v>
      </c>
      <c r="G825" s="225">
        <v>42790</v>
      </c>
      <c r="H825" s="224">
        <v>3.1110000000000002</v>
      </c>
    </row>
    <row r="826" spans="2:8">
      <c r="B826" s="224" t="str">
        <f t="shared" si="62"/>
        <v>1Q</v>
      </c>
      <c r="C826" s="224">
        <f t="shared" si="66"/>
        <v>2</v>
      </c>
      <c r="D826" s="224" t="str">
        <f t="shared" si="63"/>
        <v>17</v>
      </c>
      <c r="E826">
        <f t="shared" si="64"/>
        <v>2017</v>
      </c>
      <c r="F826" s="224" t="str">
        <f t="shared" si="65"/>
        <v>1Q17</v>
      </c>
      <c r="G826" s="225">
        <v>42793</v>
      </c>
      <c r="H826" s="224">
        <v>3.109</v>
      </c>
    </row>
    <row r="827" spans="2:8">
      <c r="B827" s="224" t="str">
        <f t="shared" si="62"/>
        <v>1Q</v>
      </c>
      <c r="C827" s="224">
        <f t="shared" si="66"/>
        <v>2</v>
      </c>
      <c r="D827" s="224" t="str">
        <f t="shared" si="63"/>
        <v>17</v>
      </c>
      <c r="E827">
        <f t="shared" si="64"/>
        <v>2017</v>
      </c>
      <c r="F827" s="224" t="str">
        <f t="shared" si="65"/>
        <v>1Q17</v>
      </c>
      <c r="G827" s="225">
        <v>42794</v>
      </c>
      <c r="H827" s="224">
        <v>3.1091000000000002</v>
      </c>
    </row>
    <row r="828" spans="2:8">
      <c r="B828" s="224" t="str">
        <f t="shared" si="62"/>
        <v>1Q</v>
      </c>
      <c r="C828" s="224">
        <f t="shared" si="66"/>
        <v>3</v>
      </c>
      <c r="D828" s="224" t="str">
        <f t="shared" si="63"/>
        <v>17</v>
      </c>
      <c r="E828">
        <f t="shared" si="64"/>
        <v>2017</v>
      </c>
      <c r="F828" s="224" t="str">
        <f t="shared" si="65"/>
        <v>1Q17</v>
      </c>
      <c r="G828" s="225">
        <v>42795</v>
      </c>
      <c r="H828" s="224">
        <v>3.09</v>
      </c>
    </row>
    <row r="829" spans="2:8">
      <c r="B829" s="224" t="str">
        <f t="shared" si="62"/>
        <v>1Q</v>
      </c>
      <c r="C829" s="224">
        <f t="shared" si="66"/>
        <v>3</v>
      </c>
      <c r="D829" s="224" t="str">
        <f t="shared" si="63"/>
        <v>17</v>
      </c>
      <c r="E829">
        <f t="shared" si="64"/>
        <v>2017</v>
      </c>
      <c r="F829" s="224" t="str">
        <f t="shared" si="65"/>
        <v>1Q17</v>
      </c>
      <c r="G829" s="225">
        <v>42796</v>
      </c>
      <c r="H829" s="224">
        <v>3.1564999999999999</v>
      </c>
    </row>
    <row r="830" spans="2:8">
      <c r="B830" s="224" t="str">
        <f t="shared" si="62"/>
        <v>1Q</v>
      </c>
      <c r="C830" s="224">
        <f t="shared" si="66"/>
        <v>3</v>
      </c>
      <c r="D830" s="224" t="str">
        <f t="shared" si="63"/>
        <v>17</v>
      </c>
      <c r="E830">
        <f t="shared" si="64"/>
        <v>2017</v>
      </c>
      <c r="F830" s="224" t="str">
        <f t="shared" si="65"/>
        <v>1Q17</v>
      </c>
      <c r="G830" s="225">
        <v>42797</v>
      </c>
      <c r="H830" s="224">
        <v>3.1158000000000001</v>
      </c>
    </row>
    <row r="831" spans="2:8">
      <c r="B831" s="224" t="str">
        <f t="shared" si="62"/>
        <v>1Q</v>
      </c>
      <c r="C831" s="224">
        <f t="shared" si="66"/>
        <v>3</v>
      </c>
      <c r="D831" s="224" t="str">
        <f t="shared" si="63"/>
        <v>17</v>
      </c>
      <c r="E831">
        <f t="shared" si="64"/>
        <v>2017</v>
      </c>
      <c r="F831" s="224" t="str">
        <f t="shared" si="65"/>
        <v>1Q17</v>
      </c>
      <c r="G831" s="225">
        <v>42800</v>
      </c>
      <c r="H831" s="224">
        <v>3.1385999999999998</v>
      </c>
    </row>
    <row r="832" spans="2:8">
      <c r="B832" s="224" t="str">
        <f t="shared" si="62"/>
        <v>1Q</v>
      </c>
      <c r="C832" s="224">
        <f t="shared" si="66"/>
        <v>3</v>
      </c>
      <c r="D832" s="224" t="str">
        <f t="shared" si="63"/>
        <v>17</v>
      </c>
      <c r="E832">
        <f t="shared" si="64"/>
        <v>2017</v>
      </c>
      <c r="F832" s="224" t="str">
        <f t="shared" si="65"/>
        <v>1Q17</v>
      </c>
      <c r="G832" s="225">
        <v>42801</v>
      </c>
      <c r="H832" s="224">
        <v>3.1194999999999999</v>
      </c>
    </row>
    <row r="833" spans="2:8">
      <c r="B833" s="224" t="str">
        <f t="shared" si="62"/>
        <v>1Q</v>
      </c>
      <c r="C833" s="224">
        <f t="shared" si="66"/>
        <v>3</v>
      </c>
      <c r="D833" s="224" t="str">
        <f t="shared" si="63"/>
        <v>17</v>
      </c>
      <c r="E833">
        <f t="shared" si="64"/>
        <v>2017</v>
      </c>
      <c r="F833" s="224" t="str">
        <f t="shared" si="65"/>
        <v>1Q17</v>
      </c>
      <c r="G833" s="225">
        <v>42802</v>
      </c>
      <c r="H833" s="224">
        <v>3.1631</v>
      </c>
    </row>
    <row r="834" spans="2:8">
      <c r="B834" s="224" t="str">
        <f t="shared" si="62"/>
        <v>1Q</v>
      </c>
      <c r="C834" s="224">
        <f t="shared" si="66"/>
        <v>3</v>
      </c>
      <c r="D834" s="224" t="str">
        <f t="shared" si="63"/>
        <v>17</v>
      </c>
      <c r="E834">
        <f t="shared" si="64"/>
        <v>2017</v>
      </c>
      <c r="F834" s="224" t="str">
        <f t="shared" si="65"/>
        <v>1Q17</v>
      </c>
      <c r="G834" s="225">
        <v>42803</v>
      </c>
      <c r="H834" s="224">
        <v>3.1932</v>
      </c>
    </row>
    <row r="835" spans="2:8">
      <c r="B835" s="224" t="str">
        <f t="shared" ref="B835:B898" si="67">VLOOKUP(C835,$N$3:$O$14,2,0)</f>
        <v>1Q</v>
      </c>
      <c r="C835" s="224">
        <f t="shared" si="66"/>
        <v>3</v>
      </c>
      <c r="D835" s="224" t="str">
        <f t="shared" ref="D835:D898" si="68">RIGHT(E835,2)</f>
        <v>17</v>
      </c>
      <c r="E835">
        <f t="shared" ref="E835:E898" si="69">YEAR(G835)</f>
        <v>2017</v>
      </c>
      <c r="F835" s="224" t="str">
        <f t="shared" ref="F835:F898" si="70">+B835&amp;D835</f>
        <v>1Q17</v>
      </c>
      <c r="G835" s="225">
        <v>42804</v>
      </c>
      <c r="H835" s="224">
        <v>3.1395</v>
      </c>
    </row>
    <row r="836" spans="2:8">
      <c r="B836" s="224" t="str">
        <f t="shared" si="67"/>
        <v>1Q</v>
      </c>
      <c r="C836" s="224">
        <f t="shared" ref="C836:C899" si="71">MONTH(G836)</f>
        <v>3</v>
      </c>
      <c r="D836" s="224" t="str">
        <f t="shared" si="68"/>
        <v>17</v>
      </c>
      <c r="E836">
        <f t="shared" si="69"/>
        <v>2017</v>
      </c>
      <c r="F836" s="224" t="str">
        <f t="shared" si="70"/>
        <v>1Q17</v>
      </c>
      <c r="G836" s="225">
        <v>42807</v>
      </c>
      <c r="H836" s="224">
        <v>3.1528999999999998</v>
      </c>
    </row>
    <row r="837" spans="2:8">
      <c r="B837" s="224" t="str">
        <f t="shared" si="67"/>
        <v>1Q</v>
      </c>
      <c r="C837" s="224">
        <f t="shared" si="71"/>
        <v>3</v>
      </c>
      <c r="D837" s="224" t="str">
        <f t="shared" si="68"/>
        <v>17</v>
      </c>
      <c r="E837">
        <f t="shared" si="69"/>
        <v>2017</v>
      </c>
      <c r="F837" s="224" t="str">
        <f t="shared" si="70"/>
        <v>1Q17</v>
      </c>
      <c r="G837" s="225">
        <v>42808</v>
      </c>
      <c r="H837" s="224">
        <v>3.1684999999999999</v>
      </c>
    </row>
    <row r="838" spans="2:8">
      <c r="B838" s="224" t="str">
        <f t="shared" si="67"/>
        <v>1Q</v>
      </c>
      <c r="C838" s="224">
        <f t="shared" si="71"/>
        <v>3</v>
      </c>
      <c r="D838" s="224" t="str">
        <f t="shared" si="68"/>
        <v>17</v>
      </c>
      <c r="E838">
        <f t="shared" si="69"/>
        <v>2017</v>
      </c>
      <c r="F838" s="224" t="str">
        <f t="shared" si="70"/>
        <v>1Q17</v>
      </c>
      <c r="G838" s="225">
        <v>42809</v>
      </c>
      <c r="H838" s="224">
        <v>3.1036999999999999</v>
      </c>
    </row>
    <row r="839" spans="2:8">
      <c r="B839" s="224" t="str">
        <f t="shared" si="67"/>
        <v>1Q</v>
      </c>
      <c r="C839" s="224">
        <f t="shared" si="71"/>
        <v>3</v>
      </c>
      <c r="D839" s="224" t="str">
        <f t="shared" si="68"/>
        <v>17</v>
      </c>
      <c r="E839">
        <f t="shared" si="69"/>
        <v>2017</v>
      </c>
      <c r="F839" s="224" t="str">
        <f t="shared" si="70"/>
        <v>1Q17</v>
      </c>
      <c r="G839" s="225">
        <v>42810</v>
      </c>
      <c r="H839" s="224">
        <v>3.1185</v>
      </c>
    </row>
    <row r="840" spans="2:8">
      <c r="B840" s="224" t="str">
        <f t="shared" si="67"/>
        <v>1Q</v>
      </c>
      <c r="C840" s="224">
        <f t="shared" si="71"/>
        <v>3</v>
      </c>
      <c r="D840" s="224" t="str">
        <f t="shared" si="68"/>
        <v>17</v>
      </c>
      <c r="E840">
        <f t="shared" si="69"/>
        <v>2017</v>
      </c>
      <c r="F840" s="224" t="str">
        <f t="shared" si="70"/>
        <v>1Q17</v>
      </c>
      <c r="G840" s="225">
        <v>42811</v>
      </c>
      <c r="H840" s="224">
        <v>3.0918000000000001</v>
      </c>
    </row>
    <row r="841" spans="2:8">
      <c r="B841" s="224" t="str">
        <f t="shared" si="67"/>
        <v>1Q</v>
      </c>
      <c r="C841" s="224">
        <f t="shared" si="71"/>
        <v>3</v>
      </c>
      <c r="D841" s="224" t="str">
        <f t="shared" si="68"/>
        <v>17</v>
      </c>
      <c r="E841">
        <f t="shared" si="69"/>
        <v>2017</v>
      </c>
      <c r="F841" s="224" t="str">
        <f t="shared" si="70"/>
        <v>1Q17</v>
      </c>
      <c r="G841" s="225">
        <v>42814</v>
      </c>
      <c r="H841" s="224">
        <v>3.0726</v>
      </c>
    </row>
    <row r="842" spans="2:8">
      <c r="B842" s="224" t="str">
        <f t="shared" si="67"/>
        <v>1Q</v>
      </c>
      <c r="C842" s="224">
        <f t="shared" si="71"/>
        <v>3</v>
      </c>
      <c r="D842" s="224" t="str">
        <f t="shared" si="68"/>
        <v>17</v>
      </c>
      <c r="E842">
        <f t="shared" si="69"/>
        <v>2017</v>
      </c>
      <c r="F842" s="224" t="str">
        <f t="shared" si="70"/>
        <v>1Q17</v>
      </c>
      <c r="G842" s="225">
        <v>42815</v>
      </c>
      <c r="H842" s="224">
        <v>3.0884</v>
      </c>
    </row>
    <row r="843" spans="2:8">
      <c r="B843" s="224" t="str">
        <f t="shared" si="67"/>
        <v>1Q</v>
      </c>
      <c r="C843" s="224">
        <f t="shared" si="71"/>
        <v>3</v>
      </c>
      <c r="D843" s="224" t="str">
        <f t="shared" si="68"/>
        <v>17</v>
      </c>
      <c r="E843">
        <f t="shared" si="69"/>
        <v>2017</v>
      </c>
      <c r="F843" s="224" t="str">
        <f t="shared" si="70"/>
        <v>1Q17</v>
      </c>
      <c r="G843" s="225">
        <v>42816</v>
      </c>
      <c r="H843" s="224">
        <v>3.0880000000000001</v>
      </c>
    </row>
    <row r="844" spans="2:8">
      <c r="B844" s="224" t="str">
        <f t="shared" si="67"/>
        <v>1Q</v>
      </c>
      <c r="C844" s="224">
        <f t="shared" si="71"/>
        <v>3</v>
      </c>
      <c r="D844" s="224" t="str">
        <f t="shared" si="68"/>
        <v>17</v>
      </c>
      <c r="E844">
        <f t="shared" si="69"/>
        <v>2017</v>
      </c>
      <c r="F844" s="224" t="str">
        <f t="shared" si="70"/>
        <v>1Q17</v>
      </c>
      <c r="G844" s="225">
        <v>42817</v>
      </c>
      <c r="H844" s="224">
        <v>3.1395</v>
      </c>
    </row>
    <row r="845" spans="2:8">
      <c r="B845" s="224" t="str">
        <f t="shared" si="67"/>
        <v>1Q</v>
      </c>
      <c r="C845" s="224">
        <f t="shared" si="71"/>
        <v>3</v>
      </c>
      <c r="D845" s="224" t="str">
        <f t="shared" si="68"/>
        <v>17</v>
      </c>
      <c r="E845">
        <f t="shared" si="69"/>
        <v>2017</v>
      </c>
      <c r="F845" s="224" t="str">
        <f t="shared" si="70"/>
        <v>1Q17</v>
      </c>
      <c r="G845" s="225">
        <v>42818</v>
      </c>
      <c r="H845" s="224">
        <v>3.1086</v>
      </c>
    </row>
    <row r="846" spans="2:8">
      <c r="B846" s="224" t="str">
        <f t="shared" si="67"/>
        <v>1Q</v>
      </c>
      <c r="C846" s="224">
        <f t="shared" si="71"/>
        <v>3</v>
      </c>
      <c r="D846" s="224" t="str">
        <f t="shared" si="68"/>
        <v>17</v>
      </c>
      <c r="E846">
        <f t="shared" si="69"/>
        <v>2017</v>
      </c>
      <c r="F846" s="224" t="str">
        <f t="shared" si="70"/>
        <v>1Q17</v>
      </c>
      <c r="G846" s="225">
        <v>42821</v>
      </c>
      <c r="H846" s="224">
        <v>3.1265000000000001</v>
      </c>
    </row>
    <row r="847" spans="2:8">
      <c r="B847" s="224" t="str">
        <f t="shared" si="67"/>
        <v>1Q</v>
      </c>
      <c r="C847" s="224">
        <f t="shared" si="71"/>
        <v>3</v>
      </c>
      <c r="D847" s="224" t="str">
        <f t="shared" si="68"/>
        <v>17</v>
      </c>
      <c r="E847">
        <f t="shared" si="69"/>
        <v>2017</v>
      </c>
      <c r="F847" s="224" t="str">
        <f t="shared" si="70"/>
        <v>1Q17</v>
      </c>
      <c r="G847" s="225">
        <v>42822</v>
      </c>
      <c r="H847" s="224">
        <v>3.1412</v>
      </c>
    </row>
    <row r="848" spans="2:8">
      <c r="B848" s="224" t="str">
        <f t="shared" si="67"/>
        <v>1Q</v>
      </c>
      <c r="C848" s="224">
        <f t="shared" si="71"/>
        <v>3</v>
      </c>
      <c r="D848" s="224" t="str">
        <f t="shared" si="68"/>
        <v>17</v>
      </c>
      <c r="E848">
        <f t="shared" si="69"/>
        <v>2017</v>
      </c>
      <c r="F848" s="224" t="str">
        <f t="shared" si="70"/>
        <v>1Q17</v>
      </c>
      <c r="G848" s="225">
        <v>42823</v>
      </c>
      <c r="H848" s="224">
        <v>3.1198999999999999</v>
      </c>
    </row>
    <row r="849" spans="2:8">
      <c r="B849" s="224" t="str">
        <f t="shared" si="67"/>
        <v>1Q</v>
      </c>
      <c r="C849" s="224">
        <f t="shared" si="71"/>
        <v>3</v>
      </c>
      <c r="D849" s="224" t="str">
        <f t="shared" si="68"/>
        <v>17</v>
      </c>
      <c r="E849">
        <f t="shared" si="69"/>
        <v>2017</v>
      </c>
      <c r="F849" s="224" t="str">
        <f t="shared" si="70"/>
        <v>1Q17</v>
      </c>
      <c r="G849" s="225">
        <v>42824</v>
      </c>
      <c r="H849" s="224">
        <v>3.1495000000000002</v>
      </c>
    </row>
    <row r="850" spans="2:8">
      <c r="B850" s="224" t="str">
        <f t="shared" si="67"/>
        <v>1Q</v>
      </c>
      <c r="C850" s="224">
        <f t="shared" si="71"/>
        <v>3</v>
      </c>
      <c r="D850" s="224" t="str">
        <f t="shared" si="68"/>
        <v>17</v>
      </c>
      <c r="E850">
        <f t="shared" si="69"/>
        <v>2017</v>
      </c>
      <c r="F850" s="224" t="str">
        <f t="shared" si="70"/>
        <v>1Q17</v>
      </c>
      <c r="G850" s="225">
        <v>42825</v>
      </c>
      <c r="H850" s="224">
        <v>3.1233</v>
      </c>
    </row>
    <row r="851" spans="2:8">
      <c r="B851" s="224" t="str">
        <f t="shared" si="67"/>
        <v>2Q</v>
      </c>
      <c r="C851" s="224">
        <f t="shared" si="71"/>
        <v>4</v>
      </c>
      <c r="D851" s="224" t="str">
        <f t="shared" si="68"/>
        <v>17</v>
      </c>
      <c r="E851">
        <f t="shared" si="69"/>
        <v>2017</v>
      </c>
      <c r="F851" s="224" t="str">
        <f t="shared" si="70"/>
        <v>2Q17</v>
      </c>
      <c r="G851" s="225">
        <v>42828</v>
      </c>
      <c r="H851" s="224">
        <v>3.1147</v>
      </c>
    </row>
    <row r="852" spans="2:8">
      <c r="B852" s="224" t="str">
        <f t="shared" si="67"/>
        <v>2Q</v>
      </c>
      <c r="C852" s="224">
        <f t="shared" si="71"/>
        <v>4</v>
      </c>
      <c r="D852" s="224" t="str">
        <f t="shared" si="68"/>
        <v>17</v>
      </c>
      <c r="E852">
        <f t="shared" si="69"/>
        <v>2017</v>
      </c>
      <c r="F852" s="224" t="str">
        <f t="shared" si="70"/>
        <v>2Q17</v>
      </c>
      <c r="G852" s="225">
        <v>42829</v>
      </c>
      <c r="H852" s="224">
        <v>3.0939000000000001</v>
      </c>
    </row>
    <row r="853" spans="2:8">
      <c r="B853" s="224" t="str">
        <f t="shared" si="67"/>
        <v>2Q</v>
      </c>
      <c r="C853" s="224">
        <f t="shared" si="71"/>
        <v>4</v>
      </c>
      <c r="D853" s="224" t="str">
        <f t="shared" si="68"/>
        <v>17</v>
      </c>
      <c r="E853">
        <f t="shared" si="69"/>
        <v>2017</v>
      </c>
      <c r="F853" s="224" t="str">
        <f t="shared" si="70"/>
        <v>2Q17</v>
      </c>
      <c r="G853" s="225">
        <v>42830</v>
      </c>
      <c r="H853" s="224">
        <v>3.1202999999999999</v>
      </c>
    </row>
    <row r="854" spans="2:8">
      <c r="B854" s="224" t="str">
        <f t="shared" si="67"/>
        <v>2Q</v>
      </c>
      <c r="C854" s="224">
        <f t="shared" si="71"/>
        <v>4</v>
      </c>
      <c r="D854" s="224" t="str">
        <f t="shared" si="68"/>
        <v>17</v>
      </c>
      <c r="E854">
        <f t="shared" si="69"/>
        <v>2017</v>
      </c>
      <c r="F854" s="224" t="str">
        <f t="shared" si="70"/>
        <v>2Q17</v>
      </c>
      <c r="G854" s="225">
        <v>42831</v>
      </c>
      <c r="H854" s="224">
        <v>3.1425999999999998</v>
      </c>
    </row>
    <row r="855" spans="2:8">
      <c r="B855" s="224" t="str">
        <f t="shared" si="67"/>
        <v>2Q</v>
      </c>
      <c r="C855" s="224">
        <f t="shared" si="71"/>
        <v>4</v>
      </c>
      <c r="D855" s="224" t="str">
        <f t="shared" si="68"/>
        <v>17</v>
      </c>
      <c r="E855">
        <f t="shared" si="69"/>
        <v>2017</v>
      </c>
      <c r="F855" s="224" t="str">
        <f t="shared" si="70"/>
        <v>2Q17</v>
      </c>
      <c r="G855" s="225">
        <v>42832</v>
      </c>
      <c r="H855" s="224">
        <v>3.1461999999999999</v>
      </c>
    </row>
    <row r="856" spans="2:8">
      <c r="B856" s="224" t="str">
        <f t="shared" si="67"/>
        <v>2Q</v>
      </c>
      <c r="C856" s="224">
        <f t="shared" si="71"/>
        <v>4</v>
      </c>
      <c r="D856" s="224" t="str">
        <f t="shared" si="68"/>
        <v>17</v>
      </c>
      <c r="E856">
        <f t="shared" si="69"/>
        <v>2017</v>
      </c>
      <c r="F856" s="224" t="str">
        <f t="shared" si="70"/>
        <v>2Q17</v>
      </c>
      <c r="G856" s="225">
        <v>42835</v>
      </c>
      <c r="H856" s="224">
        <v>3.1320000000000001</v>
      </c>
    </row>
    <row r="857" spans="2:8">
      <c r="B857" s="224" t="str">
        <f t="shared" si="67"/>
        <v>2Q</v>
      </c>
      <c r="C857" s="224">
        <f t="shared" si="71"/>
        <v>4</v>
      </c>
      <c r="D857" s="224" t="str">
        <f t="shared" si="68"/>
        <v>17</v>
      </c>
      <c r="E857">
        <f t="shared" si="69"/>
        <v>2017</v>
      </c>
      <c r="F857" s="224" t="str">
        <f t="shared" si="70"/>
        <v>2Q17</v>
      </c>
      <c r="G857" s="225">
        <v>42836</v>
      </c>
      <c r="H857" s="224">
        <v>3.1372</v>
      </c>
    </row>
    <row r="858" spans="2:8">
      <c r="B858" s="224" t="str">
        <f t="shared" si="67"/>
        <v>2Q</v>
      </c>
      <c r="C858" s="224">
        <f t="shared" si="71"/>
        <v>4</v>
      </c>
      <c r="D858" s="224" t="str">
        <f t="shared" si="68"/>
        <v>17</v>
      </c>
      <c r="E858">
        <f t="shared" si="69"/>
        <v>2017</v>
      </c>
      <c r="F858" s="224" t="str">
        <f t="shared" si="70"/>
        <v>2Q17</v>
      </c>
      <c r="G858" s="225">
        <v>42837</v>
      </c>
      <c r="H858" s="224">
        <v>3.1257999999999999</v>
      </c>
    </row>
    <row r="859" spans="2:8">
      <c r="B859" s="224" t="str">
        <f t="shared" si="67"/>
        <v>2Q</v>
      </c>
      <c r="C859" s="224">
        <f t="shared" si="71"/>
        <v>4</v>
      </c>
      <c r="D859" s="224" t="str">
        <f t="shared" si="68"/>
        <v>17</v>
      </c>
      <c r="E859">
        <f t="shared" si="69"/>
        <v>2017</v>
      </c>
      <c r="F859" s="224" t="str">
        <f t="shared" si="70"/>
        <v>2Q17</v>
      </c>
      <c r="G859" s="225">
        <v>42838</v>
      </c>
      <c r="H859" s="224">
        <v>3.1444000000000001</v>
      </c>
    </row>
    <row r="860" spans="2:8">
      <c r="B860" s="224" t="str">
        <f t="shared" si="67"/>
        <v>2Q</v>
      </c>
      <c r="C860" s="224">
        <f t="shared" si="71"/>
        <v>4</v>
      </c>
      <c r="D860" s="224" t="str">
        <f t="shared" si="68"/>
        <v>17</v>
      </c>
      <c r="E860">
        <f t="shared" si="69"/>
        <v>2017</v>
      </c>
      <c r="F860" s="224" t="str">
        <f t="shared" si="70"/>
        <v>2Q17</v>
      </c>
      <c r="G860" s="225">
        <v>42839</v>
      </c>
      <c r="H860" s="224">
        <v>3.1448</v>
      </c>
    </row>
    <row r="861" spans="2:8">
      <c r="B861" s="224" t="str">
        <f t="shared" si="67"/>
        <v>2Q</v>
      </c>
      <c r="C861" s="224">
        <f t="shared" si="71"/>
        <v>4</v>
      </c>
      <c r="D861" s="224" t="str">
        <f t="shared" si="68"/>
        <v>17</v>
      </c>
      <c r="E861">
        <f t="shared" si="69"/>
        <v>2017</v>
      </c>
      <c r="F861" s="224" t="str">
        <f t="shared" si="70"/>
        <v>2Q17</v>
      </c>
      <c r="G861" s="225">
        <v>42842</v>
      </c>
      <c r="H861" s="224">
        <v>3.0985</v>
      </c>
    </row>
    <row r="862" spans="2:8">
      <c r="B862" s="224" t="str">
        <f t="shared" si="67"/>
        <v>2Q</v>
      </c>
      <c r="C862" s="224">
        <f t="shared" si="71"/>
        <v>4</v>
      </c>
      <c r="D862" s="224" t="str">
        <f t="shared" si="68"/>
        <v>17</v>
      </c>
      <c r="E862">
        <f t="shared" si="69"/>
        <v>2017</v>
      </c>
      <c r="F862" s="224" t="str">
        <f t="shared" si="70"/>
        <v>2Q17</v>
      </c>
      <c r="G862" s="225">
        <v>42843</v>
      </c>
      <c r="H862" s="224">
        <v>3.1078999999999999</v>
      </c>
    </row>
    <row r="863" spans="2:8">
      <c r="B863" s="224" t="str">
        <f t="shared" si="67"/>
        <v>2Q</v>
      </c>
      <c r="C863" s="224">
        <f t="shared" si="71"/>
        <v>4</v>
      </c>
      <c r="D863" s="224" t="str">
        <f t="shared" si="68"/>
        <v>17</v>
      </c>
      <c r="E863">
        <f t="shared" si="69"/>
        <v>2017</v>
      </c>
      <c r="F863" s="224" t="str">
        <f t="shared" si="70"/>
        <v>2Q17</v>
      </c>
      <c r="G863" s="225">
        <v>42844</v>
      </c>
      <c r="H863" s="224">
        <v>3.1522000000000001</v>
      </c>
    </row>
    <row r="864" spans="2:8">
      <c r="B864" s="224" t="str">
        <f t="shared" si="67"/>
        <v>2Q</v>
      </c>
      <c r="C864" s="224">
        <f t="shared" si="71"/>
        <v>4</v>
      </c>
      <c r="D864" s="224" t="str">
        <f t="shared" si="68"/>
        <v>17</v>
      </c>
      <c r="E864">
        <f t="shared" si="69"/>
        <v>2017</v>
      </c>
      <c r="F864" s="224" t="str">
        <f t="shared" si="70"/>
        <v>2Q17</v>
      </c>
      <c r="G864" s="225">
        <v>42845</v>
      </c>
      <c r="H864" s="224">
        <v>3.1486000000000001</v>
      </c>
    </row>
    <row r="865" spans="2:8">
      <c r="B865" s="224" t="str">
        <f t="shared" si="67"/>
        <v>2Q</v>
      </c>
      <c r="C865" s="224">
        <f t="shared" si="71"/>
        <v>4</v>
      </c>
      <c r="D865" s="224" t="str">
        <f t="shared" si="68"/>
        <v>17</v>
      </c>
      <c r="E865">
        <f t="shared" si="69"/>
        <v>2017</v>
      </c>
      <c r="F865" s="224" t="str">
        <f t="shared" si="70"/>
        <v>2Q17</v>
      </c>
      <c r="G865" s="225">
        <v>42846</v>
      </c>
      <c r="H865" s="224">
        <v>3.1482000000000001</v>
      </c>
    </row>
    <row r="866" spans="2:8">
      <c r="B866" s="224" t="str">
        <f t="shared" si="67"/>
        <v>2Q</v>
      </c>
      <c r="C866" s="224">
        <f t="shared" si="71"/>
        <v>4</v>
      </c>
      <c r="D866" s="224" t="str">
        <f t="shared" si="68"/>
        <v>17</v>
      </c>
      <c r="E866">
        <f t="shared" si="69"/>
        <v>2017</v>
      </c>
      <c r="F866" s="224" t="str">
        <f t="shared" si="70"/>
        <v>2Q17</v>
      </c>
      <c r="G866" s="225">
        <v>42849</v>
      </c>
      <c r="H866" s="224">
        <v>3.1280000000000001</v>
      </c>
    </row>
    <row r="867" spans="2:8">
      <c r="B867" s="224" t="str">
        <f t="shared" si="67"/>
        <v>2Q</v>
      </c>
      <c r="C867" s="224">
        <f t="shared" si="71"/>
        <v>4</v>
      </c>
      <c r="D867" s="224" t="str">
        <f t="shared" si="68"/>
        <v>17</v>
      </c>
      <c r="E867">
        <f t="shared" si="69"/>
        <v>2017</v>
      </c>
      <c r="F867" s="224" t="str">
        <f t="shared" si="70"/>
        <v>2Q17</v>
      </c>
      <c r="G867" s="225">
        <v>42850</v>
      </c>
      <c r="H867" s="224">
        <v>3.1471</v>
      </c>
    </row>
    <row r="868" spans="2:8">
      <c r="B868" s="224" t="str">
        <f t="shared" si="67"/>
        <v>2Q</v>
      </c>
      <c r="C868" s="224">
        <f t="shared" si="71"/>
        <v>4</v>
      </c>
      <c r="D868" s="224" t="str">
        <f t="shared" si="68"/>
        <v>17</v>
      </c>
      <c r="E868">
        <f t="shared" si="69"/>
        <v>2017</v>
      </c>
      <c r="F868" s="224" t="str">
        <f t="shared" si="70"/>
        <v>2Q17</v>
      </c>
      <c r="G868" s="225">
        <v>42851</v>
      </c>
      <c r="H868" s="224">
        <v>3.1722999999999999</v>
      </c>
    </row>
    <row r="869" spans="2:8">
      <c r="B869" s="224" t="str">
        <f t="shared" si="67"/>
        <v>2Q</v>
      </c>
      <c r="C869" s="224">
        <f t="shared" si="71"/>
        <v>4</v>
      </c>
      <c r="D869" s="224" t="str">
        <f t="shared" si="68"/>
        <v>17</v>
      </c>
      <c r="E869">
        <f t="shared" si="69"/>
        <v>2017</v>
      </c>
      <c r="F869" s="224" t="str">
        <f t="shared" si="70"/>
        <v>2Q17</v>
      </c>
      <c r="G869" s="225">
        <v>42852</v>
      </c>
      <c r="H869" s="224">
        <v>3.1833999999999998</v>
      </c>
    </row>
    <row r="870" spans="2:8">
      <c r="B870" s="224" t="str">
        <f t="shared" si="67"/>
        <v>2Q</v>
      </c>
      <c r="C870" s="224">
        <f t="shared" si="71"/>
        <v>4</v>
      </c>
      <c r="D870" s="224" t="str">
        <f t="shared" si="68"/>
        <v>17</v>
      </c>
      <c r="E870">
        <f t="shared" si="69"/>
        <v>2017</v>
      </c>
      <c r="F870" s="224" t="str">
        <f t="shared" si="70"/>
        <v>2Q17</v>
      </c>
      <c r="G870" s="225">
        <v>42853</v>
      </c>
      <c r="H870" s="224">
        <v>3.1766999999999999</v>
      </c>
    </row>
    <row r="871" spans="2:8">
      <c r="B871" s="224" t="str">
        <f t="shared" si="67"/>
        <v>2Q</v>
      </c>
      <c r="C871" s="224">
        <f t="shared" si="71"/>
        <v>5</v>
      </c>
      <c r="D871" s="224" t="str">
        <f t="shared" si="68"/>
        <v>17</v>
      </c>
      <c r="E871">
        <f t="shared" si="69"/>
        <v>2017</v>
      </c>
      <c r="F871" s="224" t="str">
        <f t="shared" si="70"/>
        <v>2Q17</v>
      </c>
      <c r="G871" s="225">
        <v>42856</v>
      </c>
      <c r="H871" s="224">
        <v>3.1764999999999999</v>
      </c>
    </row>
    <row r="872" spans="2:8">
      <c r="B872" s="224" t="str">
        <f t="shared" si="67"/>
        <v>2Q</v>
      </c>
      <c r="C872" s="224">
        <f t="shared" si="71"/>
        <v>5</v>
      </c>
      <c r="D872" s="224" t="str">
        <f t="shared" si="68"/>
        <v>17</v>
      </c>
      <c r="E872">
        <f t="shared" si="69"/>
        <v>2017</v>
      </c>
      <c r="F872" s="224" t="str">
        <f t="shared" si="70"/>
        <v>2Q17</v>
      </c>
      <c r="G872" s="225">
        <v>42857</v>
      </c>
      <c r="H872" s="224">
        <v>3.1516999999999999</v>
      </c>
    </row>
    <row r="873" spans="2:8">
      <c r="B873" s="224" t="str">
        <f t="shared" si="67"/>
        <v>2Q</v>
      </c>
      <c r="C873" s="224">
        <f t="shared" si="71"/>
        <v>5</v>
      </c>
      <c r="D873" s="224" t="str">
        <f t="shared" si="68"/>
        <v>17</v>
      </c>
      <c r="E873">
        <f t="shared" si="69"/>
        <v>2017</v>
      </c>
      <c r="F873" s="224" t="str">
        <f t="shared" si="70"/>
        <v>2Q17</v>
      </c>
      <c r="G873" s="225">
        <v>42858</v>
      </c>
      <c r="H873" s="224">
        <v>3.1652</v>
      </c>
    </row>
    <row r="874" spans="2:8">
      <c r="B874" s="224" t="str">
        <f t="shared" si="67"/>
        <v>2Q</v>
      </c>
      <c r="C874" s="224">
        <f t="shared" si="71"/>
        <v>5</v>
      </c>
      <c r="D874" s="224" t="str">
        <f t="shared" si="68"/>
        <v>17</v>
      </c>
      <c r="E874">
        <f t="shared" si="69"/>
        <v>2017</v>
      </c>
      <c r="F874" s="224" t="str">
        <f t="shared" si="70"/>
        <v>2Q17</v>
      </c>
      <c r="G874" s="225">
        <v>42859</v>
      </c>
      <c r="H874" s="224">
        <v>3.1884999999999999</v>
      </c>
    </row>
    <row r="875" spans="2:8">
      <c r="B875" s="224" t="str">
        <f t="shared" si="67"/>
        <v>2Q</v>
      </c>
      <c r="C875" s="224">
        <f t="shared" si="71"/>
        <v>5</v>
      </c>
      <c r="D875" s="224" t="str">
        <f t="shared" si="68"/>
        <v>17</v>
      </c>
      <c r="E875">
        <f t="shared" si="69"/>
        <v>2017</v>
      </c>
      <c r="F875" s="224" t="str">
        <f t="shared" si="70"/>
        <v>2Q17</v>
      </c>
      <c r="G875" s="225">
        <v>42860</v>
      </c>
      <c r="H875" s="224">
        <v>3.1774</v>
      </c>
    </row>
    <row r="876" spans="2:8">
      <c r="B876" s="224" t="str">
        <f t="shared" si="67"/>
        <v>2Q</v>
      </c>
      <c r="C876" s="224">
        <f t="shared" si="71"/>
        <v>5</v>
      </c>
      <c r="D876" s="224" t="str">
        <f t="shared" si="68"/>
        <v>17</v>
      </c>
      <c r="E876">
        <f t="shared" si="69"/>
        <v>2017</v>
      </c>
      <c r="F876" s="224" t="str">
        <f t="shared" si="70"/>
        <v>2Q17</v>
      </c>
      <c r="G876" s="225">
        <v>42863</v>
      </c>
      <c r="H876" s="224">
        <v>3.198</v>
      </c>
    </row>
    <row r="877" spans="2:8">
      <c r="B877" s="224" t="str">
        <f t="shared" si="67"/>
        <v>2Q</v>
      </c>
      <c r="C877" s="224">
        <f t="shared" si="71"/>
        <v>5</v>
      </c>
      <c r="D877" s="224" t="str">
        <f t="shared" si="68"/>
        <v>17</v>
      </c>
      <c r="E877">
        <f t="shared" si="69"/>
        <v>2017</v>
      </c>
      <c r="F877" s="224" t="str">
        <f t="shared" si="70"/>
        <v>2Q17</v>
      </c>
      <c r="G877" s="225">
        <v>42864</v>
      </c>
      <c r="H877" s="224">
        <v>3.1901999999999999</v>
      </c>
    </row>
    <row r="878" spans="2:8">
      <c r="B878" s="224" t="str">
        <f t="shared" si="67"/>
        <v>2Q</v>
      </c>
      <c r="C878" s="224">
        <f t="shared" si="71"/>
        <v>5</v>
      </c>
      <c r="D878" s="224" t="str">
        <f t="shared" si="68"/>
        <v>17</v>
      </c>
      <c r="E878">
        <f t="shared" si="69"/>
        <v>2017</v>
      </c>
      <c r="F878" s="224" t="str">
        <f t="shared" si="70"/>
        <v>2Q17</v>
      </c>
      <c r="G878" s="225">
        <v>42865</v>
      </c>
      <c r="H878" s="224">
        <v>3.1678000000000002</v>
      </c>
    </row>
    <row r="879" spans="2:8">
      <c r="B879" s="224" t="str">
        <f t="shared" si="67"/>
        <v>2Q</v>
      </c>
      <c r="C879" s="224">
        <f t="shared" si="71"/>
        <v>5</v>
      </c>
      <c r="D879" s="224" t="str">
        <f t="shared" si="68"/>
        <v>17</v>
      </c>
      <c r="E879">
        <f t="shared" si="69"/>
        <v>2017</v>
      </c>
      <c r="F879" s="224" t="str">
        <f t="shared" si="70"/>
        <v>2Q17</v>
      </c>
      <c r="G879" s="225">
        <v>42866</v>
      </c>
      <c r="H879" s="224">
        <v>3.1402999999999999</v>
      </c>
    </row>
    <row r="880" spans="2:8">
      <c r="B880" s="224" t="str">
        <f t="shared" si="67"/>
        <v>2Q</v>
      </c>
      <c r="C880" s="224">
        <f t="shared" si="71"/>
        <v>5</v>
      </c>
      <c r="D880" s="224" t="str">
        <f t="shared" si="68"/>
        <v>17</v>
      </c>
      <c r="E880">
        <f t="shared" si="69"/>
        <v>2017</v>
      </c>
      <c r="F880" s="224" t="str">
        <f t="shared" si="70"/>
        <v>2Q17</v>
      </c>
      <c r="G880" s="225">
        <v>42867</v>
      </c>
      <c r="H880" s="224">
        <v>3.1217999999999999</v>
      </c>
    </row>
    <row r="881" spans="2:8">
      <c r="B881" s="224" t="str">
        <f t="shared" si="67"/>
        <v>2Q</v>
      </c>
      <c r="C881" s="224">
        <f t="shared" si="71"/>
        <v>5</v>
      </c>
      <c r="D881" s="224" t="str">
        <f t="shared" si="68"/>
        <v>17</v>
      </c>
      <c r="E881">
        <f t="shared" si="69"/>
        <v>2017</v>
      </c>
      <c r="F881" s="224" t="str">
        <f t="shared" si="70"/>
        <v>2Q17</v>
      </c>
      <c r="G881" s="225">
        <v>42870</v>
      </c>
      <c r="H881" s="224">
        <v>3.1113</v>
      </c>
    </row>
    <row r="882" spans="2:8">
      <c r="B882" s="224" t="str">
        <f t="shared" si="67"/>
        <v>2Q</v>
      </c>
      <c r="C882" s="224">
        <f t="shared" si="71"/>
        <v>5</v>
      </c>
      <c r="D882" s="224" t="str">
        <f t="shared" si="68"/>
        <v>17</v>
      </c>
      <c r="E882">
        <f t="shared" si="69"/>
        <v>2017</v>
      </c>
      <c r="F882" s="224" t="str">
        <f t="shared" si="70"/>
        <v>2Q17</v>
      </c>
      <c r="G882" s="225">
        <v>42871</v>
      </c>
      <c r="H882" s="224">
        <v>3.0964</v>
      </c>
    </row>
    <row r="883" spans="2:8">
      <c r="B883" s="224" t="str">
        <f t="shared" si="67"/>
        <v>2Q</v>
      </c>
      <c r="C883" s="224">
        <f t="shared" si="71"/>
        <v>5</v>
      </c>
      <c r="D883" s="224" t="str">
        <f t="shared" si="68"/>
        <v>17</v>
      </c>
      <c r="E883">
        <f t="shared" si="69"/>
        <v>2017</v>
      </c>
      <c r="F883" s="224" t="str">
        <f t="shared" si="70"/>
        <v>2Q17</v>
      </c>
      <c r="G883" s="225">
        <v>42872</v>
      </c>
      <c r="H883" s="224">
        <v>3.1379999999999999</v>
      </c>
    </row>
    <row r="884" spans="2:8">
      <c r="B884" s="224" t="str">
        <f t="shared" si="67"/>
        <v>2Q</v>
      </c>
      <c r="C884" s="224">
        <f t="shared" si="71"/>
        <v>5</v>
      </c>
      <c r="D884" s="224" t="str">
        <f t="shared" si="68"/>
        <v>17</v>
      </c>
      <c r="E884">
        <f t="shared" si="69"/>
        <v>2017</v>
      </c>
      <c r="F884" s="224" t="str">
        <f t="shared" si="70"/>
        <v>2Q17</v>
      </c>
      <c r="G884" s="225">
        <v>42873</v>
      </c>
      <c r="H884" s="224">
        <v>3.371</v>
      </c>
    </row>
    <row r="885" spans="2:8">
      <c r="B885" s="224" t="str">
        <f t="shared" si="67"/>
        <v>2Q</v>
      </c>
      <c r="C885" s="224">
        <f t="shared" si="71"/>
        <v>5</v>
      </c>
      <c r="D885" s="224" t="str">
        <f t="shared" si="68"/>
        <v>17</v>
      </c>
      <c r="E885">
        <f t="shared" si="69"/>
        <v>2017</v>
      </c>
      <c r="F885" s="224" t="str">
        <f t="shared" si="70"/>
        <v>2Q17</v>
      </c>
      <c r="G885" s="225">
        <v>42874</v>
      </c>
      <c r="H885" s="224">
        <v>3.2530000000000001</v>
      </c>
    </row>
    <row r="886" spans="2:8">
      <c r="B886" s="224" t="str">
        <f t="shared" si="67"/>
        <v>2Q</v>
      </c>
      <c r="C886" s="224">
        <f t="shared" si="71"/>
        <v>5</v>
      </c>
      <c r="D886" s="224" t="str">
        <f t="shared" si="68"/>
        <v>17</v>
      </c>
      <c r="E886">
        <f t="shared" si="69"/>
        <v>2017</v>
      </c>
      <c r="F886" s="224" t="str">
        <f t="shared" si="70"/>
        <v>2Q17</v>
      </c>
      <c r="G886" s="225">
        <v>42877</v>
      </c>
      <c r="H886" s="224">
        <v>3.2656000000000001</v>
      </c>
    </row>
    <row r="887" spans="2:8">
      <c r="B887" s="224" t="str">
        <f t="shared" si="67"/>
        <v>2Q</v>
      </c>
      <c r="C887" s="224">
        <f t="shared" si="71"/>
        <v>5</v>
      </c>
      <c r="D887" s="224" t="str">
        <f t="shared" si="68"/>
        <v>17</v>
      </c>
      <c r="E887">
        <f t="shared" si="69"/>
        <v>2017</v>
      </c>
      <c r="F887" s="224" t="str">
        <f t="shared" si="70"/>
        <v>2Q17</v>
      </c>
      <c r="G887" s="225">
        <v>42878</v>
      </c>
      <c r="H887" s="224">
        <v>3.2705000000000002</v>
      </c>
    </row>
    <row r="888" spans="2:8">
      <c r="B888" s="224" t="str">
        <f t="shared" si="67"/>
        <v>2Q</v>
      </c>
      <c r="C888" s="224">
        <f t="shared" si="71"/>
        <v>5</v>
      </c>
      <c r="D888" s="224" t="str">
        <f t="shared" si="68"/>
        <v>17</v>
      </c>
      <c r="E888">
        <f t="shared" si="69"/>
        <v>2017</v>
      </c>
      <c r="F888" s="224" t="str">
        <f t="shared" si="70"/>
        <v>2Q17</v>
      </c>
      <c r="G888" s="225">
        <v>42879</v>
      </c>
      <c r="H888" s="224">
        <v>3.2784</v>
      </c>
    </row>
    <row r="889" spans="2:8">
      <c r="B889" s="224" t="str">
        <f t="shared" si="67"/>
        <v>2Q</v>
      </c>
      <c r="C889" s="224">
        <f t="shared" si="71"/>
        <v>5</v>
      </c>
      <c r="D889" s="224" t="str">
        <f t="shared" si="68"/>
        <v>17</v>
      </c>
      <c r="E889">
        <f t="shared" si="69"/>
        <v>2017</v>
      </c>
      <c r="F889" s="224" t="str">
        <f t="shared" si="70"/>
        <v>2Q17</v>
      </c>
      <c r="G889" s="225">
        <v>42880</v>
      </c>
      <c r="H889" s="224">
        <v>3.2736000000000001</v>
      </c>
    </row>
    <row r="890" spans="2:8">
      <c r="B890" s="224" t="str">
        <f t="shared" si="67"/>
        <v>2Q</v>
      </c>
      <c r="C890" s="224">
        <f t="shared" si="71"/>
        <v>5</v>
      </c>
      <c r="D890" s="224" t="str">
        <f t="shared" si="68"/>
        <v>17</v>
      </c>
      <c r="E890">
        <f t="shared" si="69"/>
        <v>2017</v>
      </c>
      <c r="F890" s="224" t="str">
        <f t="shared" si="70"/>
        <v>2Q17</v>
      </c>
      <c r="G890" s="225">
        <v>42881</v>
      </c>
      <c r="H890" s="224">
        <v>3.2601</v>
      </c>
    </row>
    <row r="891" spans="2:8">
      <c r="B891" s="224" t="str">
        <f t="shared" si="67"/>
        <v>2Q</v>
      </c>
      <c r="C891" s="224">
        <f t="shared" si="71"/>
        <v>5</v>
      </c>
      <c r="D891" s="224" t="str">
        <f t="shared" si="68"/>
        <v>17</v>
      </c>
      <c r="E891">
        <f t="shared" si="69"/>
        <v>2017</v>
      </c>
      <c r="F891" s="224" t="str">
        <f t="shared" si="70"/>
        <v>2Q17</v>
      </c>
      <c r="G891" s="225">
        <v>42884</v>
      </c>
      <c r="H891" s="224">
        <v>3.2566999999999999</v>
      </c>
    </row>
    <row r="892" spans="2:8">
      <c r="B892" s="224" t="str">
        <f t="shared" si="67"/>
        <v>2Q</v>
      </c>
      <c r="C892" s="224">
        <f t="shared" si="71"/>
        <v>5</v>
      </c>
      <c r="D892" s="224" t="str">
        <f t="shared" si="68"/>
        <v>17</v>
      </c>
      <c r="E892">
        <f t="shared" si="69"/>
        <v>2017</v>
      </c>
      <c r="F892" s="224" t="str">
        <f t="shared" si="70"/>
        <v>2Q17</v>
      </c>
      <c r="G892" s="225">
        <v>42885</v>
      </c>
      <c r="H892" s="224">
        <v>3.2576999999999998</v>
      </c>
    </row>
    <row r="893" spans="2:8">
      <c r="B893" s="224" t="str">
        <f t="shared" si="67"/>
        <v>2Q</v>
      </c>
      <c r="C893" s="224">
        <f t="shared" si="71"/>
        <v>5</v>
      </c>
      <c r="D893" s="224" t="str">
        <f t="shared" si="68"/>
        <v>17</v>
      </c>
      <c r="E893">
        <f t="shared" si="69"/>
        <v>2017</v>
      </c>
      <c r="F893" s="224" t="str">
        <f t="shared" si="70"/>
        <v>2Q17</v>
      </c>
      <c r="G893" s="225">
        <v>42886</v>
      </c>
      <c r="H893" s="224">
        <v>3.2265999999999999</v>
      </c>
    </row>
    <row r="894" spans="2:8">
      <c r="B894" s="224" t="str">
        <f t="shared" si="67"/>
        <v>2Q</v>
      </c>
      <c r="C894" s="224">
        <f t="shared" si="71"/>
        <v>6</v>
      </c>
      <c r="D894" s="224" t="str">
        <f t="shared" si="68"/>
        <v>17</v>
      </c>
      <c r="E894">
        <f t="shared" si="69"/>
        <v>2017</v>
      </c>
      <c r="F894" s="224" t="str">
        <f t="shared" si="70"/>
        <v>2Q17</v>
      </c>
      <c r="G894" s="225">
        <v>42887</v>
      </c>
      <c r="H894" s="224">
        <v>3.2505999999999999</v>
      </c>
    </row>
    <row r="895" spans="2:8">
      <c r="B895" s="224" t="str">
        <f t="shared" si="67"/>
        <v>2Q</v>
      </c>
      <c r="C895" s="224">
        <f t="shared" si="71"/>
        <v>6</v>
      </c>
      <c r="D895" s="224" t="str">
        <f t="shared" si="68"/>
        <v>17</v>
      </c>
      <c r="E895">
        <f t="shared" si="69"/>
        <v>2017</v>
      </c>
      <c r="F895" s="224" t="str">
        <f t="shared" si="70"/>
        <v>2Q17</v>
      </c>
      <c r="G895" s="225">
        <v>42888</v>
      </c>
      <c r="H895" s="224">
        <v>3.2483</v>
      </c>
    </row>
    <row r="896" spans="2:8">
      <c r="B896" s="224" t="str">
        <f t="shared" si="67"/>
        <v>2Q</v>
      </c>
      <c r="C896" s="224">
        <f t="shared" si="71"/>
        <v>6</v>
      </c>
      <c r="D896" s="224" t="str">
        <f t="shared" si="68"/>
        <v>17</v>
      </c>
      <c r="E896">
        <f t="shared" si="69"/>
        <v>2017</v>
      </c>
      <c r="F896" s="224" t="str">
        <f t="shared" si="70"/>
        <v>2Q17</v>
      </c>
      <c r="G896" s="225">
        <v>42891</v>
      </c>
      <c r="H896" s="224">
        <v>3.2968999999999999</v>
      </c>
    </row>
    <row r="897" spans="2:8">
      <c r="B897" s="224" t="str">
        <f t="shared" si="67"/>
        <v>2Q</v>
      </c>
      <c r="C897" s="224">
        <f t="shared" si="71"/>
        <v>6</v>
      </c>
      <c r="D897" s="224" t="str">
        <f t="shared" si="68"/>
        <v>17</v>
      </c>
      <c r="E897">
        <f t="shared" si="69"/>
        <v>2017</v>
      </c>
      <c r="F897" s="224" t="str">
        <f t="shared" si="70"/>
        <v>2Q17</v>
      </c>
      <c r="G897" s="225">
        <v>42892</v>
      </c>
      <c r="H897" s="224">
        <v>3.2778</v>
      </c>
    </row>
    <row r="898" spans="2:8">
      <c r="B898" s="224" t="str">
        <f t="shared" si="67"/>
        <v>2Q</v>
      </c>
      <c r="C898" s="224">
        <f t="shared" si="71"/>
        <v>6</v>
      </c>
      <c r="D898" s="224" t="str">
        <f t="shared" si="68"/>
        <v>17</v>
      </c>
      <c r="E898">
        <f t="shared" si="69"/>
        <v>2017</v>
      </c>
      <c r="F898" s="224" t="str">
        <f t="shared" si="70"/>
        <v>2Q17</v>
      </c>
      <c r="G898" s="225">
        <v>42893</v>
      </c>
      <c r="H898" s="224">
        <v>3.2694999999999999</v>
      </c>
    </row>
    <row r="899" spans="2:8">
      <c r="B899" s="224" t="str">
        <f t="shared" ref="B899:B962" si="72">VLOOKUP(C899,$N$3:$O$14,2,0)</f>
        <v>2Q</v>
      </c>
      <c r="C899" s="224">
        <f t="shared" si="71"/>
        <v>6</v>
      </c>
      <c r="D899" s="224" t="str">
        <f t="shared" ref="D899:D962" si="73">RIGHT(E899,2)</f>
        <v>17</v>
      </c>
      <c r="E899">
        <f t="shared" ref="E899:E962" si="74">YEAR(G899)</f>
        <v>2017</v>
      </c>
      <c r="F899" s="224" t="str">
        <f t="shared" ref="F899:F962" si="75">+B899&amp;D899</f>
        <v>2Q17</v>
      </c>
      <c r="G899" s="225">
        <v>42894</v>
      </c>
      <c r="H899" s="224">
        <v>3.2616999999999998</v>
      </c>
    </row>
    <row r="900" spans="2:8">
      <c r="B900" s="224" t="str">
        <f t="shared" si="72"/>
        <v>2Q</v>
      </c>
      <c r="C900" s="224">
        <f t="shared" ref="C900:C963" si="76">MONTH(G900)</f>
        <v>6</v>
      </c>
      <c r="D900" s="224" t="str">
        <f t="shared" si="73"/>
        <v>17</v>
      </c>
      <c r="E900">
        <f t="shared" si="74"/>
        <v>2017</v>
      </c>
      <c r="F900" s="224" t="str">
        <f t="shared" si="75"/>
        <v>2Q17</v>
      </c>
      <c r="G900" s="225">
        <v>42895</v>
      </c>
      <c r="H900" s="224">
        <v>3.2970999999999999</v>
      </c>
    </row>
    <row r="901" spans="2:8">
      <c r="B901" s="224" t="str">
        <f t="shared" si="72"/>
        <v>2Q</v>
      </c>
      <c r="C901" s="224">
        <f t="shared" si="76"/>
        <v>6</v>
      </c>
      <c r="D901" s="224" t="str">
        <f t="shared" si="73"/>
        <v>17</v>
      </c>
      <c r="E901">
        <f t="shared" si="74"/>
        <v>2017</v>
      </c>
      <c r="F901" s="224" t="str">
        <f t="shared" si="75"/>
        <v>2Q17</v>
      </c>
      <c r="G901" s="225">
        <v>42898</v>
      </c>
      <c r="H901" s="224">
        <v>3.3180999999999998</v>
      </c>
    </row>
    <row r="902" spans="2:8">
      <c r="B902" s="224" t="str">
        <f t="shared" si="72"/>
        <v>2Q</v>
      </c>
      <c r="C902" s="224">
        <f t="shared" si="76"/>
        <v>6</v>
      </c>
      <c r="D902" s="224" t="str">
        <f t="shared" si="73"/>
        <v>17</v>
      </c>
      <c r="E902">
        <f t="shared" si="74"/>
        <v>2017</v>
      </c>
      <c r="F902" s="224" t="str">
        <f t="shared" si="75"/>
        <v>2Q17</v>
      </c>
      <c r="G902" s="225">
        <v>42899</v>
      </c>
      <c r="H902" s="224">
        <v>3.3153999999999999</v>
      </c>
    </row>
    <row r="903" spans="2:8">
      <c r="B903" s="224" t="str">
        <f t="shared" si="72"/>
        <v>2Q</v>
      </c>
      <c r="C903" s="224">
        <f t="shared" si="76"/>
        <v>6</v>
      </c>
      <c r="D903" s="224" t="str">
        <f t="shared" si="73"/>
        <v>17</v>
      </c>
      <c r="E903">
        <f t="shared" si="74"/>
        <v>2017</v>
      </c>
      <c r="F903" s="224" t="str">
        <f t="shared" si="75"/>
        <v>2Q17</v>
      </c>
      <c r="G903" s="225">
        <v>42900</v>
      </c>
      <c r="H903" s="224">
        <v>3.2740999999999998</v>
      </c>
    </row>
    <row r="904" spans="2:8">
      <c r="B904" s="224" t="str">
        <f t="shared" si="72"/>
        <v>2Q</v>
      </c>
      <c r="C904" s="224">
        <f t="shared" si="76"/>
        <v>6</v>
      </c>
      <c r="D904" s="224" t="str">
        <f t="shared" si="73"/>
        <v>17</v>
      </c>
      <c r="E904">
        <f t="shared" si="74"/>
        <v>2017</v>
      </c>
      <c r="F904" s="224" t="str">
        <f t="shared" si="75"/>
        <v>2Q17</v>
      </c>
      <c r="G904" s="225">
        <v>42901</v>
      </c>
      <c r="H904" s="224">
        <v>3.2749999999999999</v>
      </c>
    </row>
    <row r="905" spans="2:8">
      <c r="B905" s="224" t="str">
        <f t="shared" si="72"/>
        <v>2Q</v>
      </c>
      <c r="C905" s="224">
        <f t="shared" si="76"/>
        <v>6</v>
      </c>
      <c r="D905" s="224" t="str">
        <f t="shared" si="73"/>
        <v>17</v>
      </c>
      <c r="E905">
        <f t="shared" si="74"/>
        <v>2017</v>
      </c>
      <c r="F905" s="224" t="str">
        <f t="shared" si="75"/>
        <v>2Q17</v>
      </c>
      <c r="G905" s="225">
        <v>42902</v>
      </c>
      <c r="H905" s="224">
        <v>3.2932999999999999</v>
      </c>
    </row>
    <row r="906" spans="2:8">
      <c r="B906" s="224" t="str">
        <f t="shared" si="72"/>
        <v>2Q</v>
      </c>
      <c r="C906" s="224">
        <f t="shared" si="76"/>
        <v>6</v>
      </c>
      <c r="D906" s="224" t="str">
        <f t="shared" si="73"/>
        <v>17</v>
      </c>
      <c r="E906">
        <f t="shared" si="74"/>
        <v>2017</v>
      </c>
      <c r="F906" s="224" t="str">
        <f t="shared" si="75"/>
        <v>2Q17</v>
      </c>
      <c r="G906" s="225">
        <v>42905</v>
      </c>
      <c r="H906" s="224">
        <v>3.2827999999999999</v>
      </c>
    </row>
    <row r="907" spans="2:8">
      <c r="B907" s="224" t="str">
        <f t="shared" si="72"/>
        <v>2Q</v>
      </c>
      <c r="C907" s="224">
        <f t="shared" si="76"/>
        <v>6</v>
      </c>
      <c r="D907" s="224" t="str">
        <f t="shared" si="73"/>
        <v>17</v>
      </c>
      <c r="E907">
        <f t="shared" si="74"/>
        <v>2017</v>
      </c>
      <c r="F907" s="224" t="str">
        <f t="shared" si="75"/>
        <v>2Q17</v>
      </c>
      <c r="G907" s="225">
        <v>42906</v>
      </c>
      <c r="H907" s="224">
        <v>3.327</v>
      </c>
    </row>
    <row r="908" spans="2:8">
      <c r="B908" s="224" t="str">
        <f t="shared" si="72"/>
        <v>2Q</v>
      </c>
      <c r="C908" s="224">
        <f t="shared" si="76"/>
        <v>6</v>
      </c>
      <c r="D908" s="224" t="str">
        <f t="shared" si="73"/>
        <v>17</v>
      </c>
      <c r="E908">
        <f t="shared" si="74"/>
        <v>2017</v>
      </c>
      <c r="F908" s="224" t="str">
        <f t="shared" si="75"/>
        <v>2Q17</v>
      </c>
      <c r="G908" s="225">
        <v>42907</v>
      </c>
      <c r="H908" s="224">
        <v>3.3361999999999998</v>
      </c>
    </row>
    <row r="909" spans="2:8">
      <c r="B909" s="224" t="str">
        <f t="shared" si="72"/>
        <v>2Q</v>
      </c>
      <c r="C909" s="224">
        <f t="shared" si="76"/>
        <v>6</v>
      </c>
      <c r="D909" s="224" t="str">
        <f t="shared" si="73"/>
        <v>17</v>
      </c>
      <c r="E909">
        <f t="shared" si="74"/>
        <v>2017</v>
      </c>
      <c r="F909" s="224" t="str">
        <f t="shared" si="75"/>
        <v>2Q17</v>
      </c>
      <c r="G909" s="225">
        <v>42908</v>
      </c>
      <c r="H909" s="224">
        <v>3.3424999999999998</v>
      </c>
    </row>
    <row r="910" spans="2:8">
      <c r="B910" s="224" t="str">
        <f t="shared" si="72"/>
        <v>2Q</v>
      </c>
      <c r="C910" s="224">
        <f t="shared" si="76"/>
        <v>6</v>
      </c>
      <c r="D910" s="224" t="str">
        <f t="shared" si="73"/>
        <v>17</v>
      </c>
      <c r="E910">
        <f t="shared" si="74"/>
        <v>2017</v>
      </c>
      <c r="F910" s="224" t="str">
        <f t="shared" si="75"/>
        <v>2Q17</v>
      </c>
      <c r="G910" s="225">
        <v>42909</v>
      </c>
      <c r="H910" s="224">
        <v>3.343</v>
      </c>
    </row>
    <row r="911" spans="2:8">
      <c r="B911" s="224" t="str">
        <f t="shared" si="72"/>
        <v>2Q</v>
      </c>
      <c r="C911" s="224">
        <f t="shared" si="76"/>
        <v>6</v>
      </c>
      <c r="D911" s="224" t="str">
        <f t="shared" si="73"/>
        <v>17</v>
      </c>
      <c r="E911">
        <f t="shared" si="74"/>
        <v>2017</v>
      </c>
      <c r="F911" s="224" t="str">
        <f t="shared" si="75"/>
        <v>2Q17</v>
      </c>
      <c r="G911" s="225">
        <v>42912</v>
      </c>
      <c r="H911" s="224">
        <v>3.2964000000000002</v>
      </c>
    </row>
    <row r="912" spans="2:8">
      <c r="B912" s="224" t="str">
        <f t="shared" si="72"/>
        <v>2Q</v>
      </c>
      <c r="C912" s="224">
        <f t="shared" si="76"/>
        <v>6</v>
      </c>
      <c r="D912" s="224" t="str">
        <f t="shared" si="73"/>
        <v>17</v>
      </c>
      <c r="E912">
        <f t="shared" si="74"/>
        <v>2017</v>
      </c>
      <c r="F912" s="224" t="str">
        <f t="shared" si="75"/>
        <v>2Q17</v>
      </c>
      <c r="G912" s="225">
        <v>42913</v>
      </c>
      <c r="H912" s="224">
        <v>3.3134999999999999</v>
      </c>
    </row>
    <row r="913" spans="2:8">
      <c r="B913" s="224" t="str">
        <f t="shared" si="72"/>
        <v>2Q</v>
      </c>
      <c r="C913" s="224">
        <f t="shared" si="76"/>
        <v>6</v>
      </c>
      <c r="D913" s="224" t="str">
        <f t="shared" si="73"/>
        <v>17</v>
      </c>
      <c r="E913">
        <f t="shared" si="74"/>
        <v>2017</v>
      </c>
      <c r="F913" s="224" t="str">
        <f t="shared" si="75"/>
        <v>2Q17</v>
      </c>
      <c r="G913" s="225">
        <v>42914</v>
      </c>
      <c r="H913" s="224">
        <v>3.2805</v>
      </c>
    </row>
    <row r="914" spans="2:8">
      <c r="B914" s="224" t="str">
        <f t="shared" si="72"/>
        <v>2Q</v>
      </c>
      <c r="C914" s="224">
        <f t="shared" si="76"/>
        <v>6</v>
      </c>
      <c r="D914" s="224" t="str">
        <f t="shared" si="73"/>
        <v>17</v>
      </c>
      <c r="E914">
        <f t="shared" si="74"/>
        <v>2017</v>
      </c>
      <c r="F914" s="224" t="str">
        <f t="shared" si="75"/>
        <v>2Q17</v>
      </c>
      <c r="G914" s="225">
        <v>42915</v>
      </c>
      <c r="H914" s="224">
        <v>3.3043</v>
      </c>
    </row>
    <row r="915" spans="2:8">
      <c r="B915" s="224" t="str">
        <f t="shared" si="72"/>
        <v>2Q</v>
      </c>
      <c r="C915" s="224">
        <f t="shared" si="76"/>
        <v>6</v>
      </c>
      <c r="D915" s="224" t="str">
        <f t="shared" si="73"/>
        <v>17</v>
      </c>
      <c r="E915">
        <f t="shared" si="74"/>
        <v>2017</v>
      </c>
      <c r="F915" s="224" t="str">
        <f t="shared" si="75"/>
        <v>2Q17</v>
      </c>
      <c r="G915" s="225">
        <v>42916</v>
      </c>
      <c r="H915" s="224">
        <v>3.3071999999999999</v>
      </c>
    </row>
    <row r="916" spans="2:8">
      <c r="B916" s="224" t="str">
        <f t="shared" si="72"/>
        <v>3Q</v>
      </c>
      <c r="C916" s="224">
        <f t="shared" si="76"/>
        <v>7</v>
      </c>
      <c r="D916" s="224" t="str">
        <f t="shared" si="73"/>
        <v>17</v>
      </c>
      <c r="E916">
        <f t="shared" si="74"/>
        <v>2017</v>
      </c>
      <c r="F916" s="224" t="str">
        <f t="shared" si="75"/>
        <v>3Q17</v>
      </c>
      <c r="G916" s="225">
        <v>42919</v>
      </c>
      <c r="H916" s="224">
        <v>3.3014999999999999</v>
      </c>
    </row>
    <row r="917" spans="2:8">
      <c r="B917" s="224" t="str">
        <f t="shared" si="72"/>
        <v>3Q</v>
      </c>
      <c r="C917" s="224">
        <f t="shared" si="76"/>
        <v>7</v>
      </c>
      <c r="D917" s="224" t="str">
        <f t="shared" si="73"/>
        <v>17</v>
      </c>
      <c r="E917">
        <f t="shared" si="74"/>
        <v>2017</v>
      </c>
      <c r="F917" s="224" t="str">
        <f t="shared" si="75"/>
        <v>3Q17</v>
      </c>
      <c r="G917" s="225">
        <v>42920</v>
      </c>
      <c r="H917" s="224">
        <v>3.3092999999999999</v>
      </c>
    </row>
    <row r="918" spans="2:8">
      <c r="B918" s="224" t="str">
        <f t="shared" si="72"/>
        <v>3Q</v>
      </c>
      <c r="C918" s="224">
        <f t="shared" si="76"/>
        <v>7</v>
      </c>
      <c r="D918" s="224" t="str">
        <f t="shared" si="73"/>
        <v>17</v>
      </c>
      <c r="E918">
        <f t="shared" si="74"/>
        <v>2017</v>
      </c>
      <c r="F918" s="224" t="str">
        <f t="shared" si="75"/>
        <v>3Q17</v>
      </c>
      <c r="G918" s="225">
        <v>42921</v>
      </c>
      <c r="H918" s="224">
        <v>3.2888999999999999</v>
      </c>
    </row>
    <row r="919" spans="2:8">
      <c r="B919" s="224" t="str">
        <f t="shared" si="72"/>
        <v>3Q</v>
      </c>
      <c r="C919" s="224">
        <f t="shared" si="76"/>
        <v>7</v>
      </c>
      <c r="D919" s="224" t="str">
        <f t="shared" si="73"/>
        <v>17</v>
      </c>
      <c r="E919">
        <f t="shared" si="74"/>
        <v>2017</v>
      </c>
      <c r="F919" s="224" t="str">
        <f t="shared" si="75"/>
        <v>3Q17</v>
      </c>
      <c r="G919" s="225">
        <v>42922</v>
      </c>
      <c r="H919" s="224">
        <v>3.2961999999999998</v>
      </c>
    </row>
    <row r="920" spans="2:8">
      <c r="B920" s="224" t="str">
        <f t="shared" si="72"/>
        <v>3Q</v>
      </c>
      <c r="C920" s="224">
        <f t="shared" si="76"/>
        <v>7</v>
      </c>
      <c r="D920" s="224" t="str">
        <f t="shared" si="73"/>
        <v>17</v>
      </c>
      <c r="E920">
        <f t="shared" si="74"/>
        <v>2017</v>
      </c>
      <c r="F920" s="224" t="str">
        <f t="shared" si="75"/>
        <v>3Q17</v>
      </c>
      <c r="G920" s="225">
        <v>42923</v>
      </c>
      <c r="H920" s="224">
        <v>3.2812999999999999</v>
      </c>
    </row>
    <row r="921" spans="2:8">
      <c r="B921" s="224" t="str">
        <f t="shared" si="72"/>
        <v>3Q</v>
      </c>
      <c r="C921" s="224">
        <f t="shared" si="76"/>
        <v>7</v>
      </c>
      <c r="D921" s="224" t="str">
        <f t="shared" si="73"/>
        <v>17</v>
      </c>
      <c r="E921">
        <f t="shared" si="74"/>
        <v>2017</v>
      </c>
      <c r="F921" s="224" t="str">
        <f t="shared" si="75"/>
        <v>3Q17</v>
      </c>
      <c r="G921" s="225">
        <v>42926</v>
      </c>
      <c r="H921" s="224">
        <v>3.2557</v>
      </c>
    </row>
    <row r="922" spans="2:8">
      <c r="B922" s="224" t="str">
        <f t="shared" si="72"/>
        <v>3Q</v>
      </c>
      <c r="C922" s="224">
        <f t="shared" si="76"/>
        <v>7</v>
      </c>
      <c r="D922" s="224" t="str">
        <f t="shared" si="73"/>
        <v>17</v>
      </c>
      <c r="E922">
        <f t="shared" si="74"/>
        <v>2017</v>
      </c>
      <c r="F922" s="224" t="str">
        <f t="shared" si="75"/>
        <v>3Q17</v>
      </c>
      <c r="G922" s="225">
        <v>42927</v>
      </c>
      <c r="H922" s="224">
        <v>3.2547999999999999</v>
      </c>
    </row>
    <row r="923" spans="2:8">
      <c r="B923" s="224" t="str">
        <f t="shared" si="72"/>
        <v>3Q</v>
      </c>
      <c r="C923" s="224">
        <f t="shared" si="76"/>
        <v>7</v>
      </c>
      <c r="D923" s="224" t="str">
        <f t="shared" si="73"/>
        <v>17</v>
      </c>
      <c r="E923">
        <f t="shared" si="74"/>
        <v>2017</v>
      </c>
      <c r="F923" s="224" t="str">
        <f t="shared" si="75"/>
        <v>3Q17</v>
      </c>
      <c r="G923" s="225">
        <v>42928</v>
      </c>
      <c r="H923" s="224">
        <v>3.2078000000000002</v>
      </c>
    </row>
    <row r="924" spans="2:8">
      <c r="B924" s="224" t="str">
        <f t="shared" si="72"/>
        <v>3Q</v>
      </c>
      <c r="C924" s="224">
        <f t="shared" si="76"/>
        <v>7</v>
      </c>
      <c r="D924" s="224" t="str">
        <f t="shared" si="73"/>
        <v>17</v>
      </c>
      <c r="E924">
        <f t="shared" si="74"/>
        <v>2017</v>
      </c>
      <c r="F924" s="224" t="str">
        <f t="shared" si="75"/>
        <v>3Q17</v>
      </c>
      <c r="G924" s="225">
        <v>42929</v>
      </c>
      <c r="H924" s="224">
        <v>3.2138</v>
      </c>
    </row>
    <row r="925" spans="2:8">
      <c r="B925" s="224" t="str">
        <f t="shared" si="72"/>
        <v>3Q</v>
      </c>
      <c r="C925" s="224">
        <f t="shared" si="76"/>
        <v>7</v>
      </c>
      <c r="D925" s="224" t="str">
        <f t="shared" si="73"/>
        <v>17</v>
      </c>
      <c r="E925">
        <f t="shared" si="74"/>
        <v>2017</v>
      </c>
      <c r="F925" s="224" t="str">
        <f t="shared" si="75"/>
        <v>3Q17</v>
      </c>
      <c r="G925" s="225">
        <v>42930</v>
      </c>
      <c r="H925" s="224">
        <v>3.1798999999999999</v>
      </c>
    </row>
    <row r="926" spans="2:8">
      <c r="B926" s="224" t="str">
        <f t="shared" si="72"/>
        <v>3Q</v>
      </c>
      <c r="C926" s="224">
        <f t="shared" si="76"/>
        <v>7</v>
      </c>
      <c r="D926" s="224" t="str">
        <f t="shared" si="73"/>
        <v>17</v>
      </c>
      <c r="E926">
        <f t="shared" si="74"/>
        <v>2017</v>
      </c>
      <c r="F926" s="224" t="str">
        <f t="shared" si="75"/>
        <v>3Q17</v>
      </c>
      <c r="G926" s="225">
        <v>42933</v>
      </c>
      <c r="H926" s="224">
        <v>3.1833</v>
      </c>
    </row>
    <row r="927" spans="2:8">
      <c r="B927" s="224" t="str">
        <f t="shared" si="72"/>
        <v>3Q</v>
      </c>
      <c r="C927" s="224">
        <f t="shared" si="76"/>
        <v>7</v>
      </c>
      <c r="D927" s="224" t="str">
        <f t="shared" si="73"/>
        <v>17</v>
      </c>
      <c r="E927">
        <f t="shared" si="74"/>
        <v>2017</v>
      </c>
      <c r="F927" s="224" t="str">
        <f t="shared" si="75"/>
        <v>3Q17</v>
      </c>
      <c r="G927" s="225">
        <v>42934</v>
      </c>
      <c r="H927" s="224">
        <v>3.1545000000000001</v>
      </c>
    </row>
    <row r="928" spans="2:8">
      <c r="B928" s="224" t="str">
        <f t="shared" si="72"/>
        <v>3Q</v>
      </c>
      <c r="C928" s="224">
        <f t="shared" si="76"/>
        <v>7</v>
      </c>
      <c r="D928" s="224" t="str">
        <f t="shared" si="73"/>
        <v>17</v>
      </c>
      <c r="E928">
        <f t="shared" si="74"/>
        <v>2017</v>
      </c>
      <c r="F928" s="224" t="str">
        <f t="shared" si="75"/>
        <v>3Q17</v>
      </c>
      <c r="G928" s="225">
        <v>42935</v>
      </c>
      <c r="H928" s="224">
        <v>3.149</v>
      </c>
    </row>
    <row r="929" spans="2:8">
      <c r="B929" s="224" t="str">
        <f t="shared" si="72"/>
        <v>3Q</v>
      </c>
      <c r="C929" s="224">
        <f t="shared" si="76"/>
        <v>7</v>
      </c>
      <c r="D929" s="224" t="str">
        <f t="shared" si="73"/>
        <v>17</v>
      </c>
      <c r="E929">
        <f t="shared" si="74"/>
        <v>2017</v>
      </c>
      <c r="F929" s="224" t="str">
        <f t="shared" si="75"/>
        <v>3Q17</v>
      </c>
      <c r="G929" s="225">
        <v>42936</v>
      </c>
      <c r="H929" s="224">
        <v>3.1208</v>
      </c>
    </row>
    <row r="930" spans="2:8">
      <c r="B930" s="224" t="str">
        <f t="shared" si="72"/>
        <v>3Q</v>
      </c>
      <c r="C930" s="224">
        <f t="shared" si="76"/>
        <v>7</v>
      </c>
      <c r="D930" s="224" t="str">
        <f t="shared" si="73"/>
        <v>17</v>
      </c>
      <c r="E930">
        <f t="shared" si="74"/>
        <v>2017</v>
      </c>
      <c r="F930" s="224" t="str">
        <f t="shared" si="75"/>
        <v>3Q17</v>
      </c>
      <c r="G930" s="225">
        <v>42937</v>
      </c>
      <c r="H930" s="224">
        <v>3.1417999999999999</v>
      </c>
    </row>
    <row r="931" spans="2:8">
      <c r="B931" s="224" t="str">
        <f t="shared" si="72"/>
        <v>3Q</v>
      </c>
      <c r="C931" s="224">
        <f t="shared" si="76"/>
        <v>7</v>
      </c>
      <c r="D931" s="224" t="str">
        <f t="shared" si="73"/>
        <v>17</v>
      </c>
      <c r="E931">
        <f t="shared" si="74"/>
        <v>2017</v>
      </c>
      <c r="F931" s="224" t="str">
        <f t="shared" si="75"/>
        <v>3Q17</v>
      </c>
      <c r="G931" s="225">
        <v>42940</v>
      </c>
      <c r="H931" s="224">
        <v>3.1469999999999998</v>
      </c>
    </row>
    <row r="932" spans="2:8">
      <c r="B932" s="224" t="str">
        <f t="shared" si="72"/>
        <v>3Q</v>
      </c>
      <c r="C932" s="224">
        <f t="shared" si="76"/>
        <v>7</v>
      </c>
      <c r="D932" s="224" t="str">
        <f t="shared" si="73"/>
        <v>17</v>
      </c>
      <c r="E932">
        <f t="shared" si="74"/>
        <v>2017</v>
      </c>
      <c r="F932" s="224" t="str">
        <f t="shared" si="75"/>
        <v>3Q17</v>
      </c>
      <c r="G932" s="225">
        <v>42941</v>
      </c>
      <c r="H932" s="224">
        <v>3.1726000000000001</v>
      </c>
    </row>
    <row r="933" spans="2:8">
      <c r="B933" s="224" t="str">
        <f t="shared" si="72"/>
        <v>3Q</v>
      </c>
      <c r="C933" s="224">
        <f t="shared" si="76"/>
        <v>7</v>
      </c>
      <c r="D933" s="224" t="str">
        <f t="shared" si="73"/>
        <v>17</v>
      </c>
      <c r="E933">
        <f t="shared" si="74"/>
        <v>2017</v>
      </c>
      <c r="F933" s="224" t="str">
        <f t="shared" si="75"/>
        <v>3Q17</v>
      </c>
      <c r="G933" s="225">
        <v>42942</v>
      </c>
      <c r="H933" s="224">
        <v>3.1387</v>
      </c>
    </row>
    <row r="934" spans="2:8">
      <c r="B934" s="224" t="str">
        <f t="shared" si="72"/>
        <v>3Q</v>
      </c>
      <c r="C934" s="224">
        <f t="shared" si="76"/>
        <v>7</v>
      </c>
      <c r="D934" s="224" t="str">
        <f t="shared" si="73"/>
        <v>17</v>
      </c>
      <c r="E934">
        <f t="shared" si="74"/>
        <v>2017</v>
      </c>
      <c r="F934" s="224" t="str">
        <f t="shared" si="75"/>
        <v>3Q17</v>
      </c>
      <c r="G934" s="225">
        <v>42943</v>
      </c>
      <c r="H934" s="224">
        <v>3.153</v>
      </c>
    </row>
    <row r="935" spans="2:8">
      <c r="B935" s="224" t="str">
        <f t="shared" si="72"/>
        <v>3Q</v>
      </c>
      <c r="C935" s="224">
        <f t="shared" si="76"/>
        <v>7</v>
      </c>
      <c r="D935" s="224" t="str">
        <f t="shared" si="73"/>
        <v>17</v>
      </c>
      <c r="E935">
        <f t="shared" si="74"/>
        <v>2017</v>
      </c>
      <c r="F935" s="224" t="str">
        <f t="shared" si="75"/>
        <v>3Q17</v>
      </c>
      <c r="G935" s="225">
        <v>42944</v>
      </c>
      <c r="H935" s="224">
        <v>3.1318999999999999</v>
      </c>
    </row>
    <row r="936" spans="2:8">
      <c r="B936" s="224" t="str">
        <f t="shared" si="72"/>
        <v>3Q</v>
      </c>
      <c r="C936" s="224">
        <f t="shared" si="76"/>
        <v>7</v>
      </c>
      <c r="D936" s="224" t="str">
        <f t="shared" si="73"/>
        <v>17</v>
      </c>
      <c r="E936">
        <f t="shared" si="74"/>
        <v>2017</v>
      </c>
      <c r="F936" s="224" t="str">
        <f t="shared" si="75"/>
        <v>3Q17</v>
      </c>
      <c r="G936" s="225">
        <v>42947</v>
      </c>
      <c r="H936" s="224">
        <v>3.1263999999999998</v>
      </c>
    </row>
    <row r="937" spans="2:8">
      <c r="B937" s="224" t="str">
        <f t="shared" si="72"/>
        <v>3Q</v>
      </c>
      <c r="C937" s="224">
        <f t="shared" si="76"/>
        <v>8</v>
      </c>
      <c r="D937" s="224" t="str">
        <f t="shared" si="73"/>
        <v>17</v>
      </c>
      <c r="E937">
        <f t="shared" si="74"/>
        <v>2017</v>
      </c>
      <c r="F937" s="224" t="str">
        <f t="shared" si="75"/>
        <v>3Q17</v>
      </c>
      <c r="G937" s="225">
        <v>42948</v>
      </c>
      <c r="H937" s="224">
        <v>3.1265000000000001</v>
      </c>
    </row>
    <row r="938" spans="2:8">
      <c r="B938" s="224" t="str">
        <f t="shared" si="72"/>
        <v>3Q</v>
      </c>
      <c r="C938" s="224">
        <f t="shared" si="76"/>
        <v>8</v>
      </c>
      <c r="D938" s="224" t="str">
        <f t="shared" si="73"/>
        <v>17</v>
      </c>
      <c r="E938">
        <f t="shared" si="74"/>
        <v>2017</v>
      </c>
      <c r="F938" s="224" t="str">
        <f t="shared" si="75"/>
        <v>3Q17</v>
      </c>
      <c r="G938" s="225">
        <v>42949</v>
      </c>
      <c r="H938" s="224">
        <v>3.1137000000000001</v>
      </c>
    </row>
    <row r="939" spans="2:8">
      <c r="B939" s="224" t="str">
        <f t="shared" si="72"/>
        <v>3Q</v>
      </c>
      <c r="C939" s="224">
        <f t="shared" si="76"/>
        <v>8</v>
      </c>
      <c r="D939" s="224" t="str">
        <f t="shared" si="73"/>
        <v>17</v>
      </c>
      <c r="E939">
        <f t="shared" si="74"/>
        <v>2017</v>
      </c>
      <c r="F939" s="224" t="str">
        <f t="shared" si="75"/>
        <v>3Q17</v>
      </c>
      <c r="G939" s="225">
        <v>42950</v>
      </c>
      <c r="H939" s="224">
        <v>3.1124999999999998</v>
      </c>
    </row>
    <row r="940" spans="2:8">
      <c r="B940" s="224" t="str">
        <f t="shared" si="72"/>
        <v>3Q</v>
      </c>
      <c r="C940" s="224">
        <f t="shared" si="76"/>
        <v>8</v>
      </c>
      <c r="D940" s="224" t="str">
        <f t="shared" si="73"/>
        <v>17</v>
      </c>
      <c r="E940">
        <f t="shared" si="74"/>
        <v>2017</v>
      </c>
      <c r="F940" s="224" t="str">
        <f t="shared" si="75"/>
        <v>3Q17</v>
      </c>
      <c r="G940" s="225">
        <v>42951</v>
      </c>
      <c r="H940" s="224">
        <v>3.1314000000000002</v>
      </c>
    </row>
    <row r="941" spans="2:8">
      <c r="B941" s="224" t="str">
        <f t="shared" si="72"/>
        <v>3Q</v>
      </c>
      <c r="C941" s="224">
        <f t="shared" si="76"/>
        <v>8</v>
      </c>
      <c r="D941" s="224" t="str">
        <f t="shared" si="73"/>
        <v>17</v>
      </c>
      <c r="E941">
        <f t="shared" si="74"/>
        <v>2017</v>
      </c>
      <c r="F941" s="224" t="str">
        <f t="shared" si="75"/>
        <v>3Q17</v>
      </c>
      <c r="G941" s="225">
        <v>42954</v>
      </c>
      <c r="H941" s="224">
        <v>3.1265000000000001</v>
      </c>
    </row>
    <row r="942" spans="2:8">
      <c r="B942" s="224" t="str">
        <f t="shared" si="72"/>
        <v>3Q</v>
      </c>
      <c r="C942" s="224">
        <f t="shared" si="76"/>
        <v>8</v>
      </c>
      <c r="D942" s="224" t="str">
        <f t="shared" si="73"/>
        <v>17</v>
      </c>
      <c r="E942">
        <f t="shared" si="74"/>
        <v>2017</v>
      </c>
      <c r="F942" s="224" t="str">
        <f t="shared" si="75"/>
        <v>3Q17</v>
      </c>
      <c r="G942" s="225">
        <v>42955</v>
      </c>
      <c r="H942" s="224">
        <v>3.1269</v>
      </c>
    </row>
    <row r="943" spans="2:8">
      <c r="B943" s="224" t="str">
        <f t="shared" si="72"/>
        <v>3Q</v>
      </c>
      <c r="C943" s="224">
        <f t="shared" si="76"/>
        <v>8</v>
      </c>
      <c r="D943" s="224" t="str">
        <f t="shared" si="73"/>
        <v>17</v>
      </c>
      <c r="E943">
        <f t="shared" si="74"/>
        <v>2017</v>
      </c>
      <c r="F943" s="224" t="str">
        <f t="shared" si="75"/>
        <v>3Q17</v>
      </c>
      <c r="G943" s="225">
        <v>42956</v>
      </c>
      <c r="H943" s="224">
        <v>3.1558999999999999</v>
      </c>
    </row>
    <row r="944" spans="2:8">
      <c r="B944" s="224" t="str">
        <f t="shared" si="72"/>
        <v>3Q</v>
      </c>
      <c r="C944" s="224">
        <f t="shared" si="76"/>
        <v>8</v>
      </c>
      <c r="D944" s="224" t="str">
        <f t="shared" si="73"/>
        <v>17</v>
      </c>
      <c r="E944">
        <f t="shared" si="74"/>
        <v>2017</v>
      </c>
      <c r="F944" s="224" t="str">
        <f t="shared" si="75"/>
        <v>3Q17</v>
      </c>
      <c r="G944" s="225">
        <v>42957</v>
      </c>
      <c r="H944" s="224">
        <v>3.1757</v>
      </c>
    </row>
    <row r="945" spans="2:8">
      <c r="B945" s="224" t="str">
        <f t="shared" si="72"/>
        <v>3Q</v>
      </c>
      <c r="C945" s="224">
        <f t="shared" si="76"/>
        <v>8</v>
      </c>
      <c r="D945" s="224" t="str">
        <f t="shared" si="73"/>
        <v>17</v>
      </c>
      <c r="E945">
        <f t="shared" si="74"/>
        <v>2017</v>
      </c>
      <c r="F945" s="224" t="str">
        <f t="shared" si="75"/>
        <v>3Q17</v>
      </c>
      <c r="G945" s="225">
        <v>42958</v>
      </c>
      <c r="H945" s="224">
        <v>3.1938</v>
      </c>
    </row>
    <row r="946" spans="2:8">
      <c r="B946" s="224" t="str">
        <f t="shared" si="72"/>
        <v>3Q</v>
      </c>
      <c r="C946" s="224">
        <f t="shared" si="76"/>
        <v>8</v>
      </c>
      <c r="D946" s="224" t="str">
        <f t="shared" si="73"/>
        <v>17</v>
      </c>
      <c r="E946">
        <f t="shared" si="74"/>
        <v>2017</v>
      </c>
      <c r="F946" s="224" t="str">
        <f t="shared" si="75"/>
        <v>3Q17</v>
      </c>
      <c r="G946" s="225">
        <v>42961</v>
      </c>
      <c r="H946" s="224">
        <v>3.1890000000000001</v>
      </c>
    </row>
    <row r="947" spans="2:8">
      <c r="B947" s="224" t="str">
        <f t="shared" si="72"/>
        <v>3Q</v>
      </c>
      <c r="C947" s="224">
        <f t="shared" si="76"/>
        <v>8</v>
      </c>
      <c r="D947" s="224" t="str">
        <f t="shared" si="73"/>
        <v>17</v>
      </c>
      <c r="E947">
        <f t="shared" si="74"/>
        <v>2017</v>
      </c>
      <c r="F947" s="224" t="str">
        <f t="shared" si="75"/>
        <v>3Q17</v>
      </c>
      <c r="G947" s="225">
        <v>42962</v>
      </c>
      <c r="H947" s="224">
        <v>3.1695000000000002</v>
      </c>
    </row>
    <row r="948" spans="2:8">
      <c r="B948" s="224" t="str">
        <f t="shared" si="72"/>
        <v>3Q</v>
      </c>
      <c r="C948" s="224">
        <f t="shared" si="76"/>
        <v>8</v>
      </c>
      <c r="D948" s="224" t="str">
        <f t="shared" si="73"/>
        <v>17</v>
      </c>
      <c r="E948">
        <f t="shared" si="74"/>
        <v>2017</v>
      </c>
      <c r="F948" s="224" t="str">
        <f t="shared" si="75"/>
        <v>3Q17</v>
      </c>
      <c r="G948" s="225">
        <v>42963</v>
      </c>
      <c r="H948" s="224">
        <v>3.1524000000000001</v>
      </c>
    </row>
    <row r="949" spans="2:8">
      <c r="B949" s="224" t="str">
        <f t="shared" si="72"/>
        <v>3Q</v>
      </c>
      <c r="C949" s="224">
        <f t="shared" si="76"/>
        <v>8</v>
      </c>
      <c r="D949" s="224" t="str">
        <f t="shared" si="73"/>
        <v>17</v>
      </c>
      <c r="E949">
        <f t="shared" si="74"/>
        <v>2017</v>
      </c>
      <c r="F949" s="224" t="str">
        <f t="shared" si="75"/>
        <v>3Q17</v>
      </c>
      <c r="G949" s="225">
        <v>42964</v>
      </c>
      <c r="H949" s="224">
        <v>3.1751</v>
      </c>
    </row>
    <row r="950" spans="2:8">
      <c r="B950" s="224" t="str">
        <f t="shared" si="72"/>
        <v>3Q</v>
      </c>
      <c r="C950" s="224">
        <f t="shared" si="76"/>
        <v>8</v>
      </c>
      <c r="D950" s="224" t="str">
        <f t="shared" si="73"/>
        <v>17</v>
      </c>
      <c r="E950">
        <f t="shared" si="74"/>
        <v>2017</v>
      </c>
      <c r="F950" s="224" t="str">
        <f t="shared" si="75"/>
        <v>3Q17</v>
      </c>
      <c r="G950" s="225">
        <v>42965</v>
      </c>
      <c r="H950" s="224">
        <v>3.1465000000000001</v>
      </c>
    </row>
    <row r="951" spans="2:8">
      <c r="B951" s="224" t="str">
        <f t="shared" si="72"/>
        <v>3Q</v>
      </c>
      <c r="C951" s="224">
        <f t="shared" si="76"/>
        <v>8</v>
      </c>
      <c r="D951" s="224" t="str">
        <f t="shared" si="73"/>
        <v>17</v>
      </c>
      <c r="E951">
        <f t="shared" si="74"/>
        <v>2017</v>
      </c>
      <c r="F951" s="224" t="str">
        <f t="shared" si="75"/>
        <v>3Q17</v>
      </c>
      <c r="G951" s="225">
        <v>42968</v>
      </c>
      <c r="H951" s="224">
        <v>3.1644999999999999</v>
      </c>
    </row>
    <row r="952" spans="2:8">
      <c r="B952" s="224" t="str">
        <f t="shared" si="72"/>
        <v>3Q</v>
      </c>
      <c r="C952" s="224">
        <f t="shared" si="76"/>
        <v>8</v>
      </c>
      <c r="D952" s="224" t="str">
        <f t="shared" si="73"/>
        <v>17</v>
      </c>
      <c r="E952">
        <f t="shared" si="74"/>
        <v>2017</v>
      </c>
      <c r="F952" s="224" t="str">
        <f t="shared" si="75"/>
        <v>3Q17</v>
      </c>
      <c r="G952" s="225">
        <v>42969</v>
      </c>
      <c r="H952" s="224">
        <v>3.1610999999999998</v>
      </c>
    </row>
    <row r="953" spans="2:8">
      <c r="B953" s="224" t="str">
        <f t="shared" si="72"/>
        <v>3Q</v>
      </c>
      <c r="C953" s="224">
        <f t="shared" si="76"/>
        <v>8</v>
      </c>
      <c r="D953" s="224" t="str">
        <f t="shared" si="73"/>
        <v>17</v>
      </c>
      <c r="E953">
        <f t="shared" si="74"/>
        <v>2017</v>
      </c>
      <c r="F953" s="224" t="str">
        <f t="shared" si="75"/>
        <v>3Q17</v>
      </c>
      <c r="G953" s="225">
        <v>42970</v>
      </c>
      <c r="H953" s="224">
        <v>3.1414</v>
      </c>
    </row>
    <row r="954" spans="2:8">
      <c r="B954" s="224" t="str">
        <f t="shared" si="72"/>
        <v>3Q</v>
      </c>
      <c r="C954" s="224">
        <f t="shared" si="76"/>
        <v>8</v>
      </c>
      <c r="D954" s="224" t="str">
        <f t="shared" si="73"/>
        <v>17</v>
      </c>
      <c r="E954">
        <f t="shared" si="74"/>
        <v>2017</v>
      </c>
      <c r="F954" s="224" t="str">
        <f t="shared" si="75"/>
        <v>3Q17</v>
      </c>
      <c r="G954" s="225">
        <v>42971</v>
      </c>
      <c r="H954" s="224">
        <v>3.1480999999999999</v>
      </c>
    </row>
    <row r="955" spans="2:8">
      <c r="B955" s="224" t="str">
        <f t="shared" si="72"/>
        <v>3Q</v>
      </c>
      <c r="C955" s="224">
        <f t="shared" si="76"/>
        <v>8</v>
      </c>
      <c r="D955" s="224" t="str">
        <f t="shared" si="73"/>
        <v>17</v>
      </c>
      <c r="E955">
        <f t="shared" si="74"/>
        <v>2017</v>
      </c>
      <c r="F955" s="224" t="str">
        <f t="shared" si="75"/>
        <v>3Q17</v>
      </c>
      <c r="G955" s="225">
        <v>42972</v>
      </c>
      <c r="H955" s="224">
        <v>3.1602999999999999</v>
      </c>
    </row>
    <row r="956" spans="2:8">
      <c r="B956" s="224" t="str">
        <f t="shared" si="72"/>
        <v>3Q</v>
      </c>
      <c r="C956" s="224">
        <f t="shared" si="76"/>
        <v>8</v>
      </c>
      <c r="D956" s="224" t="str">
        <f t="shared" si="73"/>
        <v>17</v>
      </c>
      <c r="E956">
        <f t="shared" si="74"/>
        <v>2017</v>
      </c>
      <c r="F956" s="224" t="str">
        <f t="shared" si="75"/>
        <v>3Q17</v>
      </c>
      <c r="G956" s="225">
        <v>42975</v>
      </c>
      <c r="H956" s="224">
        <v>3.1669999999999998</v>
      </c>
    </row>
    <row r="957" spans="2:8">
      <c r="B957" s="224" t="str">
        <f t="shared" si="72"/>
        <v>3Q</v>
      </c>
      <c r="C957" s="224">
        <f t="shared" si="76"/>
        <v>8</v>
      </c>
      <c r="D957" s="224" t="str">
        <f t="shared" si="73"/>
        <v>17</v>
      </c>
      <c r="E957">
        <f t="shared" si="74"/>
        <v>2017</v>
      </c>
      <c r="F957" s="224" t="str">
        <f t="shared" si="75"/>
        <v>3Q17</v>
      </c>
      <c r="G957" s="225">
        <v>42976</v>
      </c>
      <c r="H957" s="224">
        <v>3.1652</v>
      </c>
    </row>
    <row r="958" spans="2:8">
      <c r="B958" s="224" t="str">
        <f t="shared" si="72"/>
        <v>3Q</v>
      </c>
      <c r="C958" s="224">
        <f t="shared" si="76"/>
        <v>8</v>
      </c>
      <c r="D958" s="224" t="str">
        <f t="shared" si="73"/>
        <v>17</v>
      </c>
      <c r="E958">
        <f t="shared" si="74"/>
        <v>2017</v>
      </c>
      <c r="F958" s="224" t="str">
        <f t="shared" si="75"/>
        <v>3Q17</v>
      </c>
      <c r="G958" s="225">
        <v>42977</v>
      </c>
      <c r="H958" s="224">
        <v>3.1602999999999999</v>
      </c>
    </row>
    <row r="959" spans="2:8">
      <c r="B959" s="224" t="str">
        <f t="shared" si="72"/>
        <v>3Q</v>
      </c>
      <c r="C959" s="224">
        <f t="shared" si="76"/>
        <v>8</v>
      </c>
      <c r="D959" s="224" t="str">
        <f t="shared" si="73"/>
        <v>17</v>
      </c>
      <c r="E959">
        <f t="shared" si="74"/>
        <v>2017</v>
      </c>
      <c r="F959" s="224" t="str">
        <f t="shared" si="75"/>
        <v>3Q17</v>
      </c>
      <c r="G959" s="225">
        <v>42978</v>
      </c>
      <c r="H959" s="224">
        <v>3.1478999999999999</v>
      </c>
    </row>
    <row r="960" spans="2:8">
      <c r="B960" s="224" t="str">
        <f t="shared" si="72"/>
        <v>3Q</v>
      </c>
      <c r="C960" s="224">
        <f t="shared" si="76"/>
        <v>9</v>
      </c>
      <c r="D960" s="224" t="str">
        <f t="shared" si="73"/>
        <v>17</v>
      </c>
      <c r="E960">
        <f t="shared" si="74"/>
        <v>2017</v>
      </c>
      <c r="F960" s="224" t="str">
        <f t="shared" si="75"/>
        <v>3Q17</v>
      </c>
      <c r="G960" s="225">
        <v>42979</v>
      </c>
      <c r="H960" s="224">
        <v>3.1415999999999999</v>
      </c>
    </row>
    <row r="961" spans="2:8">
      <c r="B961" s="224" t="str">
        <f t="shared" si="72"/>
        <v>3Q</v>
      </c>
      <c r="C961" s="224">
        <f t="shared" si="76"/>
        <v>9</v>
      </c>
      <c r="D961" s="224" t="str">
        <f t="shared" si="73"/>
        <v>17</v>
      </c>
      <c r="E961">
        <f t="shared" si="74"/>
        <v>2017</v>
      </c>
      <c r="F961" s="224" t="str">
        <f t="shared" si="75"/>
        <v>3Q17</v>
      </c>
      <c r="G961" s="225">
        <v>42982</v>
      </c>
      <c r="H961" s="224">
        <v>3.1417000000000002</v>
      </c>
    </row>
    <row r="962" spans="2:8">
      <c r="B962" s="224" t="str">
        <f t="shared" si="72"/>
        <v>3Q</v>
      </c>
      <c r="C962" s="224">
        <f t="shared" si="76"/>
        <v>9</v>
      </c>
      <c r="D962" s="224" t="str">
        <f t="shared" si="73"/>
        <v>17</v>
      </c>
      <c r="E962">
        <f t="shared" si="74"/>
        <v>2017</v>
      </c>
      <c r="F962" s="224" t="str">
        <f t="shared" si="75"/>
        <v>3Q17</v>
      </c>
      <c r="G962" s="225">
        <v>42983</v>
      </c>
      <c r="H962" s="224">
        <v>3.1173999999999999</v>
      </c>
    </row>
    <row r="963" spans="2:8">
      <c r="B963" s="224" t="str">
        <f t="shared" ref="B963:B1026" si="77">VLOOKUP(C963,$N$3:$O$14,2,0)</f>
        <v>3Q</v>
      </c>
      <c r="C963" s="224">
        <f t="shared" si="76"/>
        <v>9</v>
      </c>
      <c r="D963" s="224" t="str">
        <f t="shared" ref="D963:D1026" si="78">RIGHT(E963,2)</f>
        <v>17</v>
      </c>
      <c r="E963">
        <f t="shared" ref="E963:E1026" si="79">YEAR(G963)</f>
        <v>2017</v>
      </c>
      <c r="F963" s="224" t="str">
        <f t="shared" ref="F963:F1026" si="80">+B963&amp;D963</f>
        <v>3Q17</v>
      </c>
      <c r="G963" s="225">
        <v>42984</v>
      </c>
      <c r="H963" s="224">
        <v>3.1004</v>
      </c>
    </row>
    <row r="964" spans="2:8">
      <c r="B964" s="224" t="str">
        <f t="shared" si="77"/>
        <v>3Q</v>
      </c>
      <c r="C964" s="224">
        <f t="shared" ref="C964:C1027" si="81">MONTH(G964)</f>
        <v>9</v>
      </c>
      <c r="D964" s="224" t="str">
        <f t="shared" si="78"/>
        <v>17</v>
      </c>
      <c r="E964">
        <f t="shared" si="79"/>
        <v>2017</v>
      </c>
      <c r="F964" s="224" t="str">
        <f t="shared" si="80"/>
        <v>3Q17</v>
      </c>
      <c r="G964" s="225">
        <v>42985</v>
      </c>
      <c r="H964" s="224">
        <v>3.0992999999999999</v>
      </c>
    </row>
    <row r="965" spans="2:8">
      <c r="B965" s="224" t="str">
        <f t="shared" si="77"/>
        <v>3Q</v>
      </c>
      <c r="C965" s="224">
        <f t="shared" si="81"/>
        <v>9</v>
      </c>
      <c r="D965" s="224" t="str">
        <f t="shared" si="78"/>
        <v>17</v>
      </c>
      <c r="E965">
        <f t="shared" si="79"/>
        <v>2017</v>
      </c>
      <c r="F965" s="224" t="str">
        <f t="shared" si="80"/>
        <v>3Q17</v>
      </c>
      <c r="G965" s="225">
        <v>42986</v>
      </c>
      <c r="H965" s="224">
        <v>3.0868000000000002</v>
      </c>
    </row>
    <row r="966" spans="2:8">
      <c r="B966" s="224" t="str">
        <f t="shared" si="77"/>
        <v>3Q</v>
      </c>
      <c r="C966" s="224">
        <f t="shared" si="81"/>
        <v>9</v>
      </c>
      <c r="D966" s="224" t="str">
        <f t="shared" si="78"/>
        <v>17</v>
      </c>
      <c r="E966">
        <f t="shared" si="79"/>
        <v>2017</v>
      </c>
      <c r="F966" s="224" t="str">
        <f t="shared" si="80"/>
        <v>3Q17</v>
      </c>
      <c r="G966" s="225">
        <v>42989</v>
      </c>
      <c r="H966" s="224">
        <v>3.1029</v>
      </c>
    </row>
    <row r="967" spans="2:8">
      <c r="B967" s="224" t="str">
        <f t="shared" si="77"/>
        <v>3Q</v>
      </c>
      <c r="C967" s="224">
        <f t="shared" si="81"/>
        <v>9</v>
      </c>
      <c r="D967" s="224" t="str">
        <f t="shared" si="78"/>
        <v>17</v>
      </c>
      <c r="E967">
        <f t="shared" si="79"/>
        <v>2017</v>
      </c>
      <c r="F967" s="224" t="str">
        <f t="shared" si="80"/>
        <v>3Q17</v>
      </c>
      <c r="G967" s="225">
        <v>42990</v>
      </c>
      <c r="H967" s="224">
        <v>3.1251000000000002</v>
      </c>
    </row>
    <row r="968" spans="2:8">
      <c r="B968" s="224" t="str">
        <f t="shared" si="77"/>
        <v>3Q</v>
      </c>
      <c r="C968" s="224">
        <f t="shared" si="81"/>
        <v>9</v>
      </c>
      <c r="D968" s="224" t="str">
        <f t="shared" si="78"/>
        <v>17</v>
      </c>
      <c r="E968">
        <f t="shared" si="79"/>
        <v>2017</v>
      </c>
      <c r="F968" s="224" t="str">
        <f t="shared" si="80"/>
        <v>3Q17</v>
      </c>
      <c r="G968" s="225">
        <v>42991</v>
      </c>
      <c r="H968" s="224">
        <v>3.1353</v>
      </c>
    </row>
    <row r="969" spans="2:8">
      <c r="B969" s="224" t="str">
        <f t="shared" si="77"/>
        <v>3Q</v>
      </c>
      <c r="C969" s="224">
        <f t="shared" si="81"/>
        <v>9</v>
      </c>
      <c r="D969" s="224" t="str">
        <f t="shared" si="78"/>
        <v>17</v>
      </c>
      <c r="E969">
        <f t="shared" si="79"/>
        <v>2017</v>
      </c>
      <c r="F969" s="224" t="str">
        <f t="shared" si="80"/>
        <v>3Q17</v>
      </c>
      <c r="G969" s="225">
        <v>42992</v>
      </c>
      <c r="H969" s="224">
        <v>3.1190000000000002</v>
      </c>
    </row>
    <row r="970" spans="2:8">
      <c r="B970" s="224" t="str">
        <f t="shared" si="77"/>
        <v>3Q</v>
      </c>
      <c r="C970" s="224">
        <f t="shared" si="81"/>
        <v>9</v>
      </c>
      <c r="D970" s="224" t="str">
        <f t="shared" si="78"/>
        <v>17</v>
      </c>
      <c r="E970">
        <f t="shared" si="79"/>
        <v>2017</v>
      </c>
      <c r="F970" s="224" t="str">
        <f t="shared" si="80"/>
        <v>3Q17</v>
      </c>
      <c r="G970" s="225">
        <v>42993</v>
      </c>
      <c r="H970" s="224">
        <v>3.1084999999999998</v>
      </c>
    </row>
    <row r="971" spans="2:8">
      <c r="B971" s="224" t="str">
        <f t="shared" si="77"/>
        <v>3Q</v>
      </c>
      <c r="C971" s="224">
        <f t="shared" si="81"/>
        <v>9</v>
      </c>
      <c r="D971" s="224" t="str">
        <f t="shared" si="78"/>
        <v>17</v>
      </c>
      <c r="E971">
        <f t="shared" si="79"/>
        <v>2017</v>
      </c>
      <c r="F971" s="224" t="str">
        <f t="shared" si="80"/>
        <v>3Q17</v>
      </c>
      <c r="G971" s="225">
        <v>42996</v>
      </c>
      <c r="H971" s="224">
        <v>3.1368</v>
      </c>
    </row>
    <row r="972" spans="2:8">
      <c r="B972" s="224" t="str">
        <f t="shared" si="77"/>
        <v>3Q</v>
      </c>
      <c r="C972" s="224">
        <f t="shared" si="81"/>
        <v>9</v>
      </c>
      <c r="D972" s="224" t="str">
        <f t="shared" si="78"/>
        <v>17</v>
      </c>
      <c r="E972">
        <f t="shared" si="79"/>
        <v>2017</v>
      </c>
      <c r="F972" s="224" t="str">
        <f t="shared" si="80"/>
        <v>3Q17</v>
      </c>
      <c r="G972" s="225">
        <v>42997</v>
      </c>
      <c r="H972" s="224">
        <v>3.1349999999999998</v>
      </c>
    </row>
    <row r="973" spans="2:8">
      <c r="B973" s="224" t="str">
        <f t="shared" si="77"/>
        <v>3Q</v>
      </c>
      <c r="C973" s="224">
        <f t="shared" si="81"/>
        <v>9</v>
      </c>
      <c r="D973" s="224" t="str">
        <f t="shared" si="78"/>
        <v>17</v>
      </c>
      <c r="E973">
        <f t="shared" si="79"/>
        <v>2017</v>
      </c>
      <c r="F973" s="224" t="str">
        <f t="shared" si="80"/>
        <v>3Q17</v>
      </c>
      <c r="G973" s="225">
        <v>42998</v>
      </c>
      <c r="H973" s="224">
        <v>3.1324999999999998</v>
      </c>
    </row>
    <row r="974" spans="2:8">
      <c r="B974" s="224" t="str">
        <f t="shared" si="77"/>
        <v>3Q</v>
      </c>
      <c r="C974" s="224">
        <f t="shared" si="81"/>
        <v>9</v>
      </c>
      <c r="D974" s="224" t="str">
        <f t="shared" si="78"/>
        <v>17</v>
      </c>
      <c r="E974">
        <f t="shared" si="79"/>
        <v>2017</v>
      </c>
      <c r="F974" s="224" t="str">
        <f t="shared" si="80"/>
        <v>3Q17</v>
      </c>
      <c r="G974" s="225">
        <v>42999</v>
      </c>
      <c r="H974" s="224">
        <v>3.1377000000000002</v>
      </c>
    </row>
    <row r="975" spans="2:8">
      <c r="B975" s="224" t="str">
        <f t="shared" si="77"/>
        <v>3Q</v>
      </c>
      <c r="C975" s="224">
        <f t="shared" si="81"/>
        <v>9</v>
      </c>
      <c r="D975" s="224" t="str">
        <f t="shared" si="78"/>
        <v>17</v>
      </c>
      <c r="E975">
        <f t="shared" si="79"/>
        <v>2017</v>
      </c>
      <c r="F975" s="224" t="str">
        <f t="shared" si="80"/>
        <v>3Q17</v>
      </c>
      <c r="G975" s="225">
        <v>43000</v>
      </c>
      <c r="H975" s="224">
        <v>3.125</v>
      </c>
    </row>
    <row r="976" spans="2:8">
      <c r="B976" s="224" t="str">
        <f t="shared" si="77"/>
        <v>3Q</v>
      </c>
      <c r="C976" s="224">
        <f t="shared" si="81"/>
        <v>9</v>
      </c>
      <c r="D976" s="224" t="str">
        <f t="shared" si="78"/>
        <v>17</v>
      </c>
      <c r="E976">
        <f t="shared" si="79"/>
        <v>2017</v>
      </c>
      <c r="F976" s="224" t="str">
        <f t="shared" si="80"/>
        <v>3Q17</v>
      </c>
      <c r="G976" s="225">
        <v>43003</v>
      </c>
      <c r="H976" s="224">
        <v>3.16</v>
      </c>
    </row>
    <row r="977" spans="2:8">
      <c r="B977" s="224" t="str">
        <f t="shared" si="77"/>
        <v>3Q</v>
      </c>
      <c r="C977" s="224">
        <f t="shared" si="81"/>
        <v>9</v>
      </c>
      <c r="D977" s="224" t="str">
        <f t="shared" si="78"/>
        <v>17</v>
      </c>
      <c r="E977">
        <f t="shared" si="79"/>
        <v>2017</v>
      </c>
      <c r="F977" s="224" t="str">
        <f t="shared" si="80"/>
        <v>3Q17</v>
      </c>
      <c r="G977" s="225">
        <v>43004</v>
      </c>
      <c r="H977" s="224">
        <v>3.1665999999999999</v>
      </c>
    </row>
    <row r="978" spans="2:8">
      <c r="B978" s="224" t="str">
        <f t="shared" si="77"/>
        <v>3Q</v>
      </c>
      <c r="C978" s="224">
        <f t="shared" si="81"/>
        <v>9</v>
      </c>
      <c r="D978" s="224" t="str">
        <f t="shared" si="78"/>
        <v>17</v>
      </c>
      <c r="E978">
        <f t="shared" si="79"/>
        <v>2017</v>
      </c>
      <c r="F978" s="224" t="str">
        <f t="shared" si="80"/>
        <v>3Q17</v>
      </c>
      <c r="G978" s="225">
        <v>43005</v>
      </c>
      <c r="H978" s="224">
        <v>3.1932</v>
      </c>
    </row>
    <row r="979" spans="2:8">
      <c r="B979" s="224" t="str">
        <f t="shared" si="77"/>
        <v>3Q</v>
      </c>
      <c r="C979" s="224">
        <f t="shared" si="81"/>
        <v>9</v>
      </c>
      <c r="D979" s="224" t="str">
        <f t="shared" si="78"/>
        <v>17</v>
      </c>
      <c r="E979">
        <f t="shared" si="79"/>
        <v>2017</v>
      </c>
      <c r="F979" s="224" t="str">
        <f t="shared" si="80"/>
        <v>3Q17</v>
      </c>
      <c r="G979" s="225">
        <v>43006</v>
      </c>
      <c r="H979" s="224">
        <v>3.1825000000000001</v>
      </c>
    </row>
    <row r="980" spans="2:8">
      <c r="B980" s="224" t="str">
        <f t="shared" si="77"/>
        <v>3Q</v>
      </c>
      <c r="C980" s="224">
        <f t="shared" si="81"/>
        <v>9</v>
      </c>
      <c r="D980" s="224" t="str">
        <f t="shared" si="78"/>
        <v>17</v>
      </c>
      <c r="E980">
        <f t="shared" si="79"/>
        <v>2017</v>
      </c>
      <c r="F980" s="224" t="str">
        <f t="shared" si="80"/>
        <v>3Q17</v>
      </c>
      <c r="G980" s="225">
        <v>43007</v>
      </c>
      <c r="H980" s="224">
        <v>3.1619000000000002</v>
      </c>
    </row>
    <row r="981" spans="2:8">
      <c r="B981" s="224" t="str">
        <f t="shared" si="77"/>
        <v>4Q</v>
      </c>
      <c r="C981" s="224">
        <f t="shared" si="81"/>
        <v>10</v>
      </c>
      <c r="D981" s="224" t="str">
        <f t="shared" si="78"/>
        <v>17</v>
      </c>
      <c r="E981">
        <f t="shared" si="79"/>
        <v>2017</v>
      </c>
      <c r="F981" s="224" t="str">
        <f t="shared" si="80"/>
        <v>4Q17</v>
      </c>
      <c r="G981" s="225">
        <v>43010</v>
      </c>
      <c r="H981" s="224">
        <v>3.1543999999999999</v>
      </c>
    </row>
    <row r="982" spans="2:8">
      <c r="B982" s="224" t="str">
        <f t="shared" si="77"/>
        <v>4Q</v>
      </c>
      <c r="C982" s="224">
        <f t="shared" si="81"/>
        <v>10</v>
      </c>
      <c r="D982" s="224" t="str">
        <f t="shared" si="78"/>
        <v>17</v>
      </c>
      <c r="E982">
        <f t="shared" si="79"/>
        <v>2017</v>
      </c>
      <c r="F982" s="224" t="str">
        <f t="shared" si="80"/>
        <v>4Q17</v>
      </c>
      <c r="G982" s="225">
        <v>43011</v>
      </c>
      <c r="H982" s="224">
        <v>3.1427</v>
      </c>
    </row>
    <row r="983" spans="2:8">
      <c r="B983" s="224" t="str">
        <f t="shared" si="77"/>
        <v>4Q</v>
      </c>
      <c r="C983" s="224">
        <f t="shared" si="81"/>
        <v>10</v>
      </c>
      <c r="D983" s="224" t="str">
        <f t="shared" si="78"/>
        <v>17</v>
      </c>
      <c r="E983">
        <f t="shared" si="79"/>
        <v>2017</v>
      </c>
      <c r="F983" s="224" t="str">
        <f t="shared" si="80"/>
        <v>4Q17</v>
      </c>
      <c r="G983" s="225">
        <v>43012</v>
      </c>
      <c r="H983" s="224">
        <v>3.1352000000000002</v>
      </c>
    </row>
    <row r="984" spans="2:8">
      <c r="B984" s="224" t="str">
        <f t="shared" si="77"/>
        <v>4Q</v>
      </c>
      <c r="C984" s="224">
        <f t="shared" si="81"/>
        <v>10</v>
      </c>
      <c r="D984" s="224" t="str">
        <f t="shared" si="78"/>
        <v>17</v>
      </c>
      <c r="E984">
        <f t="shared" si="79"/>
        <v>2017</v>
      </c>
      <c r="F984" s="224" t="str">
        <f t="shared" si="80"/>
        <v>4Q17</v>
      </c>
      <c r="G984" s="225">
        <v>43013</v>
      </c>
      <c r="H984" s="224">
        <v>3.1543999999999999</v>
      </c>
    </row>
    <row r="985" spans="2:8">
      <c r="B985" s="224" t="str">
        <f t="shared" si="77"/>
        <v>4Q</v>
      </c>
      <c r="C985" s="224">
        <f t="shared" si="81"/>
        <v>10</v>
      </c>
      <c r="D985" s="224" t="str">
        <f t="shared" si="78"/>
        <v>17</v>
      </c>
      <c r="E985">
        <f t="shared" si="79"/>
        <v>2017</v>
      </c>
      <c r="F985" s="224" t="str">
        <f t="shared" si="80"/>
        <v>4Q17</v>
      </c>
      <c r="G985" s="225">
        <v>43014</v>
      </c>
      <c r="H985" s="224">
        <v>3.1560999999999999</v>
      </c>
    </row>
    <row r="986" spans="2:8">
      <c r="B986" s="224" t="str">
        <f t="shared" si="77"/>
        <v>4Q</v>
      </c>
      <c r="C986" s="224">
        <f t="shared" si="81"/>
        <v>10</v>
      </c>
      <c r="D986" s="224" t="str">
        <f t="shared" si="78"/>
        <v>17</v>
      </c>
      <c r="E986">
        <f t="shared" si="79"/>
        <v>2017</v>
      </c>
      <c r="F986" s="224" t="str">
        <f t="shared" si="80"/>
        <v>4Q17</v>
      </c>
      <c r="G986" s="225">
        <v>43017</v>
      </c>
      <c r="H986" s="224">
        <v>3.1888000000000001</v>
      </c>
    </row>
    <row r="987" spans="2:8">
      <c r="B987" s="224" t="str">
        <f t="shared" si="77"/>
        <v>4Q</v>
      </c>
      <c r="C987" s="224">
        <f t="shared" si="81"/>
        <v>10</v>
      </c>
      <c r="D987" s="224" t="str">
        <f t="shared" si="78"/>
        <v>17</v>
      </c>
      <c r="E987">
        <f t="shared" si="79"/>
        <v>2017</v>
      </c>
      <c r="F987" s="224" t="str">
        <f t="shared" si="80"/>
        <v>4Q17</v>
      </c>
      <c r="G987" s="225">
        <v>43018</v>
      </c>
      <c r="H987" s="224">
        <v>3.1795</v>
      </c>
    </row>
    <row r="988" spans="2:8">
      <c r="B988" s="224" t="str">
        <f t="shared" si="77"/>
        <v>4Q</v>
      </c>
      <c r="C988" s="224">
        <f t="shared" si="81"/>
        <v>10</v>
      </c>
      <c r="D988" s="224" t="str">
        <f t="shared" si="78"/>
        <v>17</v>
      </c>
      <c r="E988">
        <f t="shared" si="79"/>
        <v>2017</v>
      </c>
      <c r="F988" s="224" t="str">
        <f t="shared" si="80"/>
        <v>4Q17</v>
      </c>
      <c r="G988" s="225">
        <v>43019</v>
      </c>
      <c r="H988" s="224">
        <v>3.1724000000000001</v>
      </c>
    </row>
    <row r="989" spans="2:8">
      <c r="B989" s="224" t="str">
        <f t="shared" si="77"/>
        <v>4Q</v>
      </c>
      <c r="C989" s="224">
        <f t="shared" si="81"/>
        <v>10</v>
      </c>
      <c r="D989" s="224" t="str">
        <f t="shared" si="78"/>
        <v>17</v>
      </c>
      <c r="E989">
        <f t="shared" si="79"/>
        <v>2017</v>
      </c>
      <c r="F989" s="224" t="str">
        <f t="shared" si="80"/>
        <v>4Q17</v>
      </c>
      <c r="G989" s="225">
        <v>43020</v>
      </c>
      <c r="H989" s="224">
        <v>3.1705000000000001</v>
      </c>
    </row>
    <row r="990" spans="2:8">
      <c r="B990" s="224" t="str">
        <f t="shared" si="77"/>
        <v>4Q</v>
      </c>
      <c r="C990" s="224">
        <f t="shared" si="81"/>
        <v>10</v>
      </c>
      <c r="D990" s="224" t="str">
        <f t="shared" si="78"/>
        <v>17</v>
      </c>
      <c r="E990">
        <f t="shared" si="79"/>
        <v>2017</v>
      </c>
      <c r="F990" s="224" t="str">
        <f t="shared" si="80"/>
        <v>4Q17</v>
      </c>
      <c r="G990" s="225">
        <v>43021</v>
      </c>
      <c r="H990" s="224">
        <v>3.1452</v>
      </c>
    </row>
    <row r="991" spans="2:8">
      <c r="B991" s="224" t="str">
        <f t="shared" si="77"/>
        <v>4Q</v>
      </c>
      <c r="C991" s="224">
        <f t="shared" si="81"/>
        <v>10</v>
      </c>
      <c r="D991" s="224" t="str">
        <f t="shared" si="78"/>
        <v>17</v>
      </c>
      <c r="E991">
        <f t="shared" si="79"/>
        <v>2017</v>
      </c>
      <c r="F991" s="224" t="str">
        <f t="shared" si="80"/>
        <v>4Q17</v>
      </c>
      <c r="G991" s="225">
        <v>43024</v>
      </c>
      <c r="H991" s="224">
        <v>3.1711999999999998</v>
      </c>
    </row>
    <row r="992" spans="2:8">
      <c r="B992" s="224" t="str">
        <f t="shared" si="77"/>
        <v>4Q</v>
      </c>
      <c r="C992" s="224">
        <f t="shared" si="81"/>
        <v>10</v>
      </c>
      <c r="D992" s="224" t="str">
        <f t="shared" si="78"/>
        <v>17</v>
      </c>
      <c r="E992">
        <f t="shared" si="79"/>
        <v>2017</v>
      </c>
      <c r="F992" s="224" t="str">
        <f t="shared" si="80"/>
        <v>4Q17</v>
      </c>
      <c r="G992" s="225">
        <v>43025</v>
      </c>
      <c r="H992" s="224">
        <v>3.1579999999999999</v>
      </c>
    </row>
    <row r="993" spans="2:8">
      <c r="B993" s="224" t="str">
        <f t="shared" si="77"/>
        <v>4Q</v>
      </c>
      <c r="C993" s="224">
        <f t="shared" si="81"/>
        <v>10</v>
      </c>
      <c r="D993" s="224" t="str">
        <f t="shared" si="78"/>
        <v>17</v>
      </c>
      <c r="E993">
        <f t="shared" si="79"/>
        <v>2017</v>
      </c>
      <c r="F993" s="224" t="str">
        <f t="shared" si="80"/>
        <v>4Q17</v>
      </c>
      <c r="G993" s="225">
        <v>43026</v>
      </c>
      <c r="H993" s="224">
        <v>3.1711</v>
      </c>
    </row>
    <row r="994" spans="2:8">
      <c r="B994" s="224" t="str">
        <f t="shared" si="77"/>
        <v>4Q</v>
      </c>
      <c r="C994" s="224">
        <f t="shared" si="81"/>
        <v>10</v>
      </c>
      <c r="D994" s="224" t="str">
        <f t="shared" si="78"/>
        <v>17</v>
      </c>
      <c r="E994">
        <f t="shared" si="79"/>
        <v>2017</v>
      </c>
      <c r="F994" s="224" t="str">
        <f t="shared" si="80"/>
        <v>4Q17</v>
      </c>
      <c r="G994" s="225">
        <v>43027</v>
      </c>
      <c r="H994" s="224">
        <v>3.1671</v>
      </c>
    </row>
    <row r="995" spans="2:8">
      <c r="B995" s="224" t="str">
        <f t="shared" si="77"/>
        <v>4Q</v>
      </c>
      <c r="C995" s="224">
        <f t="shared" si="81"/>
        <v>10</v>
      </c>
      <c r="D995" s="224" t="str">
        <f t="shared" si="78"/>
        <v>17</v>
      </c>
      <c r="E995">
        <f t="shared" si="79"/>
        <v>2017</v>
      </c>
      <c r="F995" s="224" t="str">
        <f t="shared" si="80"/>
        <v>4Q17</v>
      </c>
      <c r="G995" s="225">
        <v>43028</v>
      </c>
      <c r="H995" s="224">
        <v>3.1924999999999999</v>
      </c>
    </row>
    <row r="996" spans="2:8">
      <c r="B996" s="224" t="str">
        <f t="shared" si="77"/>
        <v>4Q</v>
      </c>
      <c r="C996" s="224">
        <f t="shared" si="81"/>
        <v>10</v>
      </c>
      <c r="D996" s="224" t="str">
        <f t="shared" si="78"/>
        <v>17</v>
      </c>
      <c r="E996">
        <f t="shared" si="79"/>
        <v>2017</v>
      </c>
      <c r="F996" s="224" t="str">
        <f t="shared" si="80"/>
        <v>4Q17</v>
      </c>
      <c r="G996" s="225">
        <v>43031</v>
      </c>
      <c r="H996" s="224">
        <v>3.2378</v>
      </c>
    </row>
    <row r="997" spans="2:8">
      <c r="B997" s="224" t="str">
        <f t="shared" si="77"/>
        <v>4Q</v>
      </c>
      <c r="C997" s="224">
        <f t="shared" si="81"/>
        <v>10</v>
      </c>
      <c r="D997" s="224" t="str">
        <f t="shared" si="78"/>
        <v>17</v>
      </c>
      <c r="E997">
        <f t="shared" si="79"/>
        <v>2017</v>
      </c>
      <c r="F997" s="224" t="str">
        <f t="shared" si="80"/>
        <v>4Q17</v>
      </c>
      <c r="G997" s="225">
        <v>43032</v>
      </c>
      <c r="H997" s="224">
        <v>3.2435</v>
      </c>
    </row>
    <row r="998" spans="2:8">
      <c r="B998" s="224" t="str">
        <f t="shared" si="77"/>
        <v>4Q</v>
      </c>
      <c r="C998" s="224">
        <f t="shared" si="81"/>
        <v>10</v>
      </c>
      <c r="D998" s="224" t="str">
        <f t="shared" si="78"/>
        <v>17</v>
      </c>
      <c r="E998">
        <f t="shared" si="79"/>
        <v>2017</v>
      </c>
      <c r="F998" s="224" t="str">
        <f t="shared" si="80"/>
        <v>4Q17</v>
      </c>
      <c r="G998" s="225">
        <v>43033</v>
      </c>
      <c r="H998" s="224">
        <v>3.2332000000000001</v>
      </c>
    </row>
    <row r="999" spans="2:8">
      <c r="B999" s="224" t="str">
        <f t="shared" si="77"/>
        <v>4Q</v>
      </c>
      <c r="C999" s="224">
        <f t="shared" si="81"/>
        <v>10</v>
      </c>
      <c r="D999" s="224" t="str">
        <f t="shared" si="78"/>
        <v>17</v>
      </c>
      <c r="E999">
        <f t="shared" si="79"/>
        <v>2017</v>
      </c>
      <c r="F999" s="224" t="str">
        <f t="shared" si="80"/>
        <v>4Q17</v>
      </c>
      <c r="G999" s="225">
        <v>43034</v>
      </c>
      <c r="H999" s="224">
        <v>3.2905000000000002</v>
      </c>
    </row>
    <row r="1000" spans="2:8">
      <c r="B1000" s="224" t="str">
        <f t="shared" si="77"/>
        <v>4Q</v>
      </c>
      <c r="C1000" s="224">
        <f t="shared" si="81"/>
        <v>10</v>
      </c>
      <c r="D1000" s="224" t="str">
        <f t="shared" si="78"/>
        <v>17</v>
      </c>
      <c r="E1000">
        <f t="shared" si="79"/>
        <v>2017</v>
      </c>
      <c r="F1000" s="224" t="str">
        <f t="shared" si="80"/>
        <v>4Q17</v>
      </c>
      <c r="G1000" s="225">
        <v>43035</v>
      </c>
      <c r="H1000" s="224">
        <v>3.2363</v>
      </c>
    </row>
    <row r="1001" spans="2:8">
      <c r="B1001" s="224" t="str">
        <f t="shared" si="77"/>
        <v>4Q</v>
      </c>
      <c r="C1001" s="224">
        <f t="shared" si="81"/>
        <v>10</v>
      </c>
      <c r="D1001" s="224" t="str">
        <f t="shared" si="78"/>
        <v>17</v>
      </c>
      <c r="E1001">
        <f t="shared" si="79"/>
        <v>2017</v>
      </c>
      <c r="F1001" s="224" t="str">
        <f t="shared" si="80"/>
        <v>4Q17</v>
      </c>
      <c r="G1001" s="225">
        <v>43038</v>
      </c>
      <c r="H1001" s="224">
        <v>3.2890999999999999</v>
      </c>
    </row>
    <row r="1002" spans="2:8">
      <c r="B1002" s="224" t="str">
        <f t="shared" si="77"/>
        <v>4Q</v>
      </c>
      <c r="C1002" s="224">
        <f t="shared" si="81"/>
        <v>10</v>
      </c>
      <c r="D1002" s="224" t="str">
        <f t="shared" si="78"/>
        <v>17</v>
      </c>
      <c r="E1002">
        <f t="shared" si="79"/>
        <v>2017</v>
      </c>
      <c r="F1002" s="224" t="str">
        <f t="shared" si="80"/>
        <v>4Q17</v>
      </c>
      <c r="G1002" s="225">
        <v>43039</v>
      </c>
      <c r="H1002" s="224">
        <v>3.2728000000000002</v>
      </c>
    </row>
    <row r="1003" spans="2:8">
      <c r="B1003" s="224" t="str">
        <f t="shared" si="77"/>
        <v>4Q</v>
      </c>
      <c r="C1003" s="224">
        <f t="shared" si="81"/>
        <v>11</v>
      </c>
      <c r="D1003" s="224" t="str">
        <f t="shared" si="78"/>
        <v>17</v>
      </c>
      <c r="E1003">
        <f t="shared" si="79"/>
        <v>2017</v>
      </c>
      <c r="F1003" s="224" t="str">
        <f t="shared" si="80"/>
        <v>4Q17</v>
      </c>
      <c r="G1003" s="225">
        <v>43040</v>
      </c>
      <c r="H1003" s="224">
        <v>3.2675999999999998</v>
      </c>
    </row>
    <row r="1004" spans="2:8">
      <c r="B1004" s="224" t="str">
        <f t="shared" si="77"/>
        <v>4Q</v>
      </c>
      <c r="C1004" s="224">
        <f t="shared" si="81"/>
        <v>11</v>
      </c>
      <c r="D1004" s="224" t="str">
        <f t="shared" si="78"/>
        <v>17</v>
      </c>
      <c r="E1004">
        <f t="shared" si="79"/>
        <v>2017</v>
      </c>
      <c r="F1004" s="224" t="str">
        <f t="shared" si="80"/>
        <v>4Q17</v>
      </c>
      <c r="G1004" s="225">
        <v>43041</v>
      </c>
      <c r="H1004" s="224">
        <v>3.2679999999999998</v>
      </c>
    </row>
    <row r="1005" spans="2:8">
      <c r="B1005" s="224" t="str">
        <f t="shared" si="77"/>
        <v>4Q</v>
      </c>
      <c r="C1005" s="224">
        <f t="shared" si="81"/>
        <v>11</v>
      </c>
      <c r="D1005" s="224" t="str">
        <f t="shared" si="78"/>
        <v>17</v>
      </c>
      <c r="E1005">
        <f t="shared" si="79"/>
        <v>2017</v>
      </c>
      <c r="F1005" s="224" t="str">
        <f t="shared" si="80"/>
        <v>4Q17</v>
      </c>
      <c r="G1005" s="225">
        <v>43042</v>
      </c>
      <c r="H1005" s="224">
        <v>3.3144</v>
      </c>
    </row>
    <row r="1006" spans="2:8">
      <c r="B1006" s="224" t="str">
        <f t="shared" si="77"/>
        <v>4Q</v>
      </c>
      <c r="C1006" s="224">
        <f t="shared" si="81"/>
        <v>11</v>
      </c>
      <c r="D1006" s="224" t="str">
        <f t="shared" si="78"/>
        <v>17</v>
      </c>
      <c r="E1006">
        <f t="shared" si="79"/>
        <v>2017</v>
      </c>
      <c r="F1006" s="224" t="str">
        <f t="shared" si="80"/>
        <v>4Q17</v>
      </c>
      <c r="G1006" s="225">
        <v>43045</v>
      </c>
      <c r="H1006" s="224">
        <v>3.2494999999999998</v>
      </c>
    </row>
    <row r="1007" spans="2:8">
      <c r="B1007" s="224" t="str">
        <f t="shared" si="77"/>
        <v>4Q</v>
      </c>
      <c r="C1007" s="224">
        <f t="shared" si="81"/>
        <v>11</v>
      </c>
      <c r="D1007" s="224" t="str">
        <f t="shared" si="78"/>
        <v>17</v>
      </c>
      <c r="E1007">
        <f t="shared" si="79"/>
        <v>2017</v>
      </c>
      <c r="F1007" s="224" t="str">
        <f t="shared" si="80"/>
        <v>4Q17</v>
      </c>
      <c r="G1007" s="225">
        <v>43046</v>
      </c>
      <c r="H1007" s="224">
        <v>3.2713999999999999</v>
      </c>
    </row>
    <row r="1008" spans="2:8">
      <c r="B1008" s="224" t="str">
        <f t="shared" si="77"/>
        <v>4Q</v>
      </c>
      <c r="C1008" s="224">
        <f t="shared" si="81"/>
        <v>11</v>
      </c>
      <c r="D1008" s="224" t="str">
        <f t="shared" si="78"/>
        <v>17</v>
      </c>
      <c r="E1008">
        <f t="shared" si="79"/>
        <v>2017</v>
      </c>
      <c r="F1008" s="224" t="str">
        <f t="shared" si="80"/>
        <v>4Q17</v>
      </c>
      <c r="G1008" s="225">
        <v>43047</v>
      </c>
      <c r="H1008" s="224">
        <v>3.2547999999999999</v>
      </c>
    </row>
    <row r="1009" spans="2:8">
      <c r="B1009" s="224" t="str">
        <f t="shared" si="77"/>
        <v>4Q</v>
      </c>
      <c r="C1009" s="224">
        <f t="shared" si="81"/>
        <v>11</v>
      </c>
      <c r="D1009" s="224" t="str">
        <f t="shared" si="78"/>
        <v>17</v>
      </c>
      <c r="E1009">
        <f t="shared" si="79"/>
        <v>2017</v>
      </c>
      <c r="F1009" s="224" t="str">
        <f t="shared" si="80"/>
        <v>4Q17</v>
      </c>
      <c r="G1009" s="225">
        <v>43048</v>
      </c>
      <c r="H1009" s="224">
        <v>3.2521</v>
      </c>
    </row>
    <row r="1010" spans="2:8">
      <c r="B1010" s="224" t="str">
        <f t="shared" si="77"/>
        <v>4Q</v>
      </c>
      <c r="C1010" s="224">
        <f t="shared" si="81"/>
        <v>11</v>
      </c>
      <c r="D1010" s="224" t="str">
        <f t="shared" si="78"/>
        <v>17</v>
      </c>
      <c r="E1010">
        <f t="shared" si="79"/>
        <v>2017</v>
      </c>
      <c r="F1010" s="224" t="str">
        <f t="shared" si="80"/>
        <v>4Q17</v>
      </c>
      <c r="G1010" s="225">
        <v>43049</v>
      </c>
      <c r="H1010" s="224">
        <v>3.2778999999999998</v>
      </c>
    </row>
    <row r="1011" spans="2:8">
      <c r="B1011" s="224" t="str">
        <f t="shared" si="77"/>
        <v>4Q</v>
      </c>
      <c r="C1011" s="224">
        <f t="shared" si="81"/>
        <v>11</v>
      </c>
      <c r="D1011" s="224" t="str">
        <f t="shared" si="78"/>
        <v>17</v>
      </c>
      <c r="E1011">
        <f t="shared" si="79"/>
        <v>2017</v>
      </c>
      <c r="F1011" s="224" t="str">
        <f t="shared" si="80"/>
        <v>4Q17</v>
      </c>
      <c r="G1011" s="225">
        <v>43052</v>
      </c>
      <c r="H1011" s="224">
        <v>3.2793999999999999</v>
      </c>
    </row>
    <row r="1012" spans="2:8">
      <c r="B1012" s="224" t="str">
        <f t="shared" si="77"/>
        <v>4Q</v>
      </c>
      <c r="C1012" s="224">
        <f t="shared" si="81"/>
        <v>11</v>
      </c>
      <c r="D1012" s="224" t="str">
        <f t="shared" si="78"/>
        <v>17</v>
      </c>
      <c r="E1012">
        <f t="shared" si="79"/>
        <v>2017</v>
      </c>
      <c r="F1012" s="224" t="str">
        <f t="shared" si="80"/>
        <v>4Q17</v>
      </c>
      <c r="G1012" s="225">
        <v>43053</v>
      </c>
      <c r="H1012" s="224">
        <v>3.3130999999999999</v>
      </c>
    </row>
    <row r="1013" spans="2:8">
      <c r="B1013" s="224" t="str">
        <f t="shared" si="77"/>
        <v>4Q</v>
      </c>
      <c r="C1013" s="224">
        <f t="shared" si="81"/>
        <v>11</v>
      </c>
      <c r="D1013" s="224" t="str">
        <f t="shared" si="78"/>
        <v>17</v>
      </c>
      <c r="E1013">
        <f t="shared" si="79"/>
        <v>2017</v>
      </c>
      <c r="F1013" s="224" t="str">
        <f t="shared" si="80"/>
        <v>4Q17</v>
      </c>
      <c r="G1013" s="225">
        <v>43054</v>
      </c>
      <c r="H1013" s="224">
        <v>3.3132999999999999</v>
      </c>
    </row>
    <row r="1014" spans="2:8">
      <c r="B1014" s="224" t="str">
        <f t="shared" si="77"/>
        <v>4Q</v>
      </c>
      <c r="C1014" s="224">
        <f t="shared" si="81"/>
        <v>11</v>
      </c>
      <c r="D1014" s="224" t="str">
        <f t="shared" si="78"/>
        <v>17</v>
      </c>
      <c r="E1014">
        <f t="shared" si="79"/>
        <v>2017</v>
      </c>
      <c r="F1014" s="224" t="str">
        <f t="shared" si="80"/>
        <v>4Q17</v>
      </c>
      <c r="G1014" s="225">
        <v>43055</v>
      </c>
      <c r="H1014" s="224">
        <v>3.274</v>
      </c>
    </row>
    <row r="1015" spans="2:8">
      <c r="B1015" s="224" t="str">
        <f t="shared" si="77"/>
        <v>4Q</v>
      </c>
      <c r="C1015" s="224">
        <f t="shared" si="81"/>
        <v>11</v>
      </c>
      <c r="D1015" s="224" t="str">
        <f t="shared" si="78"/>
        <v>17</v>
      </c>
      <c r="E1015">
        <f t="shared" si="79"/>
        <v>2017</v>
      </c>
      <c r="F1015" s="224" t="str">
        <f t="shared" si="80"/>
        <v>4Q17</v>
      </c>
      <c r="G1015" s="225">
        <v>43056</v>
      </c>
      <c r="H1015" s="224">
        <v>3.2574000000000001</v>
      </c>
    </row>
    <row r="1016" spans="2:8">
      <c r="B1016" s="224" t="str">
        <f t="shared" si="77"/>
        <v>4Q</v>
      </c>
      <c r="C1016" s="224">
        <f t="shared" si="81"/>
        <v>11</v>
      </c>
      <c r="D1016" s="224" t="str">
        <f t="shared" si="78"/>
        <v>17</v>
      </c>
      <c r="E1016">
        <f t="shared" si="79"/>
        <v>2017</v>
      </c>
      <c r="F1016" s="224" t="str">
        <f t="shared" si="80"/>
        <v>4Q17</v>
      </c>
      <c r="G1016" s="225">
        <v>43059</v>
      </c>
      <c r="H1016" s="224">
        <v>3.2572999999999999</v>
      </c>
    </row>
    <row r="1017" spans="2:8">
      <c r="B1017" s="224" t="str">
        <f t="shared" si="77"/>
        <v>4Q</v>
      </c>
      <c r="C1017" s="224">
        <f t="shared" si="81"/>
        <v>11</v>
      </c>
      <c r="D1017" s="224" t="str">
        <f t="shared" si="78"/>
        <v>17</v>
      </c>
      <c r="E1017">
        <f t="shared" si="79"/>
        <v>2017</v>
      </c>
      <c r="F1017" s="224" t="str">
        <f t="shared" si="80"/>
        <v>4Q17</v>
      </c>
      <c r="G1017" s="225">
        <v>43060</v>
      </c>
      <c r="H1017" s="224">
        <v>3.2587999999999999</v>
      </c>
    </row>
    <row r="1018" spans="2:8">
      <c r="B1018" s="224" t="str">
        <f t="shared" si="77"/>
        <v>4Q</v>
      </c>
      <c r="C1018" s="224">
        <f t="shared" si="81"/>
        <v>11</v>
      </c>
      <c r="D1018" s="224" t="str">
        <f t="shared" si="78"/>
        <v>17</v>
      </c>
      <c r="E1018">
        <f t="shared" si="79"/>
        <v>2017</v>
      </c>
      <c r="F1018" s="224" t="str">
        <f t="shared" si="80"/>
        <v>4Q17</v>
      </c>
      <c r="G1018" s="225">
        <v>43061</v>
      </c>
      <c r="H1018" s="224">
        <v>3.2242999999999999</v>
      </c>
    </row>
    <row r="1019" spans="2:8">
      <c r="B1019" s="224" t="str">
        <f t="shared" si="77"/>
        <v>4Q</v>
      </c>
      <c r="C1019" s="224">
        <f t="shared" si="81"/>
        <v>11</v>
      </c>
      <c r="D1019" s="224" t="str">
        <f t="shared" si="78"/>
        <v>17</v>
      </c>
      <c r="E1019">
        <f t="shared" si="79"/>
        <v>2017</v>
      </c>
      <c r="F1019" s="224" t="str">
        <f t="shared" si="80"/>
        <v>4Q17</v>
      </c>
      <c r="G1019" s="225">
        <v>43062</v>
      </c>
      <c r="H1019" s="224">
        <v>3.2219000000000002</v>
      </c>
    </row>
    <row r="1020" spans="2:8">
      <c r="B1020" s="224" t="str">
        <f t="shared" si="77"/>
        <v>4Q</v>
      </c>
      <c r="C1020" s="224">
        <f t="shared" si="81"/>
        <v>11</v>
      </c>
      <c r="D1020" s="224" t="str">
        <f t="shared" si="78"/>
        <v>17</v>
      </c>
      <c r="E1020">
        <f t="shared" si="79"/>
        <v>2017</v>
      </c>
      <c r="F1020" s="224" t="str">
        <f t="shared" si="80"/>
        <v>4Q17</v>
      </c>
      <c r="G1020" s="225">
        <v>43063</v>
      </c>
      <c r="H1020" s="224">
        <v>3.2330000000000001</v>
      </c>
    </row>
    <row r="1021" spans="2:8">
      <c r="B1021" s="224" t="str">
        <f t="shared" si="77"/>
        <v>4Q</v>
      </c>
      <c r="C1021" s="224">
        <f t="shared" si="81"/>
        <v>11</v>
      </c>
      <c r="D1021" s="224" t="str">
        <f t="shared" si="78"/>
        <v>17</v>
      </c>
      <c r="E1021">
        <f t="shared" si="79"/>
        <v>2017</v>
      </c>
      <c r="F1021" s="224" t="str">
        <f t="shared" si="80"/>
        <v>4Q17</v>
      </c>
      <c r="G1021" s="225">
        <v>43066</v>
      </c>
      <c r="H1021" s="224">
        <v>3.2277999999999998</v>
      </c>
    </row>
    <row r="1022" spans="2:8">
      <c r="B1022" s="224" t="str">
        <f t="shared" si="77"/>
        <v>4Q</v>
      </c>
      <c r="C1022" s="224">
        <f t="shared" si="81"/>
        <v>11</v>
      </c>
      <c r="D1022" s="224" t="str">
        <f t="shared" si="78"/>
        <v>17</v>
      </c>
      <c r="E1022">
        <f t="shared" si="79"/>
        <v>2017</v>
      </c>
      <c r="F1022" s="224" t="str">
        <f t="shared" si="80"/>
        <v>4Q17</v>
      </c>
      <c r="G1022" s="225">
        <v>43067</v>
      </c>
      <c r="H1022" s="224">
        <v>3.2130999999999998</v>
      </c>
    </row>
    <row r="1023" spans="2:8">
      <c r="B1023" s="224" t="str">
        <f t="shared" si="77"/>
        <v>4Q</v>
      </c>
      <c r="C1023" s="224">
        <f t="shared" si="81"/>
        <v>11</v>
      </c>
      <c r="D1023" s="224" t="str">
        <f t="shared" si="78"/>
        <v>17</v>
      </c>
      <c r="E1023">
        <f t="shared" si="79"/>
        <v>2017</v>
      </c>
      <c r="F1023" s="224" t="str">
        <f t="shared" si="80"/>
        <v>4Q17</v>
      </c>
      <c r="G1023" s="225">
        <v>43068</v>
      </c>
      <c r="H1023" s="224">
        <v>3.2461000000000002</v>
      </c>
    </row>
    <row r="1024" spans="2:8">
      <c r="B1024" s="224" t="str">
        <f t="shared" si="77"/>
        <v>4Q</v>
      </c>
      <c r="C1024" s="224">
        <f t="shared" si="81"/>
        <v>11</v>
      </c>
      <c r="D1024" s="224" t="str">
        <f t="shared" si="78"/>
        <v>17</v>
      </c>
      <c r="E1024">
        <f t="shared" si="79"/>
        <v>2017</v>
      </c>
      <c r="F1024" s="224" t="str">
        <f t="shared" si="80"/>
        <v>4Q17</v>
      </c>
      <c r="G1024" s="225">
        <v>43069</v>
      </c>
      <c r="H1024" s="224">
        <v>3.2726999999999999</v>
      </c>
    </row>
    <row r="1025" spans="2:8">
      <c r="B1025" s="224" t="str">
        <f t="shared" si="77"/>
        <v>4Q</v>
      </c>
      <c r="C1025" s="224">
        <f t="shared" si="81"/>
        <v>12</v>
      </c>
      <c r="D1025" s="224" t="str">
        <f t="shared" si="78"/>
        <v>17</v>
      </c>
      <c r="E1025">
        <f t="shared" si="79"/>
        <v>2017</v>
      </c>
      <c r="F1025" s="224" t="str">
        <f t="shared" si="80"/>
        <v>4Q17</v>
      </c>
      <c r="G1025" s="225">
        <v>43070</v>
      </c>
      <c r="H1025" s="224">
        <v>3.2581000000000002</v>
      </c>
    </row>
    <row r="1026" spans="2:8">
      <c r="B1026" s="224" t="str">
        <f t="shared" si="77"/>
        <v>4Q</v>
      </c>
      <c r="C1026" s="224">
        <f t="shared" si="81"/>
        <v>12</v>
      </c>
      <c r="D1026" s="224" t="str">
        <f t="shared" si="78"/>
        <v>17</v>
      </c>
      <c r="E1026">
        <f t="shared" si="79"/>
        <v>2017</v>
      </c>
      <c r="F1026" s="224" t="str">
        <f t="shared" si="80"/>
        <v>4Q17</v>
      </c>
      <c r="G1026" s="225">
        <v>43073</v>
      </c>
      <c r="H1026" s="224">
        <v>3.2442000000000002</v>
      </c>
    </row>
    <row r="1027" spans="2:8">
      <c r="B1027" s="224" t="str">
        <f t="shared" ref="B1027:B1090" si="82">VLOOKUP(C1027,$N$3:$O$14,2,0)</f>
        <v>4Q</v>
      </c>
      <c r="C1027" s="224">
        <f t="shared" si="81"/>
        <v>12</v>
      </c>
      <c r="D1027" s="224" t="str">
        <f t="shared" ref="D1027:D1090" si="83">RIGHT(E1027,2)</f>
        <v>17</v>
      </c>
      <c r="E1027">
        <f t="shared" ref="E1027:E1090" si="84">YEAR(G1027)</f>
        <v>2017</v>
      </c>
      <c r="F1027" s="224" t="str">
        <f t="shared" ref="F1027:F1090" si="85">+B1027&amp;D1027</f>
        <v>4Q17</v>
      </c>
      <c r="G1027" s="225">
        <v>43074</v>
      </c>
      <c r="H1027" s="224">
        <v>3.2418</v>
      </c>
    </row>
    <row r="1028" spans="2:8">
      <c r="B1028" s="224" t="str">
        <f t="shared" si="82"/>
        <v>4Q</v>
      </c>
      <c r="C1028" s="224">
        <f t="shared" ref="C1028:C1091" si="86">MONTH(G1028)</f>
        <v>12</v>
      </c>
      <c r="D1028" s="224" t="str">
        <f t="shared" si="83"/>
        <v>17</v>
      </c>
      <c r="E1028">
        <f t="shared" si="84"/>
        <v>2017</v>
      </c>
      <c r="F1028" s="224" t="str">
        <f t="shared" si="85"/>
        <v>4Q17</v>
      </c>
      <c r="G1028" s="225">
        <v>43075</v>
      </c>
      <c r="H1028" s="224">
        <v>3.2357</v>
      </c>
    </row>
    <row r="1029" spans="2:8">
      <c r="B1029" s="224" t="str">
        <f t="shared" si="82"/>
        <v>4Q</v>
      </c>
      <c r="C1029" s="224">
        <f t="shared" si="86"/>
        <v>12</v>
      </c>
      <c r="D1029" s="224" t="str">
        <f t="shared" si="83"/>
        <v>17</v>
      </c>
      <c r="E1029">
        <f t="shared" si="84"/>
        <v>2017</v>
      </c>
      <c r="F1029" s="224" t="str">
        <f t="shared" si="85"/>
        <v>4Q17</v>
      </c>
      <c r="G1029" s="225">
        <v>43076</v>
      </c>
      <c r="H1029" s="224">
        <v>3.2907000000000002</v>
      </c>
    </row>
    <row r="1030" spans="2:8">
      <c r="B1030" s="224" t="str">
        <f t="shared" si="82"/>
        <v>4Q</v>
      </c>
      <c r="C1030" s="224">
        <f t="shared" si="86"/>
        <v>12</v>
      </c>
      <c r="D1030" s="224" t="str">
        <f t="shared" si="83"/>
        <v>17</v>
      </c>
      <c r="E1030">
        <f t="shared" si="84"/>
        <v>2017</v>
      </c>
      <c r="F1030" s="224" t="str">
        <f t="shared" si="85"/>
        <v>4Q17</v>
      </c>
      <c r="G1030" s="225">
        <v>43077</v>
      </c>
      <c r="H1030" s="224">
        <v>3.2919</v>
      </c>
    </row>
    <row r="1031" spans="2:8">
      <c r="B1031" s="224" t="str">
        <f t="shared" si="82"/>
        <v>4Q</v>
      </c>
      <c r="C1031" s="224">
        <f t="shared" si="86"/>
        <v>12</v>
      </c>
      <c r="D1031" s="224" t="str">
        <f t="shared" si="83"/>
        <v>17</v>
      </c>
      <c r="E1031">
        <f t="shared" si="84"/>
        <v>2017</v>
      </c>
      <c r="F1031" s="224" t="str">
        <f t="shared" si="85"/>
        <v>4Q17</v>
      </c>
      <c r="G1031" s="225">
        <v>43080</v>
      </c>
      <c r="H1031" s="224">
        <v>3.3048000000000002</v>
      </c>
    </row>
    <row r="1032" spans="2:8">
      <c r="B1032" s="224" t="str">
        <f t="shared" si="82"/>
        <v>4Q</v>
      </c>
      <c r="C1032" s="224">
        <f t="shared" si="86"/>
        <v>12</v>
      </c>
      <c r="D1032" s="224" t="str">
        <f t="shared" si="83"/>
        <v>17</v>
      </c>
      <c r="E1032">
        <f t="shared" si="84"/>
        <v>2017</v>
      </c>
      <c r="F1032" s="224" t="str">
        <f t="shared" si="85"/>
        <v>4Q17</v>
      </c>
      <c r="G1032" s="225">
        <v>43081</v>
      </c>
      <c r="H1032" s="224">
        <v>3.3065000000000002</v>
      </c>
    </row>
    <row r="1033" spans="2:8">
      <c r="B1033" s="224" t="str">
        <f t="shared" si="82"/>
        <v>4Q</v>
      </c>
      <c r="C1033" s="224">
        <f t="shared" si="86"/>
        <v>12</v>
      </c>
      <c r="D1033" s="224" t="str">
        <f t="shared" si="83"/>
        <v>17</v>
      </c>
      <c r="E1033">
        <f t="shared" si="84"/>
        <v>2017</v>
      </c>
      <c r="F1033" s="224" t="str">
        <f t="shared" si="85"/>
        <v>4Q17</v>
      </c>
      <c r="G1033" s="225">
        <v>43082</v>
      </c>
      <c r="H1033" s="224">
        <v>3.31</v>
      </c>
    </row>
    <row r="1034" spans="2:8">
      <c r="B1034" s="224" t="str">
        <f t="shared" si="82"/>
        <v>4Q</v>
      </c>
      <c r="C1034" s="224">
        <f t="shared" si="86"/>
        <v>12</v>
      </c>
      <c r="D1034" s="224" t="str">
        <f t="shared" si="83"/>
        <v>17</v>
      </c>
      <c r="E1034">
        <f t="shared" si="84"/>
        <v>2017</v>
      </c>
      <c r="F1034" s="224" t="str">
        <f t="shared" si="85"/>
        <v>4Q17</v>
      </c>
      <c r="G1034" s="225">
        <v>43083</v>
      </c>
      <c r="H1034" s="224">
        <v>3.3418999999999999</v>
      </c>
    </row>
    <row r="1035" spans="2:8">
      <c r="B1035" s="224" t="str">
        <f t="shared" si="82"/>
        <v>4Q</v>
      </c>
      <c r="C1035" s="224">
        <f t="shared" si="86"/>
        <v>12</v>
      </c>
      <c r="D1035" s="224" t="str">
        <f t="shared" si="83"/>
        <v>17</v>
      </c>
      <c r="E1035">
        <f t="shared" si="84"/>
        <v>2017</v>
      </c>
      <c r="F1035" s="224" t="str">
        <f t="shared" si="85"/>
        <v>4Q17</v>
      </c>
      <c r="G1035" s="225">
        <v>43084</v>
      </c>
      <c r="H1035" s="224">
        <v>3.2947000000000002</v>
      </c>
    </row>
    <row r="1036" spans="2:8">
      <c r="B1036" s="224" t="str">
        <f t="shared" si="82"/>
        <v>4Q</v>
      </c>
      <c r="C1036" s="224">
        <f t="shared" si="86"/>
        <v>12</v>
      </c>
      <c r="D1036" s="224" t="str">
        <f t="shared" si="83"/>
        <v>17</v>
      </c>
      <c r="E1036">
        <f t="shared" si="84"/>
        <v>2017</v>
      </c>
      <c r="F1036" s="224" t="str">
        <f t="shared" si="85"/>
        <v>4Q17</v>
      </c>
      <c r="G1036" s="225">
        <v>43087</v>
      </c>
      <c r="H1036" s="224">
        <v>3.2923</v>
      </c>
    </row>
    <row r="1037" spans="2:8">
      <c r="B1037" s="224" t="str">
        <f t="shared" si="82"/>
        <v>4Q</v>
      </c>
      <c r="C1037" s="224">
        <f t="shared" si="86"/>
        <v>12</v>
      </c>
      <c r="D1037" s="224" t="str">
        <f t="shared" si="83"/>
        <v>17</v>
      </c>
      <c r="E1037">
        <f t="shared" si="84"/>
        <v>2017</v>
      </c>
      <c r="F1037" s="224" t="str">
        <f t="shared" si="85"/>
        <v>4Q17</v>
      </c>
      <c r="G1037" s="225">
        <v>43088</v>
      </c>
      <c r="H1037" s="224">
        <v>3.29</v>
      </c>
    </row>
    <row r="1038" spans="2:8">
      <c r="B1038" s="224" t="str">
        <f t="shared" si="82"/>
        <v>4Q</v>
      </c>
      <c r="C1038" s="224">
        <f t="shared" si="86"/>
        <v>12</v>
      </c>
      <c r="D1038" s="224" t="str">
        <f t="shared" si="83"/>
        <v>17</v>
      </c>
      <c r="E1038">
        <f t="shared" si="84"/>
        <v>2017</v>
      </c>
      <c r="F1038" s="224" t="str">
        <f t="shared" si="85"/>
        <v>4Q17</v>
      </c>
      <c r="G1038" s="225">
        <v>43089</v>
      </c>
      <c r="H1038" s="224">
        <v>3.2978999999999998</v>
      </c>
    </row>
    <row r="1039" spans="2:8">
      <c r="B1039" s="224" t="str">
        <f t="shared" si="82"/>
        <v>4Q</v>
      </c>
      <c r="C1039" s="224">
        <f t="shared" si="86"/>
        <v>12</v>
      </c>
      <c r="D1039" s="224" t="str">
        <f t="shared" si="83"/>
        <v>17</v>
      </c>
      <c r="E1039">
        <f t="shared" si="84"/>
        <v>2017</v>
      </c>
      <c r="F1039" s="224" t="str">
        <f t="shared" si="85"/>
        <v>4Q17</v>
      </c>
      <c r="G1039" s="225">
        <v>43090</v>
      </c>
      <c r="H1039" s="224">
        <v>3.3083999999999998</v>
      </c>
    </row>
    <row r="1040" spans="2:8">
      <c r="B1040" s="224" t="str">
        <f t="shared" si="82"/>
        <v>4Q</v>
      </c>
      <c r="C1040" s="224">
        <f t="shared" si="86"/>
        <v>12</v>
      </c>
      <c r="D1040" s="224" t="str">
        <f t="shared" si="83"/>
        <v>17</v>
      </c>
      <c r="E1040">
        <f t="shared" si="84"/>
        <v>2017</v>
      </c>
      <c r="F1040" s="224" t="str">
        <f t="shared" si="85"/>
        <v>4Q17</v>
      </c>
      <c r="G1040" s="225">
        <v>43091</v>
      </c>
      <c r="H1040" s="224">
        <v>3.3370000000000002</v>
      </c>
    </row>
    <row r="1041" spans="2:8">
      <c r="B1041" s="224" t="str">
        <f t="shared" si="82"/>
        <v>4Q</v>
      </c>
      <c r="C1041" s="224">
        <f t="shared" si="86"/>
        <v>12</v>
      </c>
      <c r="D1041" s="224" t="str">
        <f t="shared" si="83"/>
        <v>17</v>
      </c>
      <c r="E1041">
        <f t="shared" si="84"/>
        <v>2017</v>
      </c>
      <c r="F1041" s="224" t="str">
        <f t="shared" si="85"/>
        <v>4Q17</v>
      </c>
      <c r="G1041" s="225">
        <v>43094</v>
      </c>
      <c r="H1041" s="224">
        <v>3.3370000000000002</v>
      </c>
    </row>
    <row r="1042" spans="2:8">
      <c r="B1042" s="224" t="str">
        <f t="shared" si="82"/>
        <v>4Q</v>
      </c>
      <c r="C1042" s="224">
        <f t="shared" si="86"/>
        <v>12</v>
      </c>
      <c r="D1042" s="224" t="str">
        <f t="shared" si="83"/>
        <v>17</v>
      </c>
      <c r="E1042">
        <f t="shared" si="84"/>
        <v>2017</v>
      </c>
      <c r="F1042" s="224" t="str">
        <f t="shared" si="85"/>
        <v>4Q17</v>
      </c>
      <c r="G1042" s="225">
        <v>43095</v>
      </c>
      <c r="H1042" s="224">
        <v>3.3111000000000002</v>
      </c>
    </row>
    <row r="1043" spans="2:8">
      <c r="B1043" s="224" t="str">
        <f t="shared" si="82"/>
        <v>4Q</v>
      </c>
      <c r="C1043" s="224">
        <f t="shared" si="86"/>
        <v>12</v>
      </c>
      <c r="D1043" s="224" t="str">
        <f t="shared" si="83"/>
        <v>17</v>
      </c>
      <c r="E1043">
        <f t="shared" si="84"/>
        <v>2017</v>
      </c>
      <c r="F1043" s="224" t="str">
        <f t="shared" si="85"/>
        <v>4Q17</v>
      </c>
      <c r="G1043" s="225">
        <v>43096</v>
      </c>
      <c r="H1043" s="224">
        <v>3.3149999999999999</v>
      </c>
    </row>
    <row r="1044" spans="2:8">
      <c r="B1044" s="224" t="str">
        <f t="shared" si="82"/>
        <v>4Q</v>
      </c>
      <c r="C1044" s="224">
        <f t="shared" si="86"/>
        <v>12</v>
      </c>
      <c r="D1044" s="224" t="str">
        <f t="shared" si="83"/>
        <v>17</v>
      </c>
      <c r="E1044">
        <f t="shared" si="84"/>
        <v>2017</v>
      </c>
      <c r="F1044" s="224" t="str">
        <f t="shared" si="85"/>
        <v>4Q17</v>
      </c>
      <c r="G1044" s="225">
        <v>43097</v>
      </c>
      <c r="H1044" s="224">
        <v>3.3125</v>
      </c>
    </row>
    <row r="1045" spans="2:8">
      <c r="B1045" s="224" t="str">
        <f t="shared" si="82"/>
        <v>4Q</v>
      </c>
      <c r="C1045" s="224">
        <f t="shared" si="86"/>
        <v>12</v>
      </c>
      <c r="D1045" s="224" t="str">
        <f t="shared" si="83"/>
        <v>17</v>
      </c>
      <c r="E1045">
        <f t="shared" si="84"/>
        <v>2017</v>
      </c>
      <c r="F1045" s="224" t="str">
        <f t="shared" si="85"/>
        <v>4Q17</v>
      </c>
      <c r="G1045" s="225">
        <v>43098</v>
      </c>
      <c r="H1045" s="224">
        <v>3.3125</v>
      </c>
    </row>
    <row r="1046" spans="2:8">
      <c r="B1046" s="224" t="str">
        <f t="shared" si="82"/>
        <v>1Q</v>
      </c>
      <c r="C1046" s="224">
        <f t="shared" si="86"/>
        <v>1</v>
      </c>
      <c r="D1046" s="224" t="str">
        <f t="shared" si="83"/>
        <v>18</v>
      </c>
      <c r="E1046">
        <f t="shared" si="84"/>
        <v>2018</v>
      </c>
      <c r="F1046" s="224" t="str">
        <f t="shared" si="85"/>
        <v>1Q18</v>
      </c>
      <c r="G1046" s="225">
        <v>43101</v>
      </c>
      <c r="H1046" s="224">
        <v>3.3125</v>
      </c>
    </row>
    <row r="1047" spans="2:8">
      <c r="B1047" s="224" t="str">
        <f t="shared" si="82"/>
        <v>1Q</v>
      </c>
      <c r="C1047" s="224">
        <f t="shared" si="86"/>
        <v>1</v>
      </c>
      <c r="D1047" s="224" t="str">
        <f t="shared" si="83"/>
        <v>18</v>
      </c>
      <c r="E1047">
        <f t="shared" si="84"/>
        <v>2018</v>
      </c>
      <c r="F1047" s="224" t="str">
        <f t="shared" si="85"/>
        <v>1Q18</v>
      </c>
      <c r="G1047" s="225">
        <v>43102</v>
      </c>
      <c r="H1047" s="224">
        <v>3.2591000000000001</v>
      </c>
    </row>
    <row r="1048" spans="2:8">
      <c r="B1048" s="224" t="str">
        <f t="shared" si="82"/>
        <v>1Q</v>
      </c>
      <c r="C1048" s="224">
        <f t="shared" si="86"/>
        <v>1</v>
      </c>
      <c r="D1048" s="224" t="str">
        <f t="shared" si="83"/>
        <v>18</v>
      </c>
      <c r="E1048">
        <f t="shared" si="84"/>
        <v>2018</v>
      </c>
      <c r="F1048" s="224" t="str">
        <f t="shared" si="85"/>
        <v>1Q18</v>
      </c>
      <c r="G1048" s="225">
        <v>43103</v>
      </c>
      <c r="H1048" s="224">
        <v>3.2370000000000001</v>
      </c>
    </row>
    <row r="1049" spans="2:8">
      <c r="B1049" s="224" t="str">
        <f t="shared" si="82"/>
        <v>1Q</v>
      </c>
      <c r="C1049" s="224">
        <f t="shared" si="86"/>
        <v>1</v>
      </c>
      <c r="D1049" s="224" t="str">
        <f t="shared" si="83"/>
        <v>18</v>
      </c>
      <c r="E1049">
        <f t="shared" si="84"/>
        <v>2018</v>
      </c>
      <c r="F1049" s="224" t="str">
        <f t="shared" si="85"/>
        <v>1Q18</v>
      </c>
      <c r="G1049" s="225">
        <v>43104</v>
      </c>
      <c r="H1049" s="224">
        <v>3.2347000000000001</v>
      </c>
    </row>
    <row r="1050" spans="2:8">
      <c r="B1050" s="224" t="str">
        <f t="shared" si="82"/>
        <v>1Q</v>
      </c>
      <c r="C1050" s="224">
        <f t="shared" si="86"/>
        <v>1</v>
      </c>
      <c r="D1050" s="224" t="str">
        <f t="shared" si="83"/>
        <v>18</v>
      </c>
      <c r="E1050">
        <f t="shared" si="84"/>
        <v>2018</v>
      </c>
      <c r="F1050" s="224" t="str">
        <f t="shared" si="85"/>
        <v>1Q18</v>
      </c>
      <c r="G1050" s="225">
        <v>43105</v>
      </c>
      <c r="H1050" s="224">
        <v>3.2290999999999999</v>
      </c>
    </row>
    <row r="1051" spans="2:8">
      <c r="B1051" s="224" t="str">
        <f t="shared" si="82"/>
        <v>1Q</v>
      </c>
      <c r="C1051" s="224">
        <f t="shared" si="86"/>
        <v>1</v>
      </c>
      <c r="D1051" s="224" t="str">
        <f t="shared" si="83"/>
        <v>18</v>
      </c>
      <c r="E1051">
        <f t="shared" si="84"/>
        <v>2018</v>
      </c>
      <c r="F1051" s="224" t="str">
        <f t="shared" si="85"/>
        <v>1Q18</v>
      </c>
      <c r="G1051" s="225">
        <v>43108</v>
      </c>
      <c r="H1051" s="224">
        <v>3.2406999999999999</v>
      </c>
    </row>
    <row r="1052" spans="2:8">
      <c r="B1052" s="224" t="str">
        <f t="shared" si="82"/>
        <v>1Q</v>
      </c>
      <c r="C1052" s="224">
        <f t="shared" si="86"/>
        <v>1</v>
      </c>
      <c r="D1052" s="224" t="str">
        <f t="shared" si="83"/>
        <v>18</v>
      </c>
      <c r="E1052">
        <f t="shared" si="84"/>
        <v>2018</v>
      </c>
      <c r="F1052" s="224" t="str">
        <f t="shared" si="85"/>
        <v>1Q18</v>
      </c>
      <c r="G1052" s="225">
        <v>43109</v>
      </c>
      <c r="H1052" s="224">
        <v>3.2483</v>
      </c>
    </row>
    <row r="1053" spans="2:8">
      <c r="B1053" s="224" t="str">
        <f t="shared" si="82"/>
        <v>1Q</v>
      </c>
      <c r="C1053" s="224">
        <f t="shared" si="86"/>
        <v>1</v>
      </c>
      <c r="D1053" s="224" t="str">
        <f t="shared" si="83"/>
        <v>18</v>
      </c>
      <c r="E1053">
        <f t="shared" si="84"/>
        <v>2018</v>
      </c>
      <c r="F1053" s="224" t="str">
        <f t="shared" si="85"/>
        <v>1Q18</v>
      </c>
      <c r="G1053" s="225">
        <v>43110</v>
      </c>
      <c r="H1053" s="224">
        <v>3.2282999999999999</v>
      </c>
    </row>
    <row r="1054" spans="2:8">
      <c r="B1054" s="224" t="str">
        <f t="shared" si="82"/>
        <v>1Q</v>
      </c>
      <c r="C1054" s="224">
        <f t="shared" si="86"/>
        <v>1</v>
      </c>
      <c r="D1054" s="224" t="str">
        <f t="shared" si="83"/>
        <v>18</v>
      </c>
      <c r="E1054">
        <f t="shared" si="84"/>
        <v>2018</v>
      </c>
      <c r="F1054" s="224" t="str">
        <f t="shared" si="85"/>
        <v>1Q18</v>
      </c>
      <c r="G1054" s="225">
        <v>43111</v>
      </c>
      <c r="H1054" s="224">
        <v>3.2155</v>
      </c>
    </row>
    <row r="1055" spans="2:8">
      <c r="B1055" s="224" t="str">
        <f t="shared" si="82"/>
        <v>1Q</v>
      </c>
      <c r="C1055" s="224">
        <f t="shared" si="86"/>
        <v>1</v>
      </c>
      <c r="D1055" s="224" t="str">
        <f t="shared" si="83"/>
        <v>18</v>
      </c>
      <c r="E1055">
        <f t="shared" si="84"/>
        <v>2018</v>
      </c>
      <c r="F1055" s="224" t="str">
        <f t="shared" si="85"/>
        <v>1Q18</v>
      </c>
      <c r="G1055" s="225">
        <v>43112</v>
      </c>
      <c r="H1055" s="224">
        <v>3.2063999999999999</v>
      </c>
    </row>
    <row r="1056" spans="2:8">
      <c r="B1056" s="224" t="str">
        <f t="shared" si="82"/>
        <v>1Q</v>
      </c>
      <c r="C1056" s="224">
        <f t="shared" si="86"/>
        <v>1</v>
      </c>
      <c r="D1056" s="224" t="str">
        <f t="shared" si="83"/>
        <v>18</v>
      </c>
      <c r="E1056">
        <f t="shared" si="84"/>
        <v>2018</v>
      </c>
      <c r="F1056" s="224" t="str">
        <f t="shared" si="85"/>
        <v>1Q18</v>
      </c>
      <c r="G1056" s="225">
        <v>43115</v>
      </c>
      <c r="H1056" s="224">
        <v>3.2162999999999999</v>
      </c>
    </row>
    <row r="1057" spans="2:8">
      <c r="B1057" s="224" t="str">
        <f t="shared" si="82"/>
        <v>1Q</v>
      </c>
      <c r="C1057" s="224">
        <f t="shared" si="86"/>
        <v>1</v>
      </c>
      <c r="D1057" s="224" t="str">
        <f t="shared" si="83"/>
        <v>18</v>
      </c>
      <c r="E1057">
        <f t="shared" si="84"/>
        <v>2018</v>
      </c>
      <c r="F1057" s="224" t="str">
        <f t="shared" si="85"/>
        <v>1Q18</v>
      </c>
      <c r="G1057" s="225">
        <v>43116</v>
      </c>
      <c r="H1057" s="224">
        <v>3.2242999999999999</v>
      </c>
    </row>
    <row r="1058" spans="2:8">
      <c r="B1058" s="224" t="str">
        <f t="shared" si="82"/>
        <v>1Q</v>
      </c>
      <c r="C1058" s="224">
        <f t="shared" si="86"/>
        <v>1</v>
      </c>
      <c r="D1058" s="224" t="str">
        <f t="shared" si="83"/>
        <v>18</v>
      </c>
      <c r="E1058">
        <f t="shared" si="84"/>
        <v>2018</v>
      </c>
      <c r="F1058" s="224" t="str">
        <f t="shared" si="85"/>
        <v>1Q18</v>
      </c>
      <c r="G1058" s="225">
        <v>43117</v>
      </c>
      <c r="H1058" s="224">
        <v>3.2238000000000002</v>
      </c>
    </row>
    <row r="1059" spans="2:8">
      <c r="B1059" s="224" t="str">
        <f t="shared" si="82"/>
        <v>1Q</v>
      </c>
      <c r="C1059" s="224">
        <f t="shared" si="86"/>
        <v>1</v>
      </c>
      <c r="D1059" s="224" t="str">
        <f t="shared" si="83"/>
        <v>18</v>
      </c>
      <c r="E1059">
        <f t="shared" si="84"/>
        <v>2018</v>
      </c>
      <c r="F1059" s="224" t="str">
        <f t="shared" si="85"/>
        <v>1Q18</v>
      </c>
      <c r="G1059" s="225">
        <v>43118</v>
      </c>
      <c r="H1059" s="224">
        <v>3.2065000000000001</v>
      </c>
    </row>
    <row r="1060" spans="2:8">
      <c r="B1060" s="224" t="str">
        <f t="shared" si="82"/>
        <v>1Q</v>
      </c>
      <c r="C1060" s="224">
        <f t="shared" si="86"/>
        <v>1</v>
      </c>
      <c r="D1060" s="224" t="str">
        <f t="shared" si="83"/>
        <v>18</v>
      </c>
      <c r="E1060">
        <f t="shared" si="84"/>
        <v>2018</v>
      </c>
      <c r="F1060" s="224" t="str">
        <f t="shared" si="85"/>
        <v>1Q18</v>
      </c>
      <c r="G1060" s="225">
        <v>43119</v>
      </c>
      <c r="H1060" s="224">
        <v>3.1962000000000002</v>
      </c>
    </row>
    <row r="1061" spans="2:8">
      <c r="B1061" s="224" t="str">
        <f t="shared" si="82"/>
        <v>1Q</v>
      </c>
      <c r="C1061" s="224">
        <f t="shared" si="86"/>
        <v>1</v>
      </c>
      <c r="D1061" s="224" t="str">
        <f t="shared" si="83"/>
        <v>18</v>
      </c>
      <c r="E1061">
        <f t="shared" si="84"/>
        <v>2018</v>
      </c>
      <c r="F1061" s="224" t="str">
        <f t="shared" si="85"/>
        <v>1Q18</v>
      </c>
      <c r="G1061" s="225">
        <v>43122</v>
      </c>
      <c r="H1061" s="224">
        <v>3.2021000000000002</v>
      </c>
    </row>
    <row r="1062" spans="2:8">
      <c r="B1062" s="224" t="str">
        <f t="shared" si="82"/>
        <v>1Q</v>
      </c>
      <c r="C1062" s="224">
        <f t="shared" si="86"/>
        <v>1</v>
      </c>
      <c r="D1062" s="224" t="str">
        <f t="shared" si="83"/>
        <v>18</v>
      </c>
      <c r="E1062">
        <f t="shared" si="84"/>
        <v>2018</v>
      </c>
      <c r="F1062" s="224" t="str">
        <f t="shared" si="85"/>
        <v>1Q18</v>
      </c>
      <c r="G1062" s="225">
        <v>43123</v>
      </c>
      <c r="H1062" s="224">
        <v>3.2370000000000001</v>
      </c>
    </row>
    <row r="1063" spans="2:8">
      <c r="B1063" s="224" t="str">
        <f t="shared" si="82"/>
        <v>1Q</v>
      </c>
      <c r="C1063" s="224">
        <f t="shared" si="86"/>
        <v>1</v>
      </c>
      <c r="D1063" s="224" t="str">
        <f t="shared" si="83"/>
        <v>18</v>
      </c>
      <c r="E1063">
        <f t="shared" si="84"/>
        <v>2018</v>
      </c>
      <c r="F1063" s="224" t="str">
        <f t="shared" si="85"/>
        <v>1Q18</v>
      </c>
      <c r="G1063" s="225">
        <v>43124</v>
      </c>
      <c r="H1063" s="224">
        <v>3.1465000000000001</v>
      </c>
    </row>
    <row r="1064" spans="2:8">
      <c r="B1064" s="224" t="str">
        <f t="shared" si="82"/>
        <v>1Q</v>
      </c>
      <c r="C1064" s="224">
        <f t="shared" si="86"/>
        <v>1</v>
      </c>
      <c r="D1064" s="224" t="str">
        <f t="shared" si="83"/>
        <v>18</v>
      </c>
      <c r="E1064">
        <f t="shared" si="84"/>
        <v>2018</v>
      </c>
      <c r="F1064" s="224" t="str">
        <f t="shared" si="85"/>
        <v>1Q18</v>
      </c>
      <c r="G1064" s="225">
        <v>43125</v>
      </c>
      <c r="H1064" s="224">
        <v>3.1484999999999999</v>
      </c>
    </row>
    <row r="1065" spans="2:8">
      <c r="B1065" s="224" t="str">
        <f t="shared" si="82"/>
        <v>1Q</v>
      </c>
      <c r="C1065" s="224">
        <f t="shared" si="86"/>
        <v>1</v>
      </c>
      <c r="D1065" s="224" t="str">
        <f t="shared" si="83"/>
        <v>18</v>
      </c>
      <c r="E1065">
        <f t="shared" si="84"/>
        <v>2018</v>
      </c>
      <c r="F1065" s="224" t="str">
        <f t="shared" si="85"/>
        <v>1Q18</v>
      </c>
      <c r="G1065" s="225">
        <v>43126</v>
      </c>
      <c r="H1065" s="224">
        <v>3.1509999999999998</v>
      </c>
    </row>
    <row r="1066" spans="2:8">
      <c r="B1066" s="224" t="str">
        <f t="shared" si="82"/>
        <v>1Q</v>
      </c>
      <c r="C1066" s="224">
        <f t="shared" si="86"/>
        <v>1</v>
      </c>
      <c r="D1066" s="224" t="str">
        <f t="shared" si="83"/>
        <v>18</v>
      </c>
      <c r="E1066">
        <f t="shared" si="84"/>
        <v>2018</v>
      </c>
      <c r="F1066" s="224" t="str">
        <f t="shared" si="85"/>
        <v>1Q18</v>
      </c>
      <c r="G1066" s="225">
        <v>43129</v>
      </c>
      <c r="H1066" s="224">
        <v>3.1549999999999998</v>
      </c>
    </row>
    <row r="1067" spans="2:8">
      <c r="B1067" s="224" t="str">
        <f t="shared" si="82"/>
        <v>1Q</v>
      </c>
      <c r="C1067" s="224">
        <f t="shared" si="86"/>
        <v>1</v>
      </c>
      <c r="D1067" s="224" t="str">
        <f t="shared" si="83"/>
        <v>18</v>
      </c>
      <c r="E1067">
        <f t="shared" si="84"/>
        <v>2018</v>
      </c>
      <c r="F1067" s="224" t="str">
        <f t="shared" si="85"/>
        <v>1Q18</v>
      </c>
      <c r="G1067" s="225">
        <v>43130</v>
      </c>
      <c r="H1067" s="224">
        <v>3.1812</v>
      </c>
    </row>
    <row r="1068" spans="2:8">
      <c r="B1068" s="224" t="str">
        <f t="shared" si="82"/>
        <v>1Q</v>
      </c>
      <c r="C1068" s="224">
        <f t="shared" si="86"/>
        <v>1</v>
      </c>
      <c r="D1068" s="224" t="str">
        <f t="shared" si="83"/>
        <v>18</v>
      </c>
      <c r="E1068">
        <f t="shared" si="84"/>
        <v>2018</v>
      </c>
      <c r="F1068" s="224" t="str">
        <f t="shared" si="85"/>
        <v>1Q18</v>
      </c>
      <c r="G1068" s="225">
        <v>43131</v>
      </c>
      <c r="H1068" s="224">
        <v>3.1859000000000002</v>
      </c>
    </row>
    <row r="1069" spans="2:8">
      <c r="B1069" s="224" t="str">
        <f t="shared" si="82"/>
        <v>1Q</v>
      </c>
      <c r="C1069" s="224">
        <f t="shared" si="86"/>
        <v>2</v>
      </c>
      <c r="D1069" s="224" t="str">
        <f t="shared" si="83"/>
        <v>18</v>
      </c>
      <c r="E1069">
        <f t="shared" si="84"/>
        <v>2018</v>
      </c>
      <c r="F1069" s="224" t="str">
        <f t="shared" si="85"/>
        <v>1Q18</v>
      </c>
      <c r="G1069" s="225">
        <v>43132</v>
      </c>
      <c r="H1069" s="224">
        <v>3.1669</v>
      </c>
    </row>
    <row r="1070" spans="2:8">
      <c r="B1070" s="224" t="str">
        <f t="shared" si="82"/>
        <v>1Q</v>
      </c>
      <c r="C1070" s="224">
        <f t="shared" si="86"/>
        <v>2</v>
      </c>
      <c r="D1070" s="224" t="str">
        <f t="shared" si="83"/>
        <v>18</v>
      </c>
      <c r="E1070">
        <f t="shared" si="84"/>
        <v>2018</v>
      </c>
      <c r="F1070" s="224" t="str">
        <f t="shared" si="85"/>
        <v>1Q18</v>
      </c>
      <c r="G1070" s="225">
        <v>43133</v>
      </c>
      <c r="H1070" s="224">
        <v>3.2181000000000002</v>
      </c>
    </row>
    <row r="1071" spans="2:8">
      <c r="B1071" s="224" t="str">
        <f t="shared" si="82"/>
        <v>1Q</v>
      </c>
      <c r="C1071" s="224">
        <f t="shared" si="86"/>
        <v>2</v>
      </c>
      <c r="D1071" s="224" t="str">
        <f t="shared" si="83"/>
        <v>18</v>
      </c>
      <c r="E1071">
        <f t="shared" si="84"/>
        <v>2018</v>
      </c>
      <c r="F1071" s="224" t="str">
        <f t="shared" si="85"/>
        <v>1Q18</v>
      </c>
      <c r="G1071" s="225">
        <v>43136</v>
      </c>
      <c r="H1071" s="224">
        <v>3.2625000000000002</v>
      </c>
    </row>
    <row r="1072" spans="2:8">
      <c r="B1072" s="224" t="str">
        <f t="shared" si="82"/>
        <v>1Q</v>
      </c>
      <c r="C1072" s="224">
        <f t="shared" si="86"/>
        <v>2</v>
      </c>
      <c r="D1072" s="224" t="str">
        <f t="shared" si="83"/>
        <v>18</v>
      </c>
      <c r="E1072">
        <f t="shared" si="84"/>
        <v>2018</v>
      </c>
      <c r="F1072" s="224" t="str">
        <f t="shared" si="85"/>
        <v>1Q18</v>
      </c>
      <c r="G1072" s="225">
        <v>43137</v>
      </c>
      <c r="H1072" s="224">
        <v>3.2347999999999999</v>
      </c>
    </row>
    <row r="1073" spans="2:8">
      <c r="B1073" s="224" t="str">
        <f t="shared" si="82"/>
        <v>1Q</v>
      </c>
      <c r="C1073" s="224">
        <f t="shared" si="86"/>
        <v>2</v>
      </c>
      <c r="D1073" s="224" t="str">
        <f t="shared" si="83"/>
        <v>18</v>
      </c>
      <c r="E1073">
        <f t="shared" si="84"/>
        <v>2018</v>
      </c>
      <c r="F1073" s="224" t="str">
        <f t="shared" si="85"/>
        <v>1Q18</v>
      </c>
      <c r="G1073" s="225">
        <v>43138</v>
      </c>
      <c r="H1073" s="224">
        <v>3.2713999999999999</v>
      </c>
    </row>
    <row r="1074" spans="2:8">
      <c r="B1074" s="224" t="str">
        <f t="shared" si="82"/>
        <v>1Q</v>
      </c>
      <c r="C1074" s="224">
        <f t="shared" si="86"/>
        <v>2</v>
      </c>
      <c r="D1074" s="224" t="str">
        <f t="shared" si="83"/>
        <v>18</v>
      </c>
      <c r="E1074">
        <f t="shared" si="84"/>
        <v>2018</v>
      </c>
      <c r="F1074" s="224" t="str">
        <f t="shared" si="85"/>
        <v>1Q18</v>
      </c>
      <c r="G1074" s="225">
        <v>43139</v>
      </c>
      <c r="H1074" s="224">
        <v>3.2858000000000001</v>
      </c>
    </row>
    <row r="1075" spans="2:8">
      <c r="B1075" s="224" t="str">
        <f t="shared" si="82"/>
        <v>1Q</v>
      </c>
      <c r="C1075" s="224">
        <f t="shared" si="86"/>
        <v>2</v>
      </c>
      <c r="D1075" s="224" t="str">
        <f t="shared" si="83"/>
        <v>18</v>
      </c>
      <c r="E1075">
        <f t="shared" si="84"/>
        <v>2018</v>
      </c>
      <c r="F1075" s="224" t="str">
        <f t="shared" si="85"/>
        <v>1Q18</v>
      </c>
      <c r="G1075" s="225">
        <v>43140</v>
      </c>
      <c r="H1075" s="224">
        <v>3.2942</v>
      </c>
    </row>
    <row r="1076" spans="2:8">
      <c r="B1076" s="224" t="str">
        <f t="shared" si="82"/>
        <v>1Q</v>
      </c>
      <c r="C1076" s="224">
        <f t="shared" si="86"/>
        <v>2</v>
      </c>
      <c r="D1076" s="224" t="str">
        <f t="shared" si="83"/>
        <v>18</v>
      </c>
      <c r="E1076">
        <f t="shared" si="84"/>
        <v>2018</v>
      </c>
      <c r="F1076" s="224" t="str">
        <f t="shared" si="85"/>
        <v>1Q18</v>
      </c>
      <c r="G1076" s="225">
        <v>43143</v>
      </c>
      <c r="H1076" s="224">
        <v>3.2953999999999999</v>
      </c>
    </row>
    <row r="1077" spans="2:8">
      <c r="B1077" s="224" t="str">
        <f t="shared" si="82"/>
        <v>1Q</v>
      </c>
      <c r="C1077" s="224">
        <f t="shared" si="86"/>
        <v>2</v>
      </c>
      <c r="D1077" s="224" t="str">
        <f t="shared" si="83"/>
        <v>18</v>
      </c>
      <c r="E1077">
        <f t="shared" si="84"/>
        <v>2018</v>
      </c>
      <c r="F1077" s="224" t="str">
        <f t="shared" si="85"/>
        <v>1Q18</v>
      </c>
      <c r="G1077" s="225">
        <v>43144</v>
      </c>
      <c r="H1077" s="224">
        <v>3.2957000000000001</v>
      </c>
    </row>
    <row r="1078" spans="2:8">
      <c r="B1078" s="224" t="str">
        <f t="shared" si="82"/>
        <v>1Q</v>
      </c>
      <c r="C1078" s="224">
        <f t="shared" si="86"/>
        <v>2</v>
      </c>
      <c r="D1078" s="224" t="str">
        <f t="shared" si="83"/>
        <v>18</v>
      </c>
      <c r="E1078">
        <f t="shared" si="84"/>
        <v>2018</v>
      </c>
      <c r="F1078" s="224" t="str">
        <f t="shared" si="85"/>
        <v>1Q18</v>
      </c>
      <c r="G1078" s="225">
        <v>43145</v>
      </c>
      <c r="H1078" s="224">
        <v>3.2174</v>
      </c>
    </row>
    <row r="1079" spans="2:8">
      <c r="B1079" s="224" t="str">
        <f t="shared" si="82"/>
        <v>1Q</v>
      </c>
      <c r="C1079" s="224">
        <f t="shared" si="86"/>
        <v>2</v>
      </c>
      <c r="D1079" s="224" t="str">
        <f t="shared" si="83"/>
        <v>18</v>
      </c>
      <c r="E1079">
        <f t="shared" si="84"/>
        <v>2018</v>
      </c>
      <c r="F1079" s="224" t="str">
        <f t="shared" si="85"/>
        <v>1Q18</v>
      </c>
      <c r="G1079" s="225">
        <v>43146</v>
      </c>
      <c r="H1079" s="224">
        <v>3.2279</v>
      </c>
    </row>
    <row r="1080" spans="2:8">
      <c r="B1080" s="224" t="str">
        <f t="shared" si="82"/>
        <v>1Q</v>
      </c>
      <c r="C1080" s="224">
        <f t="shared" si="86"/>
        <v>2</v>
      </c>
      <c r="D1080" s="224" t="str">
        <f t="shared" si="83"/>
        <v>18</v>
      </c>
      <c r="E1080">
        <f t="shared" si="84"/>
        <v>2018</v>
      </c>
      <c r="F1080" s="224" t="str">
        <f t="shared" si="85"/>
        <v>1Q18</v>
      </c>
      <c r="G1080" s="225">
        <v>43147</v>
      </c>
      <c r="H1080" s="224">
        <v>3.2311999999999999</v>
      </c>
    </row>
    <row r="1081" spans="2:8">
      <c r="B1081" s="224" t="str">
        <f t="shared" si="82"/>
        <v>1Q</v>
      </c>
      <c r="C1081" s="224">
        <f t="shared" si="86"/>
        <v>2</v>
      </c>
      <c r="D1081" s="224" t="str">
        <f t="shared" si="83"/>
        <v>18</v>
      </c>
      <c r="E1081">
        <f t="shared" si="84"/>
        <v>2018</v>
      </c>
      <c r="F1081" s="224" t="str">
        <f t="shared" si="85"/>
        <v>1Q18</v>
      </c>
      <c r="G1081" s="225">
        <v>43150</v>
      </c>
      <c r="H1081" s="224">
        <v>3.2347000000000001</v>
      </c>
    </row>
    <row r="1082" spans="2:8">
      <c r="B1082" s="224" t="str">
        <f t="shared" si="82"/>
        <v>1Q</v>
      </c>
      <c r="C1082" s="224">
        <f t="shared" si="86"/>
        <v>2</v>
      </c>
      <c r="D1082" s="224" t="str">
        <f t="shared" si="83"/>
        <v>18</v>
      </c>
      <c r="E1082">
        <f t="shared" si="84"/>
        <v>2018</v>
      </c>
      <c r="F1082" s="224" t="str">
        <f t="shared" si="85"/>
        <v>1Q18</v>
      </c>
      <c r="G1082" s="225">
        <v>43151</v>
      </c>
      <c r="H1082" s="224">
        <v>3.2557</v>
      </c>
    </row>
    <row r="1083" spans="2:8">
      <c r="B1083" s="224" t="str">
        <f t="shared" si="82"/>
        <v>1Q</v>
      </c>
      <c r="C1083" s="224">
        <f t="shared" si="86"/>
        <v>2</v>
      </c>
      <c r="D1083" s="224" t="str">
        <f t="shared" si="83"/>
        <v>18</v>
      </c>
      <c r="E1083">
        <f t="shared" si="84"/>
        <v>2018</v>
      </c>
      <c r="F1083" s="224" t="str">
        <f t="shared" si="85"/>
        <v>1Q18</v>
      </c>
      <c r="G1083" s="225">
        <v>43152</v>
      </c>
      <c r="H1083" s="224">
        <v>3.2692000000000001</v>
      </c>
    </row>
    <row r="1084" spans="2:8">
      <c r="B1084" s="224" t="str">
        <f t="shared" si="82"/>
        <v>1Q</v>
      </c>
      <c r="C1084" s="224">
        <f t="shared" si="86"/>
        <v>2</v>
      </c>
      <c r="D1084" s="224" t="str">
        <f t="shared" si="83"/>
        <v>18</v>
      </c>
      <c r="E1084">
        <f t="shared" si="84"/>
        <v>2018</v>
      </c>
      <c r="F1084" s="224" t="str">
        <f t="shared" si="85"/>
        <v>1Q18</v>
      </c>
      <c r="G1084" s="225">
        <v>43153</v>
      </c>
      <c r="H1084" s="224">
        <v>3.2502</v>
      </c>
    </row>
    <row r="1085" spans="2:8">
      <c r="B1085" s="224" t="str">
        <f t="shared" si="82"/>
        <v>1Q</v>
      </c>
      <c r="C1085" s="224">
        <f t="shared" si="86"/>
        <v>2</v>
      </c>
      <c r="D1085" s="224" t="str">
        <f t="shared" si="83"/>
        <v>18</v>
      </c>
      <c r="E1085">
        <f t="shared" si="84"/>
        <v>2018</v>
      </c>
      <c r="F1085" s="224" t="str">
        <f t="shared" si="85"/>
        <v>1Q18</v>
      </c>
      <c r="G1085" s="225">
        <v>43154</v>
      </c>
      <c r="H1085" s="224">
        <v>3.2378999999999998</v>
      </c>
    </row>
    <row r="1086" spans="2:8">
      <c r="B1086" s="224" t="str">
        <f t="shared" si="82"/>
        <v>1Q</v>
      </c>
      <c r="C1086" s="224">
        <f t="shared" si="86"/>
        <v>2</v>
      </c>
      <c r="D1086" s="224" t="str">
        <f t="shared" si="83"/>
        <v>18</v>
      </c>
      <c r="E1086">
        <f t="shared" si="84"/>
        <v>2018</v>
      </c>
      <c r="F1086" s="224" t="str">
        <f t="shared" si="85"/>
        <v>1Q18</v>
      </c>
      <c r="G1086" s="225">
        <v>43157</v>
      </c>
      <c r="H1086" s="224">
        <v>3.2258</v>
      </c>
    </row>
    <row r="1087" spans="2:8">
      <c r="B1087" s="224" t="str">
        <f t="shared" si="82"/>
        <v>1Q</v>
      </c>
      <c r="C1087" s="224">
        <f t="shared" si="86"/>
        <v>2</v>
      </c>
      <c r="D1087" s="224" t="str">
        <f t="shared" si="83"/>
        <v>18</v>
      </c>
      <c r="E1087">
        <f t="shared" si="84"/>
        <v>2018</v>
      </c>
      <c r="F1087" s="224" t="str">
        <f t="shared" si="85"/>
        <v>1Q18</v>
      </c>
      <c r="G1087" s="225">
        <v>43158</v>
      </c>
      <c r="H1087" s="224">
        <v>3.2515999999999998</v>
      </c>
    </row>
    <row r="1088" spans="2:8">
      <c r="B1088" s="224" t="str">
        <f t="shared" si="82"/>
        <v>1Q</v>
      </c>
      <c r="C1088" s="224">
        <f t="shared" si="86"/>
        <v>2</v>
      </c>
      <c r="D1088" s="224" t="str">
        <f t="shared" si="83"/>
        <v>18</v>
      </c>
      <c r="E1088">
        <f t="shared" si="84"/>
        <v>2018</v>
      </c>
      <c r="F1088" s="224" t="str">
        <f t="shared" si="85"/>
        <v>1Q18</v>
      </c>
      <c r="G1088" s="225">
        <v>43159</v>
      </c>
      <c r="H1088" s="224">
        <v>3.2462</v>
      </c>
    </row>
    <row r="1089" spans="2:8">
      <c r="B1089" s="224" t="str">
        <f t="shared" si="82"/>
        <v>1Q</v>
      </c>
      <c r="C1089" s="224">
        <f t="shared" si="86"/>
        <v>3</v>
      </c>
      <c r="D1089" s="224" t="str">
        <f t="shared" si="83"/>
        <v>18</v>
      </c>
      <c r="E1089">
        <f t="shared" si="84"/>
        <v>2018</v>
      </c>
      <c r="F1089" s="224" t="str">
        <f t="shared" si="85"/>
        <v>1Q18</v>
      </c>
      <c r="G1089" s="225">
        <v>43160</v>
      </c>
      <c r="H1089" s="224">
        <v>3.2515000000000001</v>
      </c>
    </row>
    <row r="1090" spans="2:8">
      <c r="B1090" s="224" t="str">
        <f t="shared" si="82"/>
        <v>1Q</v>
      </c>
      <c r="C1090" s="224">
        <f t="shared" si="86"/>
        <v>3</v>
      </c>
      <c r="D1090" s="224" t="str">
        <f t="shared" si="83"/>
        <v>18</v>
      </c>
      <c r="E1090">
        <f t="shared" si="84"/>
        <v>2018</v>
      </c>
      <c r="F1090" s="224" t="str">
        <f t="shared" si="85"/>
        <v>1Q18</v>
      </c>
      <c r="G1090" s="225">
        <v>43161</v>
      </c>
      <c r="H1090" s="224">
        <v>3.2528000000000001</v>
      </c>
    </row>
    <row r="1091" spans="2:8">
      <c r="B1091" s="224" t="str">
        <f t="shared" ref="B1091:B1154" si="87">VLOOKUP(C1091,$N$3:$O$14,2,0)</f>
        <v>1Q</v>
      </c>
      <c r="C1091" s="224">
        <f t="shared" si="86"/>
        <v>3</v>
      </c>
      <c r="D1091" s="224" t="str">
        <f t="shared" ref="D1091:D1154" si="88">RIGHT(E1091,2)</f>
        <v>18</v>
      </c>
      <c r="E1091">
        <f t="shared" ref="E1091:E1154" si="89">YEAR(G1091)</f>
        <v>2018</v>
      </c>
      <c r="F1091" s="224" t="str">
        <f t="shared" ref="F1091:F1154" si="90">+B1091&amp;D1091</f>
        <v>1Q18</v>
      </c>
      <c r="G1091" s="225">
        <v>43164</v>
      </c>
      <c r="H1091" s="224">
        <v>3.2429999999999999</v>
      </c>
    </row>
    <row r="1092" spans="2:8">
      <c r="B1092" s="224" t="str">
        <f t="shared" si="87"/>
        <v>1Q</v>
      </c>
      <c r="C1092" s="224">
        <f t="shared" ref="C1092:C1155" si="91">MONTH(G1092)</f>
        <v>3</v>
      </c>
      <c r="D1092" s="224" t="str">
        <f t="shared" si="88"/>
        <v>18</v>
      </c>
      <c r="E1092">
        <f t="shared" si="89"/>
        <v>2018</v>
      </c>
      <c r="F1092" s="224" t="str">
        <f t="shared" si="90"/>
        <v>1Q18</v>
      </c>
      <c r="G1092" s="225">
        <v>43165</v>
      </c>
      <c r="H1092" s="224">
        <v>3.2117</v>
      </c>
    </row>
    <row r="1093" spans="2:8">
      <c r="B1093" s="224" t="str">
        <f t="shared" si="87"/>
        <v>1Q</v>
      </c>
      <c r="C1093" s="224">
        <f t="shared" si="91"/>
        <v>3</v>
      </c>
      <c r="D1093" s="224" t="str">
        <f t="shared" si="88"/>
        <v>18</v>
      </c>
      <c r="E1093">
        <f t="shared" si="89"/>
        <v>2018</v>
      </c>
      <c r="F1093" s="224" t="str">
        <f t="shared" si="90"/>
        <v>1Q18</v>
      </c>
      <c r="G1093" s="225">
        <v>43166</v>
      </c>
      <c r="H1093" s="224">
        <v>3.2454000000000001</v>
      </c>
    </row>
    <row r="1094" spans="2:8">
      <c r="B1094" s="224" t="str">
        <f t="shared" si="87"/>
        <v>1Q</v>
      </c>
      <c r="C1094" s="224">
        <f t="shared" si="91"/>
        <v>3</v>
      </c>
      <c r="D1094" s="224" t="str">
        <f t="shared" si="88"/>
        <v>18</v>
      </c>
      <c r="E1094">
        <f t="shared" si="89"/>
        <v>2018</v>
      </c>
      <c r="F1094" s="224" t="str">
        <f t="shared" si="90"/>
        <v>1Q18</v>
      </c>
      <c r="G1094" s="225">
        <v>43167</v>
      </c>
      <c r="H1094" s="224">
        <v>3.2669000000000001</v>
      </c>
    </row>
    <row r="1095" spans="2:8">
      <c r="B1095" s="224" t="str">
        <f t="shared" si="87"/>
        <v>1Q</v>
      </c>
      <c r="C1095" s="224">
        <f t="shared" si="91"/>
        <v>3</v>
      </c>
      <c r="D1095" s="224" t="str">
        <f t="shared" si="88"/>
        <v>18</v>
      </c>
      <c r="E1095">
        <f t="shared" si="89"/>
        <v>2018</v>
      </c>
      <c r="F1095" s="224" t="str">
        <f t="shared" si="90"/>
        <v>1Q18</v>
      </c>
      <c r="G1095" s="225">
        <v>43168</v>
      </c>
      <c r="H1095" s="224">
        <v>3.2553000000000001</v>
      </c>
    </row>
    <row r="1096" spans="2:8">
      <c r="B1096" s="224" t="str">
        <f t="shared" si="87"/>
        <v>1Q</v>
      </c>
      <c r="C1096" s="224">
        <f t="shared" si="91"/>
        <v>3</v>
      </c>
      <c r="D1096" s="224" t="str">
        <f t="shared" si="88"/>
        <v>18</v>
      </c>
      <c r="E1096">
        <f t="shared" si="89"/>
        <v>2018</v>
      </c>
      <c r="F1096" s="224" t="str">
        <f t="shared" si="90"/>
        <v>1Q18</v>
      </c>
      <c r="G1096" s="225">
        <v>43171</v>
      </c>
      <c r="H1096" s="224">
        <v>3.2622</v>
      </c>
    </row>
    <row r="1097" spans="2:8">
      <c r="B1097" s="224" t="str">
        <f t="shared" si="87"/>
        <v>1Q</v>
      </c>
      <c r="C1097" s="224">
        <f t="shared" si="91"/>
        <v>3</v>
      </c>
      <c r="D1097" s="224" t="str">
        <f t="shared" si="88"/>
        <v>18</v>
      </c>
      <c r="E1097">
        <f t="shared" si="89"/>
        <v>2018</v>
      </c>
      <c r="F1097" s="224" t="str">
        <f t="shared" si="90"/>
        <v>1Q18</v>
      </c>
      <c r="G1097" s="225">
        <v>43172</v>
      </c>
      <c r="H1097" s="224">
        <v>3.2606999999999999</v>
      </c>
    </row>
    <row r="1098" spans="2:8">
      <c r="B1098" s="224" t="str">
        <f t="shared" si="87"/>
        <v>1Q</v>
      </c>
      <c r="C1098" s="224">
        <f t="shared" si="91"/>
        <v>3</v>
      </c>
      <c r="D1098" s="224" t="str">
        <f t="shared" si="88"/>
        <v>18</v>
      </c>
      <c r="E1098">
        <f t="shared" si="89"/>
        <v>2018</v>
      </c>
      <c r="F1098" s="224" t="str">
        <f t="shared" si="90"/>
        <v>1Q18</v>
      </c>
      <c r="G1098" s="225">
        <v>43173</v>
      </c>
      <c r="H1098" s="224">
        <v>3.2606999999999999</v>
      </c>
    </row>
    <row r="1099" spans="2:8">
      <c r="B1099" s="224" t="str">
        <f t="shared" si="87"/>
        <v>1Q</v>
      </c>
      <c r="C1099" s="224">
        <f t="shared" si="91"/>
        <v>3</v>
      </c>
      <c r="D1099" s="224" t="str">
        <f t="shared" si="88"/>
        <v>18</v>
      </c>
      <c r="E1099">
        <f t="shared" si="89"/>
        <v>2018</v>
      </c>
      <c r="F1099" s="224" t="str">
        <f t="shared" si="90"/>
        <v>1Q18</v>
      </c>
      <c r="G1099" s="225">
        <v>43174</v>
      </c>
      <c r="H1099" s="224">
        <v>3.2862</v>
      </c>
    </row>
    <row r="1100" spans="2:8">
      <c r="B1100" s="224" t="str">
        <f t="shared" si="87"/>
        <v>1Q</v>
      </c>
      <c r="C1100" s="224">
        <f t="shared" si="91"/>
        <v>3</v>
      </c>
      <c r="D1100" s="224" t="str">
        <f t="shared" si="88"/>
        <v>18</v>
      </c>
      <c r="E1100">
        <f t="shared" si="89"/>
        <v>2018</v>
      </c>
      <c r="F1100" s="224" t="str">
        <f t="shared" si="90"/>
        <v>1Q18</v>
      </c>
      <c r="G1100" s="225">
        <v>43175</v>
      </c>
      <c r="H1100" s="224">
        <v>3.2810999999999999</v>
      </c>
    </row>
    <row r="1101" spans="2:8">
      <c r="B1101" s="224" t="str">
        <f t="shared" si="87"/>
        <v>1Q</v>
      </c>
      <c r="C1101" s="224">
        <f t="shared" si="91"/>
        <v>3</v>
      </c>
      <c r="D1101" s="224" t="str">
        <f t="shared" si="88"/>
        <v>18</v>
      </c>
      <c r="E1101">
        <f t="shared" si="89"/>
        <v>2018</v>
      </c>
      <c r="F1101" s="224" t="str">
        <f t="shared" si="90"/>
        <v>1Q18</v>
      </c>
      <c r="G1101" s="225">
        <v>43178</v>
      </c>
      <c r="H1101" s="224">
        <v>3.2862</v>
      </c>
    </row>
    <row r="1102" spans="2:8">
      <c r="B1102" s="224" t="str">
        <f t="shared" si="87"/>
        <v>1Q</v>
      </c>
      <c r="C1102" s="224">
        <f t="shared" si="91"/>
        <v>3</v>
      </c>
      <c r="D1102" s="224" t="str">
        <f t="shared" si="88"/>
        <v>18</v>
      </c>
      <c r="E1102">
        <f t="shared" si="89"/>
        <v>2018</v>
      </c>
      <c r="F1102" s="224" t="str">
        <f t="shared" si="90"/>
        <v>1Q18</v>
      </c>
      <c r="G1102" s="225">
        <v>43179</v>
      </c>
      <c r="H1102" s="224">
        <v>3.3117000000000001</v>
      </c>
    </row>
    <row r="1103" spans="2:8">
      <c r="B1103" s="224" t="str">
        <f t="shared" si="87"/>
        <v>1Q</v>
      </c>
      <c r="C1103" s="224">
        <f t="shared" si="91"/>
        <v>3</v>
      </c>
      <c r="D1103" s="224" t="str">
        <f t="shared" si="88"/>
        <v>18</v>
      </c>
      <c r="E1103">
        <f t="shared" si="89"/>
        <v>2018</v>
      </c>
      <c r="F1103" s="224" t="str">
        <f t="shared" si="90"/>
        <v>1Q18</v>
      </c>
      <c r="G1103" s="225">
        <v>43180</v>
      </c>
      <c r="H1103" s="224">
        <v>3.2725</v>
      </c>
    </row>
    <row r="1104" spans="2:8">
      <c r="B1104" s="224" t="str">
        <f t="shared" si="87"/>
        <v>1Q</v>
      </c>
      <c r="C1104" s="224">
        <f t="shared" si="91"/>
        <v>3</v>
      </c>
      <c r="D1104" s="224" t="str">
        <f t="shared" si="88"/>
        <v>18</v>
      </c>
      <c r="E1104">
        <f t="shared" si="89"/>
        <v>2018</v>
      </c>
      <c r="F1104" s="224" t="str">
        <f t="shared" si="90"/>
        <v>1Q18</v>
      </c>
      <c r="G1104" s="225">
        <v>43181</v>
      </c>
      <c r="H1104" s="224">
        <v>3.3159000000000001</v>
      </c>
    </row>
    <row r="1105" spans="2:8">
      <c r="B1105" s="224" t="str">
        <f t="shared" si="87"/>
        <v>1Q</v>
      </c>
      <c r="C1105" s="224">
        <f t="shared" si="91"/>
        <v>3</v>
      </c>
      <c r="D1105" s="224" t="str">
        <f t="shared" si="88"/>
        <v>18</v>
      </c>
      <c r="E1105">
        <f t="shared" si="89"/>
        <v>2018</v>
      </c>
      <c r="F1105" s="224" t="str">
        <f t="shared" si="90"/>
        <v>1Q18</v>
      </c>
      <c r="G1105" s="225">
        <v>43182</v>
      </c>
      <c r="H1105" s="224">
        <v>3.3123</v>
      </c>
    </row>
    <row r="1106" spans="2:8">
      <c r="B1106" s="224" t="str">
        <f t="shared" si="87"/>
        <v>1Q</v>
      </c>
      <c r="C1106" s="224">
        <f t="shared" si="91"/>
        <v>3</v>
      </c>
      <c r="D1106" s="224" t="str">
        <f t="shared" si="88"/>
        <v>18</v>
      </c>
      <c r="E1106">
        <f t="shared" si="89"/>
        <v>2018</v>
      </c>
      <c r="F1106" s="224" t="str">
        <f t="shared" si="90"/>
        <v>1Q18</v>
      </c>
      <c r="G1106" s="225">
        <v>43185</v>
      </c>
      <c r="H1106" s="224">
        <v>3.3119000000000001</v>
      </c>
    </row>
    <row r="1107" spans="2:8">
      <c r="B1107" s="224" t="str">
        <f t="shared" si="87"/>
        <v>1Q</v>
      </c>
      <c r="C1107" s="224">
        <f t="shared" si="91"/>
        <v>3</v>
      </c>
      <c r="D1107" s="224" t="str">
        <f t="shared" si="88"/>
        <v>18</v>
      </c>
      <c r="E1107">
        <f t="shared" si="89"/>
        <v>2018</v>
      </c>
      <c r="F1107" s="224" t="str">
        <f t="shared" si="90"/>
        <v>1Q18</v>
      </c>
      <c r="G1107" s="225">
        <v>43186</v>
      </c>
      <c r="H1107" s="224">
        <v>3.3288000000000002</v>
      </c>
    </row>
    <row r="1108" spans="2:8">
      <c r="B1108" s="224" t="str">
        <f t="shared" si="87"/>
        <v>1Q</v>
      </c>
      <c r="C1108" s="224">
        <f t="shared" si="91"/>
        <v>3</v>
      </c>
      <c r="D1108" s="224" t="str">
        <f t="shared" si="88"/>
        <v>18</v>
      </c>
      <c r="E1108">
        <f t="shared" si="89"/>
        <v>2018</v>
      </c>
      <c r="F1108" s="224" t="str">
        <f t="shared" si="90"/>
        <v>1Q18</v>
      </c>
      <c r="G1108" s="225">
        <v>43187</v>
      </c>
      <c r="H1108" s="224">
        <v>3.3205</v>
      </c>
    </row>
    <row r="1109" spans="2:8">
      <c r="B1109" s="224" t="str">
        <f t="shared" si="87"/>
        <v>1Q</v>
      </c>
      <c r="C1109" s="224">
        <f t="shared" si="91"/>
        <v>3</v>
      </c>
      <c r="D1109" s="224" t="str">
        <f t="shared" si="88"/>
        <v>18</v>
      </c>
      <c r="E1109">
        <f t="shared" si="89"/>
        <v>2018</v>
      </c>
      <c r="F1109" s="224" t="str">
        <f t="shared" si="90"/>
        <v>1Q18</v>
      </c>
      <c r="G1109" s="225">
        <v>43188</v>
      </c>
      <c r="H1109" s="224">
        <v>3.306</v>
      </c>
    </row>
    <row r="1110" spans="2:8">
      <c r="B1110" s="224" t="str">
        <f t="shared" si="87"/>
        <v>1Q</v>
      </c>
      <c r="C1110" s="224">
        <f t="shared" si="91"/>
        <v>3</v>
      </c>
      <c r="D1110" s="224" t="str">
        <f t="shared" si="88"/>
        <v>18</v>
      </c>
      <c r="E1110">
        <f t="shared" si="89"/>
        <v>2018</v>
      </c>
      <c r="F1110" s="224" t="str">
        <f t="shared" si="90"/>
        <v>1Q18</v>
      </c>
      <c r="G1110" s="225">
        <v>43189</v>
      </c>
      <c r="H1110" s="224">
        <v>3.3050999999999999</v>
      </c>
    </row>
    <row r="1111" spans="2:8">
      <c r="B1111" s="224" t="str">
        <f t="shared" si="87"/>
        <v>2Q</v>
      </c>
      <c r="C1111" s="224">
        <f t="shared" si="91"/>
        <v>4</v>
      </c>
      <c r="D1111" s="224" t="str">
        <f t="shared" si="88"/>
        <v>18</v>
      </c>
      <c r="E1111">
        <f t="shared" si="89"/>
        <v>2018</v>
      </c>
      <c r="F1111" s="224" t="str">
        <f t="shared" si="90"/>
        <v>2Q18</v>
      </c>
      <c r="G1111" s="225">
        <v>43192</v>
      </c>
      <c r="H1111" s="224">
        <v>3.3111000000000002</v>
      </c>
    </row>
    <row r="1112" spans="2:8">
      <c r="B1112" s="224" t="str">
        <f t="shared" si="87"/>
        <v>2Q</v>
      </c>
      <c r="C1112" s="224">
        <f t="shared" si="91"/>
        <v>4</v>
      </c>
      <c r="D1112" s="224" t="str">
        <f t="shared" si="88"/>
        <v>18</v>
      </c>
      <c r="E1112">
        <f t="shared" si="89"/>
        <v>2018</v>
      </c>
      <c r="F1112" s="224" t="str">
        <f t="shared" si="90"/>
        <v>2Q18</v>
      </c>
      <c r="G1112" s="225">
        <v>43193</v>
      </c>
      <c r="H1112" s="224">
        <v>3.3412999999999999</v>
      </c>
    </row>
    <row r="1113" spans="2:8">
      <c r="B1113" s="224" t="str">
        <f t="shared" si="87"/>
        <v>2Q</v>
      </c>
      <c r="C1113" s="224">
        <f t="shared" si="91"/>
        <v>4</v>
      </c>
      <c r="D1113" s="224" t="str">
        <f t="shared" si="88"/>
        <v>18</v>
      </c>
      <c r="E1113">
        <f t="shared" si="89"/>
        <v>2018</v>
      </c>
      <c r="F1113" s="224" t="str">
        <f t="shared" si="90"/>
        <v>2Q18</v>
      </c>
      <c r="G1113" s="225">
        <v>43194</v>
      </c>
      <c r="H1113" s="224">
        <v>3.3296999999999999</v>
      </c>
    </row>
    <row r="1114" spans="2:8">
      <c r="B1114" s="224" t="str">
        <f t="shared" si="87"/>
        <v>2Q</v>
      </c>
      <c r="C1114" s="224">
        <f t="shared" si="91"/>
        <v>4</v>
      </c>
      <c r="D1114" s="224" t="str">
        <f t="shared" si="88"/>
        <v>18</v>
      </c>
      <c r="E1114">
        <f t="shared" si="89"/>
        <v>2018</v>
      </c>
      <c r="F1114" s="224" t="str">
        <f t="shared" si="90"/>
        <v>2Q18</v>
      </c>
      <c r="G1114" s="225">
        <v>43195</v>
      </c>
      <c r="H1114" s="224">
        <v>3.3449</v>
      </c>
    </row>
    <row r="1115" spans="2:8">
      <c r="B1115" s="224" t="str">
        <f t="shared" si="87"/>
        <v>2Q</v>
      </c>
      <c r="C1115" s="224">
        <f t="shared" si="91"/>
        <v>4</v>
      </c>
      <c r="D1115" s="224" t="str">
        <f t="shared" si="88"/>
        <v>18</v>
      </c>
      <c r="E1115">
        <f t="shared" si="89"/>
        <v>2018</v>
      </c>
      <c r="F1115" s="224" t="str">
        <f t="shared" si="90"/>
        <v>2Q18</v>
      </c>
      <c r="G1115" s="225">
        <v>43196</v>
      </c>
      <c r="H1115" s="224">
        <v>3.3696999999999999</v>
      </c>
    </row>
    <row r="1116" spans="2:8">
      <c r="B1116" s="224" t="str">
        <f t="shared" si="87"/>
        <v>2Q</v>
      </c>
      <c r="C1116" s="224">
        <f t="shared" si="91"/>
        <v>4</v>
      </c>
      <c r="D1116" s="224" t="str">
        <f t="shared" si="88"/>
        <v>18</v>
      </c>
      <c r="E1116">
        <f t="shared" si="89"/>
        <v>2018</v>
      </c>
      <c r="F1116" s="224" t="str">
        <f t="shared" si="90"/>
        <v>2Q18</v>
      </c>
      <c r="G1116" s="225">
        <v>43199</v>
      </c>
      <c r="H1116" s="224">
        <v>3.42</v>
      </c>
    </row>
    <row r="1117" spans="2:8">
      <c r="B1117" s="224" t="str">
        <f t="shared" si="87"/>
        <v>2Q</v>
      </c>
      <c r="C1117" s="224">
        <f t="shared" si="91"/>
        <v>4</v>
      </c>
      <c r="D1117" s="224" t="str">
        <f t="shared" si="88"/>
        <v>18</v>
      </c>
      <c r="E1117">
        <f t="shared" si="89"/>
        <v>2018</v>
      </c>
      <c r="F1117" s="224" t="str">
        <f t="shared" si="90"/>
        <v>2Q18</v>
      </c>
      <c r="G1117" s="225">
        <v>43200</v>
      </c>
      <c r="H1117" s="224">
        <v>3.4087999999999998</v>
      </c>
    </row>
    <row r="1118" spans="2:8">
      <c r="B1118" s="224" t="str">
        <f t="shared" si="87"/>
        <v>2Q</v>
      </c>
      <c r="C1118" s="224">
        <f t="shared" si="91"/>
        <v>4</v>
      </c>
      <c r="D1118" s="224" t="str">
        <f t="shared" si="88"/>
        <v>18</v>
      </c>
      <c r="E1118">
        <f t="shared" si="89"/>
        <v>2018</v>
      </c>
      <c r="F1118" s="224" t="str">
        <f t="shared" si="90"/>
        <v>2Q18</v>
      </c>
      <c r="G1118" s="225">
        <v>43201</v>
      </c>
      <c r="H1118" s="224">
        <v>3.3746</v>
      </c>
    </row>
    <row r="1119" spans="2:8">
      <c r="B1119" s="224" t="str">
        <f t="shared" si="87"/>
        <v>2Q</v>
      </c>
      <c r="C1119" s="224">
        <f t="shared" si="91"/>
        <v>4</v>
      </c>
      <c r="D1119" s="224" t="str">
        <f t="shared" si="88"/>
        <v>18</v>
      </c>
      <c r="E1119">
        <f t="shared" si="89"/>
        <v>2018</v>
      </c>
      <c r="F1119" s="224" t="str">
        <f t="shared" si="90"/>
        <v>2Q18</v>
      </c>
      <c r="G1119" s="225">
        <v>43202</v>
      </c>
      <c r="H1119" s="224">
        <v>3.4131999999999998</v>
      </c>
    </row>
    <row r="1120" spans="2:8">
      <c r="B1120" s="224" t="str">
        <f t="shared" si="87"/>
        <v>2Q</v>
      </c>
      <c r="C1120" s="224">
        <f t="shared" si="91"/>
        <v>4</v>
      </c>
      <c r="D1120" s="224" t="str">
        <f t="shared" si="88"/>
        <v>18</v>
      </c>
      <c r="E1120">
        <f t="shared" si="89"/>
        <v>2018</v>
      </c>
      <c r="F1120" s="224" t="str">
        <f t="shared" si="90"/>
        <v>2Q18</v>
      </c>
      <c r="G1120" s="225">
        <v>43203</v>
      </c>
      <c r="H1120" s="224">
        <v>3.4222999999999999</v>
      </c>
    </row>
    <row r="1121" spans="2:8">
      <c r="B1121" s="224" t="str">
        <f t="shared" si="87"/>
        <v>2Q</v>
      </c>
      <c r="C1121" s="224">
        <f t="shared" si="91"/>
        <v>4</v>
      </c>
      <c r="D1121" s="224" t="str">
        <f t="shared" si="88"/>
        <v>18</v>
      </c>
      <c r="E1121">
        <f t="shared" si="89"/>
        <v>2018</v>
      </c>
      <c r="F1121" s="224" t="str">
        <f t="shared" si="90"/>
        <v>2Q18</v>
      </c>
      <c r="G1121" s="225">
        <v>43206</v>
      </c>
      <c r="H1121" s="224">
        <v>3.4194</v>
      </c>
    </row>
    <row r="1122" spans="2:8">
      <c r="B1122" s="224" t="str">
        <f t="shared" si="87"/>
        <v>2Q</v>
      </c>
      <c r="C1122" s="224">
        <f t="shared" si="91"/>
        <v>4</v>
      </c>
      <c r="D1122" s="224" t="str">
        <f t="shared" si="88"/>
        <v>18</v>
      </c>
      <c r="E1122">
        <f t="shared" si="89"/>
        <v>2018</v>
      </c>
      <c r="F1122" s="224" t="str">
        <f t="shared" si="90"/>
        <v>2Q18</v>
      </c>
      <c r="G1122" s="225">
        <v>43207</v>
      </c>
      <c r="H1122" s="224">
        <v>3.4079000000000002</v>
      </c>
    </row>
    <row r="1123" spans="2:8">
      <c r="B1123" s="224" t="str">
        <f t="shared" si="87"/>
        <v>2Q</v>
      </c>
      <c r="C1123" s="224">
        <f t="shared" si="91"/>
        <v>4</v>
      </c>
      <c r="D1123" s="224" t="str">
        <f t="shared" si="88"/>
        <v>18</v>
      </c>
      <c r="E1123">
        <f t="shared" si="89"/>
        <v>2018</v>
      </c>
      <c r="F1123" s="224" t="str">
        <f t="shared" si="90"/>
        <v>2Q18</v>
      </c>
      <c r="G1123" s="225">
        <v>43208</v>
      </c>
      <c r="H1123" s="224">
        <v>3.3803999999999998</v>
      </c>
    </row>
    <row r="1124" spans="2:8">
      <c r="B1124" s="224" t="str">
        <f t="shared" si="87"/>
        <v>2Q</v>
      </c>
      <c r="C1124" s="224">
        <f t="shared" si="91"/>
        <v>4</v>
      </c>
      <c r="D1124" s="224" t="str">
        <f t="shared" si="88"/>
        <v>18</v>
      </c>
      <c r="E1124">
        <f t="shared" si="89"/>
        <v>2018</v>
      </c>
      <c r="F1124" s="224" t="str">
        <f t="shared" si="90"/>
        <v>2Q18</v>
      </c>
      <c r="G1124" s="225">
        <v>43209</v>
      </c>
      <c r="H1124" s="224">
        <v>3.3885000000000001</v>
      </c>
    </row>
    <row r="1125" spans="2:8">
      <c r="B1125" s="224" t="str">
        <f t="shared" si="87"/>
        <v>2Q</v>
      </c>
      <c r="C1125" s="224">
        <f t="shared" si="91"/>
        <v>4</v>
      </c>
      <c r="D1125" s="224" t="str">
        <f t="shared" si="88"/>
        <v>18</v>
      </c>
      <c r="E1125">
        <f t="shared" si="89"/>
        <v>2018</v>
      </c>
      <c r="F1125" s="224" t="str">
        <f t="shared" si="90"/>
        <v>2Q18</v>
      </c>
      <c r="G1125" s="225">
        <v>43210</v>
      </c>
      <c r="H1125" s="224">
        <v>3.4129999999999998</v>
      </c>
    </row>
    <row r="1126" spans="2:8">
      <c r="B1126" s="224" t="str">
        <f t="shared" si="87"/>
        <v>2Q</v>
      </c>
      <c r="C1126" s="224">
        <f t="shared" si="91"/>
        <v>4</v>
      </c>
      <c r="D1126" s="224" t="str">
        <f t="shared" si="88"/>
        <v>18</v>
      </c>
      <c r="E1126">
        <f t="shared" si="89"/>
        <v>2018</v>
      </c>
      <c r="F1126" s="224" t="str">
        <f t="shared" si="90"/>
        <v>2Q18</v>
      </c>
      <c r="G1126" s="225">
        <v>43213</v>
      </c>
      <c r="H1126" s="224">
        <v>3.4527000000000001</v>
      </c>
    </row>
    <row r="1127" spans="2:8">
      <c r="B1127" s="224" t="str">
        <f t="shared" si="87"/>
        <v>2Q</v>
      </c>
      <c r="C1127" s="224">
        <f t="shared" si="91"/>
        <v>4</v>
      </c>
      <c r="D1127" s="224" t="str">
        <f t="shared" si="88"/>
        <v>18</v>
      </c>
      <c r="E1127">
        <f t="shared" si="89"/>
        <v>2018</v>
      </c>
      <c r="F1127" s="224" t="str">
        <f t="shared" si="90"/>
        <v>2Q18</v>
      </c>
      <c r="G1127" s="225">
        <v>43214</v>
      </c>
      <c r="H1127" s="224">
        <v>3.4714</v>
      </c>
    </row>
    <row r="1128" spans="2:8">
      <c r="B1128" s="224" t="str">
        <f t="shared" si="87"/>
        <v>2Q</v>
      </c>
      <c r="C1128" s="224">
        <f t="shared" si="91"/>
        <v>4</v>
      </c>
      <c r="D1128" s="224" t="str">
        <f t="shared" si="88"/>
        <v>18</v>
      </c>
      <c r="E1128">
        <f t="shared" si="89"/>
        <v>2018</v>
      </c>
      <c r="F1128" s="224" t="str">
        <f t="shared" si="90"/>
        <v>2Q18</v>
      </c>
      <c r="G1128" s="225">
        <v>43215</v>
      </c>
      <c r="H1128" s="224">
        <v>3.4849999999999999</v>
      </c>
    </row>
    <row r="1129" spans="2:8">
      <c r="B1129" s="224" t="str">
        <f t="shared" si="87"/>
        <v>2Q</v>
      </c>
      <c r="C1129" s="224">
        <f t="shared" si="91"/>
        <v>4</v>
      </c>
      <c r="D1129" s="224" t="str">
        <f t="shared" si="88"/>
        <v>18</v>
      </c>
      <c r="E1129">
        <f t="shared" si="89"/>
        <v>2018</v>
      </c>
      <c r="F1129" s="224" t="str">
        <f t="shared" si="90"/>
        <v>2Q18</v>
      </c>
      <c r="G1129" s="225">
        <v>43216</v>
      </c>
      <c r="H1129" s="224">
        <v>3.4754999999999998</v>
      </c>
    </row>
    <row r="1130" spans="2:8">
      <c r="B1130" s="224" t="str">
        <f t="shared" si="87"/>
        <v>2Q</v>
      </c>
      <c r="C1130" s="224">
        <f t="shared" si="91"/>
        <v>4</v>
      </c>
      <c r="D1130" s="224" t="str">
        <f t="shared" si="88"/>
        <v>18</v>
      </c>
      <c r="E1130">
        <f t="shared" si="89"/>
        <v>2018</v>
      </c>
      <c r="F1130" s="224" t="str">
        <f t="shared" si="90"/>
        <v>2Q18</v>
      </c>
      <c r="G1130" s="225">
        <v>43217</v>
      </c>
      <c r="H1130" s="224">
        <v>3.4567999999999999</v>
      </c>
    </row>
    <row r="1131" spans="2:8">
      <c r="B1131" s="224" t="str">
        <f t="shared" si="87"/>
        <v>2Q</v>
      </c>
      <c r="C1131" s="224">
        <f t="shared" si="91"/>
        <v>4</v>
      </c>
      <c r="D1131" s="224" t="str">
        <f t="shared" si="88"/>
        <v>18</v>
      </c>
      <c r="E1131">
        <f t="shared" si="89"/>
        <v>2018</v>
      </c>
      <c r="F1131" s="224" t="str">
        <f t="shared" si="90"/>
        <v>2Q18</v>
      </c>
      <c r="G1131" s="225">
        <v>43220</v>
      </c>
      <c r="H1131" s="224">
        <v>3.5072000000000001</v>
      </c>
    </row>
    <row r="1132" spans="2:8">
      <c r="B1132" s="224" t="str">
        <f t="shared" si="87"/>
        <v>2Q</v>
      </c>
      <c r="C1132" s="224">
        <f t="shared" si="91"/>
        <v>5</v>
      </c>
      <c r="D1132" s="224" t="str">
        <f t="shared" si="88"/>
        <v>18</v>
      </c>
      <c r="E1132">
        <f t="shared" si="89"/>
        <v>2018</v>
      </c>
      <c r="F1132" s="224" t="str">
        <f t="shared" si="90"/>
        <v>2Q18</v>
      </c>
      <c r="G1132" s="225">
        <v>43221</v>
      </c>
      <c r="H1132" s="224">
        <v>3.5076000000000001</v>
      </c>
    </row>
    <row r="1133" spans="2:8">
      <c r="B1133" s="224" t="str">
        <f t="shared" si="87"/>
        <v>2Q</v>
      </c>
      <c r="C1133" s="224">
        <f t="shared" si="91"/>
        <v>5</v>
      </c>
      <c r="D1133" s="224" t="str">
        <f t="shared" si="88"/>
        <v>18</v>
      </c>
      <c r="E1133">
        <f t="shared" si="89"/>
        <v>2018</v>
      </c>
      <c r="F1133" s="224" t="str">
        <f t="shared" si="90"/>
        <v>2Q18</v>
      </c>
      <c r="G1133" s="225">
        <v>43222</v>
      </c>
      <c r="H1133" s="224">
        <v>3.5518000000000001</v>
      </c>
    </row>
    <row r="1134" spans="2:8">
      <c r="B1134" s="224" t="str">
        <f t="shared" si="87"/>
        <v>2Q</v>
      </c>
      <c r="C1134" s="224">
        <f t="shared" si="91"/>
        <v>5</v>
      </c>
      <c r="D1134" s="224" t="str">
        <f t="shared" si="88"/>
        <v>18</v>
      </c>
      <c r="E1134">
        <f t="shared" si="89"/>
        <v>2018</v>
      </c>
      <c r="F1134" s="224" t="str">
        <f t="shared" si="90"/>
        <v>2Q18</v>
      </c>
      <c r="G1134" s="225">
        <v>43223</v>
      </c>
      <c r="H1134" s="224">
        <v>3.5282</v>
      </c>
    </row>
    <row r="1135" spans="2:8">
      <c r="B1135" s="224" t="str">
        <f t="shared" si="87"/>
        <v>2Q</v>
      </c>
      <c r="C1135" s="224">
        <f t="shared" si="91"/>
        <v>5</v>
      </c>
      <c r="D1135" s="224" t="str">
        <f t="shared" si="88"/>
        <v>18</v>
      </c>
      <c r="E1135">
        <f t="shared" si="89"/>
        <v>2018</v>
      </c>
      <c r="F1135" s="224" t="str">
        <f t="shared" si="90"/>
        <v>2Q18</v>
      </c>
      <c r="G1135" s="225">
        <v>43224</v>
      </c>
      <c r="H1135" s="224">
        <v>3.5304000000000002</v>
      </c>
    </row>
    <row r="1136" spans="2:8">
      <c r="B1136" s="224" t="str">
        <f t="shared" si="87"/>
        <v>2Q</v>
      </c>
      <c r="C1136" s="224">
        <f t="shared" si="91"/>
        <v>5</v>
      </c>
      <c r="D1136" s="224" t="str">
        <f t="shared" si="88"/>
        <v>18</v>
      </c>
      <c r="E1136">
        <f t="shared" si="89"/>
        <v>2018</v>
      </c>
      <c r="F1136" s="224" t="str">
        <f t="shared" si="90"/>
        <v>2Q18</v>
      </c>
      <c r="G1136" s="225">
        <v>43227</v>
      </c>
      <c r="H1136" s="224">
        <v>3.5533999999999999</v>
      </c>
    </row>
    <row r="1137" spans="2:8">
      <c r="B1137" s="224" t="str">
        <f t="shared" si="87"/>
        <v>2Q</v>
      </c>
      <c r="C1137" s="224">
        <f t="shared" si="91"/>
        <v>5</v>
      </c>
      <c r="D1137" s="224" t="str">
        <f t="shared" si="88"/>
        <v>18</v>
      </c>
      <c r="E1137">
        <f t="shared" si="89"/>
        <v>2018</v>
      </c>
      <c r="F1137" s="224" t="str">
        <f t="shared" si="90"/>
        <v>2Q18</v>
      </c>
      <c r="G1137" s="225">
        <v>43228</v>
      </c>
      <c r="H1137" s="224">
        <v>3.5636000000000001</v>
      </c>
    </row>
    <row r="1138" spans="2:8">
      <c r="B1138" s="224" t="str">
        <f t="shared" si="87"/>
        <v>2Q</v>
      </c>
      <c r="C1138" s="224">
        <f t="shared" si="91"/>
        <v>5</v>
      </c>
      <c r="D1138" s="224" t="str">
        <f t="shared" si="88"/>
        <v>18</v>
      </c>
      <c r="E1138">
        <f t="shared" si="89"/>
        <v>2018</v>
      </c>
      <c r="F1138" s="224" t="str">
        <f t="shared" si="90"/>
        <v>2Q18</v>
      </c>
      <c r="G1138" s="225">
        <v>43229</v>
      </c>
      <c r="H1138" s="224">
        <v>3.5924</v>
      </c>
    </row>
    <row r="1139" spans="2:8">
      <c r="B1139" s="224" t="str">
        <f t="shared" si="87"/>
        <v>2Q</v>
      </c>
      <c r="C1139" s="224">
        <f t="shared" si="91"/>
        <v>5</v>
      </c>
      <c r="D1139" s="224" t="str">
        <f t="shared" si="88"/>
        <v>18</v>
      </c>
      <c r="E1139">
        <f t="shared" si="89"/>
        <v>2018</v>
      </c>
      <c r="F1139" s="224" t="str">
        <f t="shared" si="90"/>
        <v>2Q18</v>
      </c>
      <c r="G1139" s="225">
        <v>43230</v>
      </c>
      <c r="H1139" s="224">
        <v>3.5501999999999998</v>
      </c>
    </row>
    <row r="1140" spans="2:8">
      <c r="B1140" s="224" t="str">
        <f t="shared" si="87"/>
        <v>2Q</v>
      </c>
      <c r="C1140" s="224">
        <f t="shared" si="91"/>
        <v>5</v>
      </c>
      <c r="D1140" s="224" t="str">
        <f t="shared" si="88"/>
        <v>18</v>
      </c>
      <c r="E1140">
        <f t="shared" si="89"/>
        <v>2018</v>
      </c>
      <c r="F1140" s="224" t="str">
        <f t="shared" si="90"/>
        <v>2Q18</v>
      </c>
      <c r="G1140" s="225">
        <v>43231</v>
      </c>
      <c r="H1140" s="224">
        <v>3.5998999999999999</v>
      </c>
    </row>
    <row r="1141" spans="2:8">
      <c r="B1141" s="224" t="str">
        <f t="shared" si="87"/>
        <v>2Q</v>
      </c>
      <c r="C1141" s="224">
        <f t="shared" si="91"/>
        <v>5</v>
      </c>
      <c r="D1141" s="224" t="str">
        <f t="shared" si="88"/>
        <v>18</v>
      </c>
      <c r="E1141">
        <f t="shared" si="89"/>
        <v>2018</v>
      </c>
      <c r="F1141" s="224" t="str">
        <f t="shared" si="90"/>
        <v>2Q18</v>
      </c>
      <c r="G1141" s="225">
        <v>43234</v>
      </c>
      <c r="H1141" s="224">
        <v>3.6231</v>
      </c>
    </row>
    <row r="1142" spans="2:8">
      <c r="B1142" s="224" t="str">
        <f t="shared" si="87"/>
        <v>2Q</v>
      </c>
      <c r="C1142" s="224">
        <f t="shared" si="91"/>
        <v>5</v>
      </c>
      <c r="D1142" s="224" t="str">
        <f t="shared" si="88"/>
        <v>18</v>
      </c>
      <c r="E1142">
        <f t="shared" si="89"/>
        <v>2018</v>
      </c>
      <c r="F1142" s="224" t="str">
        <f t="shared" si="90"/>
        <v>2Q18</v>
      </c>
      <c r="G1142" s="225">
        <v>43235</v>
      </c>
      <c r="H1142" s="224">
        <v>3.6539999999999999</v>
      </c>
    </row>
    <row r="1143" spans="2:8">
      <c r="B1143" s="224" t="str">
        <f t="shared" si="87"/>
        <v>2Q</v>
      </c>
      <c r="C1143" s="224">
        <f t="shared" si="91"/>
        <v>5</v>
      </c>
      <c r="D1143" s="224" t="str">
        <f t="shared" si="88"/>
        <v>18</v>
      </c>
      <c r="E1143">
        <f t="shared" si="89"/>
        <v>2018</v>
      </c>
      <c r="F1143" s="224" t="str">
        <f t="shared" si="90"/>
        <v>2Q18</v>
      </c>
      <c r="G1143" s="225">
        <v>43236</v>
      </c>
      <c r="H1143" s="224">
        <v>3.6760999999999999</v>
      </c>
    </row>
    <row r="1144" spans="2:8">
      <c r="B1144" s="224" t="str">
        <f t="shared" si="87"/>
        <v>2Q</v>
      </c>
      <c r="C1144" s="224">
        <f t="shared" si="91"/>
        <v>5</v>
      </c>
      <c r="D1144" s="224" t="str">
        <f t="shared" si="88"/>
        <v>18</v>
      </c>
      <c r="E1144">
        <f t="shared" si="89"/>
        <v>2018</v>
      </c>
      <c r="F1144" s="224" t="str">
        <f t="shared" si="90"/>
        <v>2Q18</v>
      </c>
      <c r="G1144" s="225">
        <v>43237</v>
      </c>
      <c r="H1144" s="224">
        <v>3.6966000000000001</v>
      </c>
    </row>
    <row r="1145" spans="2:8">
      <c r="B1145" s="224" t="str">
        <f t="shared" si="87"/>
        <v>2Q</v>
      </c>
      <c r="C1145" s="224">
        <f t="shared" si="91"/>
        <v>5</v>
      </c>
      <c r="D1145" s="224" t="str">
        <f t="shared" si="88"/>
        <v>18</v>
      </c>
      <c r="E1145">
        <f t="shared" si="89"/>
        <v>2018</v>
      </c>
      <c r="F1145" s="224" t="str">
        <f t="shared" si="90"/>
        <v>2Q18</v>
      </c>
      <c r="G1145" s="225">
        <v>43238</v>
      </c>
      <c r="H1145" s="224">
        <v>3.7370000000000001</v>
      </c>
    </row>
    <row r="1146" spans="2:8">
      <c r="B1146" s="224" t="str">
        <f t="shared" si="87"/>
        <v>2Q</v>
      </c>
      <c r="C1146" s="224">
        <f t="shared" si="91"/>
        <v>5</v>
      </c>
      <c r="D1146" s="224" t="str">
        <f t="shared" si="88"/>
        <v>18</v>
      </c>
      <c r="E1146">
        <f t="shared" si="89"/>
        <v>2018</v>
      </c>
      <c r="F1146" s="224" t="str">
        <f t="shared" si="90"/>
        <v>2Q18</v>
      </c>
      <c r="G1146" s="225">
        <v>43241</v>
      </c>
      <c r="H1146" s="224">
        <v>3.6772</v>
      </c>
    </row>
    <row r="1147" spans="2:8">
      <c r="B1147" s="224" t="str">
        <f t="shared" si="87"/>
        <v>2Q</v>
      </c>
      <c r="C1147" s="224">
        <f t="shared" si="91"/>
        <v>5</v>
      </c>
      <c r="D1147" s="224" t="str">
        <f t="shared" si="88"/>
        <v>18</v>
      </c>
      <c r="E1147">
        <f t="shared" si="89"/>
        <v>2018</v>
      </c>
      <c r="F1147" s="224" t="str">
        <f t="shared" si="90"/>
        <v>2Q18</v>
      </c>
      <c r="G1147" s="225">
        <v>43242</v>
      </c>
      <c r="H1147" s="224">
        <v>3.6448</v>
      </c>
    </row>
    <row r="1148" spans="2:8">
      <c r="B1148" s="224" t="str">
        <f t="shared" si="87"/>
        <v>2Q</v>
      </c>
      <c r="C1148" s="224">
        <f t="shared" si="91"/>
        <v>5</v>
      </c>
      <c r="D1148" s="224" t="str">
        <f t="shared" si="88"/>
        <v>18</v>
      </c>
      <c r="E1148">
        <f t="shared" si="89"/>
        <v>2018</v>
      </c>
      <c r="F1148" s="224" t="str">
        <f t="shared" si="90"/>
        <v>2Q18</v>
      </c>
      <c r="G1148" s="225">
        <v>43243</v>
      </c>
      <c r="H1148" s="224">
        <v>3.6288</v>
      </c>
    </row>
    <row r="1149" spans="2:8">
      <c r="B1149" s="224" t="str">
        <f t="shared" si="87"/>
        <v>2Q</v>
      </c>
      <c r="C1149" s="224">
        <f t="shared" si="91"/>
        <v>5</v>
      </c>
      <c r="D1149" s="224" t="str">
        <f t="shared" si="88"/>
        <v>18</v>
      </c>
      <c r="E1149">
        <f t="shared" si="89"/>
        <v>2018</v>
      </c>
      <c r="F1149" s="224" t="str">
        <f t="shared" si="90"/>
        <v>2Q18</v>
      </c>
      <c r="G1149" s="225">
        <v>43244</v>
      </c>
      <c r="H1149" s="224">
        <v>3.6495000000000002</v>
      </c>
    </row>
    <row r="1150" spans="2:8">
      <c r="B1150" s="224" t="str">
        <f t="shared" si="87"/>
        <v>2Q</v>
      </c>
      <c r="C1150" s="224">
        <f t="shared" si="91"/>
        <v>5</v>
      </c>
      <c r="D1150" s="224" t="str">
        <f t="shared" si="88"/>
        <v>18</v>
      </c>
      <c r="E1150">
        <f t="shared" si="89"/>
        <v>2018</v>
      </c>
      <c r="F1150" s="224" t="str">
        <f t="shared" si="90"/>
        <v>2Q18</v>
      </c>
      <c r="G1150" s="225">
        <v>43245</v>
      </c>
      <c r="H1150" s="224">
        <v>3.6524000000000001</v>
      </c>
    </row>
    <row r="1151" spans="2:8">
      <c r="B1151" s="224" t="str">
        <f t="shared" si="87"/>
        <v>2Q</v>
      </c>
      <c r="C1151" s="224">
        <f t="shared" si="91"/>
        <v>5</v>
      </c>
      <c r="D1151" s="224" t="str">
        <f t="shared" si="88"/>
        <v>18</v>
      </c>
      <c r="E1151">
        <f t="shared" si="89"/>
        <v>2018</v>
      </c>
      <c r="F1151" s="224" t="str">
        <f t="shared" si="90"/>
        <v>2Q18</v>
      </c>
      <c r="G1151" s="225">
        <v>43248</v>
      </c>
      <c r="H1151" s="224">
        <v>3.7351999999999999</v>
      </c>
    </row>
    <row r="1152" spans="2:8">
      <c r="B1152" s="224" t="str">
        <f t="shared" si="87"/>
        <v>2Q</v>
      </c>
      <c r="C1152" s="224">
        <f t="shared" si="91"/>
        <v>5</v>
      </c>
      <c r="D1152" s="224" t="str">
        <f t="shared" si="88"/>
        <v>18</v>
      </c>
      <c r="E1152">
        <f t="shared" si="89"/>
        <v>2018</v>
      </c>
      <c r="F1152" s="224" t="str">
        <f t="shared" si="90"/>
        <v>2Q18</v>
      </c>
      <c r="G1152" s="225">
        <v>43249</v>
      </c>
      <c r="H1152" s="224">
        <v>3.7254</v>
      </c>
    </row>
    <row r="1153" spans="2:8">
      <c r="B1153" s="224" t="str">
        <f t="shared" si="87"/>
        <v>2Q</v>
      </c>
      <c r="C1153" s="224">
        <f t="shared" si="91"/>
        <v>5</v>
      </c>
      <c r="D1153" s="224" t="str">
        <f t="shared" si="88"/>
        <v>18</v>
      </c>
      <c r="E1153">
        <f t="shared" si="89"/>
        <v>2018</v>
      </c>
      <c r="F1153" s="224" t="str">
        <f t="shared" si="90"/>
        <v>2Q18</v>
      </c>
      <c r="G1153" s="225">
        <v>43250</v>
      </c>
      <c r="H1153" s="224">
        <v>3.7241</v>
      </c>
    </row>
    <row r="1154" spans="2:8">
      <c r="B1154" s="224" t="str">
        <f t="shared" si="87"/>
        <v>2Q</v>
      </c>
      <c r="C1154" s="224">
        <f t="shared" si="91"/>
        <v>5</v>
      </c>
      <c r="D1154" s="224" t="str">
        <f t="shared" si="88"/>
        <v>18</v>
      </c>
      <c r="E1154">
        <f t="shared" si="89"/>
        <v>2018</v>
      </c>
      <c r="F1154" s="224" t="str">
        <f t="shared" si="90"/>
        <v>2Q18</v>
      </c>
      <c r="G1154" s="225">
        <v>43251</v>
      </c>
      <c r="H1154" s="224">
        <v>3.7235</v>
      </c>
    </row>
    <row r="1155" spans="2:8">
      <c r="B1155" s="224" t="str">
        <f t="shared" ref="B1155:B1218" si="92">VLOOKUP(C1155,$N$3:$O$14,2,0)</f>
        <v>2Q</v>
      </c>
      <c r="C1155" s="224">
        <f t="shared" si="91"/>
        <v>6</v>
      </c>
      <c r="D1155" s="224" t="str">
        <f t="shared" ref="D1155:D1218" si="93">RIGHT(E1155,2)</f>
        <v>18</v>
      </c>
      <c r="E1155">
        <f t="shared" ref="E1155:E1218" si="94">YEAR(G1155)</f>
        <v>2018</v>
      </c>
      <c r="F1155" s="224" t="str">
        <f t="shared" ref="F1155:F1218" si="95">+B1155&amp;D1155</f>
        <v>2Q18</v>
      </c>
      <c r="G1155" s="225">
        <v>43252</v>
      </c>
      <c r="H1155" s="224">
        <v>3.7633000000000001</v>
      </c>
    </row>
    <row r="1156" spans="2:8">
      <c r="B1156" s="224" t="str">
        <f t="shared" si="92"/>
        <v>2Q</v>
      </c>
      <c r="C1156" s="224">
        <f t="shared" ref="C1156:C1219" si="96">MONTH(G1156)</f>
        <v>6</v>
      </c>
      <c r="D1156" s="224" t="str">
        <f t="shared" si="93"/>
        <v>18</v>
      </c>
      <c r="E1156">
        <f t="shared" si="94"/>
        <v>2018</v>
      </c>
      <c r="F1156" s="224" t="str">
        <f t="shared" si="95"/>
        <v>2Q18</v>
      </c>
      <c r="G1156" s="225">
        <v>43255</v>
      </c>
      <c r="H1156" s="224">
        <v>3.7467999999999999</v>
      </c>
    </row>
    <row r="1157" spans="2:8">
      <c r="B1157" s="224" t="str">
        <f t="shared" si="92"/>
        <v>2Q</v>
      </c>
      <c r="C1157" s="224">
        <f t="shared" si="96"/>
        <v>6</v>
      </c>
      <c r="D1157" s="224" t="str">
        <f t="shared" si="93"/>
        <v>18</v>
      </c>
      <c r="E1157">
        <f t="shared" si="94"/>
        <v>2018</v>
      </c>
      <c r="F1157" s="224" t="str">
        <f t="shared" si="95"/>
        <v>2Q18</v>
      </c>
      <c r="G1157" s="225">
        <v>43256</v>
      </c>
      <c r="H1157" s="224">
        <v>3.8068</v>
      </c>
    </row>
    <row r="1158" spans="2:8">
      <c r="B1158" s="224" t="str">
        <f t="shared" si="92"/>
        <v>2Q</v>
      </c>
      <c r="C1158" s="224">
        <f t="shared" si="96"/>
        <v>6</v>
      </c>
      <c r="D1158" s="224" t="str">
        <f t="shared" si="93"/>
        <v>18</v>
      </c>
      <c r="E1158">
        <f t="shared" si="94"/>
        <v>2018</v>
      </c>
      <c r="F1158" s="224" t="str">
        <f t="shared" si="95"/>
        <v>2Q18</v>
      </c>
      <c r="G1158" s="225">
        <v>43257</v>
      </c>
      <c r="H1158" s="224">
        <v>3.8488000000000002</v>
      </c>
    </row>
    <row r="1159" spans="2:8">
      <c r="B1159" s="224" t="str">
        <f t="shared" si="92"/>
        <v>2Q</v>
      </c>
      <c r="C1159" s="224">
        <f t="shared" si="96"/>
        <v>6</v>
      </c>
      <c r="D1159" s="224" t="str">
        <f t="shared" si="93"/>
        <v>18</v>
      </c>
      <c r="E1159">
        <f t="shared" si="94"/>
        <v>2018</v>
      </c>
      <c r="F1159" s="224" t="str">
        <f t="shared" si="95"/>
        <v>2Q18</v>
      </c>
      <c r="G1159" s="225">
        <v>43258</v>
      </c>
      <c r="H1159" s="224">
        <v>3.9077999999999999</v>
      </c>
    </row>
    <row r="1160" spans="2:8">
      <c r="B1160" s="224" t="str">
        <f t="shared" si="92"/>
        <v>2Q</v>
      </c>
      <c r="C1160" s="224">
        <f t="shared" si="96"/>
        <v>6</v>
      </c>
      <c r="D1160" s="224" t="str">
        <f t="shared" si="93"/>
        <v>18</v>
      </c>
      <c r="E1160">
        <f t="shared" si="94"/>
        <v>2018</v>
      </c>
      <c r="F1160" s="224" t="str">
        <f t="shared" si="95"/>
        <v>2Q18</v>
      </c>
      <c r="G1160" s="225">
        <v>43259</v>
      </c>
      <c r="H1160" s="224">
        <v>3.7094</v>
      </c>
    </row>
    <row r="1161" spans="2:8">
      <c r="B1161" s="224" t="str">
        <f t="shared" si="92"/>
        <v>2Q</v>
      </c>
      <c r="C1161" s="224">
        <f t="shared" si="96"/>
        <v>6</v>
      </c>
      <c r="D1161" s="224" t="str">
        <f t="shared" si="93"/>
        <v>18</v>
      </c>
      <c r="E1161">
        <f t="shared" si="94"/>
        <v>2018</v>
      </c>
      <c r="F1161" s="224" t="str">
        <f t="shared" si="95"/>
        <v>2Q18</v>
      </c>
      <c r="G1161" s="225">
        <v>43262</v>
      </c>
      <c r="H1161" s="224">
        <v>3.7097000000000002</v>
      </c>
    </row>
    <row r="1162" spans="2:8">
      <c r="B1162" s="224" t="str">
        <f t="shared" si="92"/>
        <v>2Q</v>
      </c>
      <c r="C1162" s="224">
        <f t="shared" si="96"/>
        <v>6</v>
      </c>
      <c r="D1162" s="224" t="str">
        <f t="shared" si="93"/>
        <v>18</v>
      </c>
      <c r="E1162">
        <f t="shared" si="94"/>
        <v>2018</v>
      </c>
      <c r="F1162" s="224" t="str">
        <f t="shared" si="95"/>
        <v>2Q18</v>
      </c>
      <c r="G1162" s="225">
        <v>43263</v>
      </c>
      <c r="H1162" s="224">
        <v>3.7185000000000001</v>
      </c>
    </row>
    <row r="1163" spans="2:8">
      <c r="B1163" s="224" t="str">
        <f t="shared" si="92"/>
        <v>2Q</v>
      </c>
      <c r="C1163" s="224">
        <f t="shared" si="96"/>
        <v>6</v>
      </c>
      <c r="D1163" s="224" t="str">
        <f t="shared" si="93"/>
        <v>18</v>
      </c>
      <c r="E1163">
        <f t="shared" si="94"/>
        <v>2018</v>
      </c>
      <c r="F1163" s="224" t="str">
        <f t="shared" si="95"/>
        <v>2Q18</v>
      </c>
      <c r="G1163" s="225">
        <v>43264</v>
      </c>
      <c r="H1163" s="224">
        <v>3.7201</v>
      </c>
    </row>
    <row r="1164" spans="2:8">
      <c r="B1164" s="224" t="str">
        <f t="shared" si="92"/>
        <v>2Q</v>
      </c>
      <c r="C1164" s="224">
        <f t="shared" si="96"/>
        <v>6</v>
      </c>
      <c r="D1164" s="224" t="str">
        <f t="shared" si="93"/>
        <v>18</v>
      </c>
      <c r="E1164">
        <f t="shared" si="94"/>
        <v>2018</v>
      </c>
      <c r="F1164" s="224" t="str">
        <f t="shared" si="95"/>
        <v>2Q18</v>
      </c>
      <c r="G1164" s="225">
        <v>43265</v>
      </c>
      <c r="H1164" s="224">
        <v>3.806</v>
      </c>
    </row>
    <row r="1165" spans="2:8">
      <c r="B1165" s="224" t="str">
        <f t="shared" si="92"/>
        <v>2Q</v>
      </c>
      <c r="C1165" s="224">
        <f t="shared" si="96"/>
        <v>6</v>
      </c>
      <c r="D1165" s="224" t="str">
        <f t="shared" si="93"/>
        <v>18</v>
      </c>
      <c r="E1165">
        <f t="shared" si="94"/>
        <v>2018</v>
      </c>
      <c r="F1165" s="224" t="str">
        <f t="shared" si="95"/>
        <v>2Q18</v>
      </c>
      <c r="G1165" s="225">
        <v>43266</v>
      </c>
      <c r="H1165" s="224">
        <v>3.7296999999999998</v>
      </c>
    </row>
    <row r="1166" spans="2:8">
      <c r="B1166" s="224" t="str">
        <f t="shared" si="92"/>
        <v>2Q</v>
      </c>
      <c r="C1166" s="224">
        <f t="shared" si="96"/>
        <v>6</v>
      </c>
      <c r="D1166" s="224" t="str">
        <f t="shared" si="93"/>
        <v>18</v>
      </c>
      <c r="E1166">
        <f t="shared" si="94"/>
        <v>2018</v>
      </c>
      <c r="F1166" s="224" t="str">
        <f t="shared" si="95"/>
        <v>2Q18</v>
      </c>
      <c r="G1166" s="225">
        <v>43269</v>
      </c>
      <c r="H1166" s="224">
        <v>3.7469999999999999</v>
      </c>
    </row>
    <row r="1167" spans="2:8">
      <c r="B1167" s="224" t="str">
        <f t="shared" si="92"/>
        <v>2Q</v>
      </c>
      <c r="C1167" s="224">
        <f t="shared" si="96"/>
        <v>6</v>
      </c>
      <c r="D1167" s="224" t="str">
        <f t="shared" si="93"/>
        <v>18</v>
      </c>
      <c r="E1167">
        <f t="shared" si="94"/>
        <v>2018</v>
      </c>
      <c r="F1167" s="224" t="str">
        <f t="shared" si="95"/>
        <v>2Q18</v>
      </c>
      <c r="G1167" s="225">
        <v>43270</v>
      </c>
      <c r="H1167" s="224">
        <v>3.7471000000000001</v>
      </c>
    </row>
    <row r="1168" spans="2:8">
      <c r="B1168" s="224" t="str">
        <f t="shared" si="92"/>
        <v>2Q</v>
      </c>
      <c r="C1168" s="224">
        <f t="shared" si="96"/>
        <v>6</v>
      </c>
      <c r="D1168" s="224" t="str">
        <f t="shared" si="93"/>
        <v>18</v>
      </c>
      <c r="E1168">
        <f t="shared" si="94"/>
        <v>2018</v>
      </c>
      <c r="F1168" s="224" t="str">
        <f t="shared" si="95"/>
        <v>2Q18</v>
      </c>
      <c r="G1168" s="225">
        <v>43271</v>
      </c>
      <c r="H1168" s="224">
        <v>3.7713999999999999</v>
      </c>
    </row>
    <row r="1169" spans="2:8">
      <c r="B1169" s="224" t="str">
        <f t="shared" si="92"/>
        <v>2Q</v>
      </c>
      <c r="C1169" s="224">
        <f t="shared" si="96"/>
        <v>6</v>
      </c>
      <c r="D1169" s="224" t="str">
        <f t="shared" si="93"/>
        <v>18</v>
      </c>
      <c r="E1169">
        <f t="shared" si="94"/>
        <v>2018</v>
      </c>
      <c r="F1169" s="224" t="str">
        <f t="shared" si="95"/>
        <v>2Q18</v>
      </c>
      <c r="G1169" s="225">
        <v>43272</v>
      </c>
      <c r="H1169" s="224">
        <v>3.7690999999999999</v>
      </c>
    </row>
    <row r="1170" spans="2:8">
      <c r="B1170" s="224" t="str">
        <f t="shared" si="92"/>
        <v>2Q</v>
      </c>
      <c r="C1170" s="224">
        <f t="shared" si="96"/>
        <v>6</v>
      </c>
      <c r="D1170" s="224" t="str">
        <f t="shared" si="93"/>
        <v>18</v>
      </c>
      <c r="E1170">
        <f t="shared" si="94"/>
        <v>2018</v>
      </c>
      <c r="F1170" s="224" t="str">
        <f t="shared" si="95"/>
        <v>2Q18</v>
      </c>
      <c r="G1170" s="225">
        <v>43273</v>
      </c>
      <c r="H1170" s="224">
        <v>3.786</v>
      </c>
    </row>
    <row r="1171" spans="2:8">
      <c r="B1171" s="224" t="str">
        <f t="shared" si="92"/>
        <v>2Q</v>
      </c>
      <c r="C1171" s="224">
        <f t="shared" si="96"/>
        <v>6</v>
      </c>
      <c r="D1171" s="224" t="str">
        <f t="shared" si="93"/>
        <v>18</v>
      </c>
      <c r="E1171">
        <f t="shared" si="94"/>
        <v>2018</v>
      </c>
      <c r="F1171" s="224" t="str">
        <f t="shared" si="95"/>
        <v>2Q18</v>
      </c>
      <c r="G1171" s="225">
        <v>43276</v>
      </c>
      <c r="H1171" s="224">
        <v>3.7766999999999999</v>
      </c>
    </row>
    <row r="1172" spans="2:8">
      <c r="B1172" s="224" t="str">
        <f t="shared" si="92"/>
        <v>2Q</v>
      </c>
      <c r="C1172" s="224">
        <f t="shared" si="96"/>
        <v>6</v>
      </c>
      <c r="D1172" s="224" t="str">
        <f t="shared" si="93"/>
        <v>18</v>
      </c>
      <c r="E1172">
        <f t="shared" si="94"/>
        <v>2018</v>
      </c>
      <c r="F1172" s="224" t="str">
        <f t="shared" si="95"/>
        <v>2Q18</v>
      </c>
      <c r="G1172" s="225">
        <v>43277</v>
      </c>
      <c r="H1172" s="224">
        <v>3.8016000000000001</v>
      </c>
    </row>
    <row r="1173" spans="2:8">
      <c r="B1173" s="224" t="str">
        <f t="shared" si="92"/>
        <v>2Q</v>
      </c>
      <c r="C1173" s="224">
        <f t="shared" si="96"/>
        <v>6</v>
      </c>
      <c r="D1173" s="224" t="str">
        <f t="shared" si="93"/>
        <v>18</v>
      </c>
      <c r="E1173">
        <f t="shared" si="94"/>
        <v>2018</v>
      </c>
      <c r="F1173" s="224" t="str">
        <f t="shared" si="95"/>
        <v>2Q18</v>
      </c>
      <c r="G1173" s="225">
        <v>43278</v>
      </c>
      <c r="H1173" s="224">
        <v>3.8628</v>
      </c>
    </row>
    <row r="1174" spans="2:8">
      <c r="B1174" s="224" t="str">
        <f t="shared" si="92"/>
        <v>2Q</v>
      </c>
      <c r="C1174" s="224">
        <f t="shared" si="96"/>
        <v>6</v>
      </c>
      <c r="D1174" s="224" t="str">
        <f t="shared" si="93"/>
        <v>18</v>
      </c>
      <c r="E1174">
        <f t="shared" si="94"/>
        <v>2018</v>
      </c>
      <c r="F1174" s="224" t="str">
        <f t="shared" si="95"/>
        <v>2Q18</v>
      </c>
      <c r="G1174" s="225">
        <v>43279</v>
      </c>
      <c r="H1174" s="224">
        <v>3.8624000000000001</v>
      </c>
    </row>
    <row r="1175" spans="2:8">
      <c r="B1175" s="224" t="str">
        <f t="shared" si="92"/>
        <v>2Q</v>
      </c>
      <c r="C1175" s="224">
        <f t="shared" si="96"/>
        <v>6</v>
      </c>
      <c r="D1175" s="224" t="str">
        <f t="shared" si="93"/>
        <v>18</v>
      </c>
      <c r="E1175">
        <f t="shared" si="94"/>
        <v>2018</v>
      </c>
      <c r="F1175" s="224" t="str">
        <f t="shared" si="95"/>
        <v>2Q18</v>
      </c>
      <c r="G1175" s="225">
        <v>43280</v>
      </c>
      <c r="H1175" s="224">
        <v>3.8771</v>
      </c>
    </row>
    <row r="1176" spans="2:8">
      <c r="B1176" s="224" t="str">
        <f t="shared" si="92"/>
        <v>3Q</v>
      </c>
      <c r="C1176" s="224">
        <f t="shared" si="96"/>
        <v>7</v>
      </c>
      <c r="D1176" s="224" t="str">
        <f t="shared" si="93"/>
        <v>18</v>
      </c>
      <c r="E1176">
        <f t="shared" si="94"/>
        <v>2018</v>
      </c>
      <c r="F1176" s="224" t="str">
        <f t="shared" si="95"/>
        <v>3Q18</v>
      </c>
      <c r="G1176" s="225">
        <v>43283</v>
      </c>
      <c r="H1176" s="224">
        <v>3.9129999999999998</v>
      </c>
    </row>
    <row r="1177" spans="2:8">
      <c r="B1177" s="224" t="str">
        <f t="shared" si="92"/>
        <v>3Q</v>
      </c>
      <c r="C1177" s="224">
        <f t="shared" si="96"/>
        <v>7</v>
      </c>
      <c r="D1177" s="224" t="str">
        <f t="shared" si="93"/>
        <v>18</v>
      </c>
      <c r="E1177">
        <f t="shared" si="94"/>
        <v>2018</v>
      </c>
      <c r="F1177" s="224" t="str">
        <f t="shared" si="95"/>
        <v>3Q18</v>
      </c>
      <c r="G1177" s="225">
        <v>43284</v>
      </c>
      <c r="H1177" s="224">
        <v>3.8975</v>
      </c>
    </row>
    <row r="1178" spans="2:8">
      <c r="B1178" s="224" t="str">
        <f t="shared" si="92"/>
        <v>3Q</v>
      </c>
      <c r="C1178" s="224">
        <f t="shared" si="96"/>
        <v>7</v>
      </c>
      <c r="D1178" s="224" t="str">
        <f t="shared" si="93"/>
        <v>18</v>
      </c>
      <c r="E1178">
        <f t="shared" si="94"/>
        <v>2018</v>
      </c>
      <c r="F1178" s="224" t="str">
        <f t="shared" si="95"/>
        <v>3Q18</v>
      </c>
      <c r="G1178" s="225">
        <v>43285</v>
      </c>
      <c r="H1178" s="224">
        <v>3.9138000000000002</v>
      </c>
    </row>
    <row r="1179" spans="2:8">
      <c r="B1179" s="224" t="str">
        <f t="shared" si="92"/>
        <v>3Q</v>
      </c>
      <c r="C1179" s="224">
        <f t="shared" si="96"/>
        <v>7</v>
      </c>
      <c r="D1179" s="224" t="str">
        <f t="shared" si="93"/>
        <v>18</v>
      </c>
      <c r="E1179">
        <f t="shared" si="94"/>
        <v>2018</v>
      </c>
      <c r="F1179" s="224" t="str">
        <f t="shared" si="95"/>
        <v>3Q18</v>
      </c>
      <c r="G1179" s="225">
        <v>43286</v>
      </c>
      <c r="H1179" s="224">
        <v>3.9327000000000001</v>
      </c>
    </row>
    <row r="1180" spans="2:8">
      <c r="B1180" s="224" t="str">
        <f t="shared" si="92"/>
        <v>3Q</v>
      </c>
      <c r="C1180" s="224">
        <f t="shared" si="96"/>
        <v>7</v>
      </c>
      <c r="D1180" s="224" t="str">
        <f t="shared" si="93"/>
        <v>18</v>
      </c>
      <c r="E1180">
        <f t="shared" si="94"/>
        <v>2018</v>
      </c>
      <c r="F1180" s="224" t="str">
        <f t="shared" si="95"/>
        <v>3Q18</v>
      </c>
      <c r="G1180" s="225">
        <v>43287</v>
      </c>
      <c r="H1180" s="224">
        <v>3.8628</v>
      </c>
    </row>
    <row r="1181" spans="2:8">
      <c r="B1181" s="224" t="str">
        <f t="shared" si="92"/>
        <v>3Q</v>
      </c>
      <c r="C1181" s="224">
        <f t="shared" si="96"/>
        <v>7</v>
      </c>
      <c r="D1181" s="224" t="str">
        <f t="shared" si="93"/>
        <v>18</v>
      </c>
      <c r="E1181">
        <f t="shared" si="94"/>
        <v>2018</v>
      </c>
      <c r="F1181" s="224" t="str">
        <f t="shared" si="95"/>
        <v>3Q18</v>
      </c>
      <c r="G1181" s="225">
        <v>43290</v>
      </c>
      <c r="H1181" s="224">
        <v>3.8727</v>
      </c>
    </row>
    <row r="1182" spans="2:8">
      <c r="B1182" s="224" t="str">
        <f t="shared" si="92"/>
        <v>3Q</v>
      </c>
      <c r="C1182" s="224">
        <f t="shared" si="96"/>
        <v>7</v>
      </c>
      <c r="D1182" s="224" t="str">
        <f t="shared" si="93"/>
        <v>18</v>
      </c>
      <c r="E1182">
        <f t="shared" si="94"/>
        <v>2018</v>
      </c>
      <c r="F1182" s="224" t="str">
        <f t="shared" si="95"/>
        <v>3Q18</v>
      </c>
      <c r="G1182" s="225">
        <v>43291</v>
      </c>
      <c r="H1182" s="224">
        <v>3.8151999999999999</v>
      </c>
    </row>
    <row r="1183" spans="2:8">
      <c r="B1183" s="224" t="str">
        <f t="shared" si="92"/>
        <v>3Q</v>
      </c>
      <c r="C1183" s="224">
        <f t="shared" si="96"/>
        <v>7</v>
      </c>
      <c r="D1183" s="224" t="str">
        <f t="shared" si="93"/>
        <v>18</v>
      </c>
      <c r="E1183">
        <f t="shared" si="94"/>
        <v>2018</v>
      </c>
      <c r="F1183" s="224" t="str">
        <f t="shared" si="95"/>
        <v>3Q18</v>
      </c>
      <c r="G1183" s="225">
        <v>43292</v>
      </c>
      <c r="H1183" s="224">
        <v>3.8773</v>
      </c>
    </row>
    <row r="1184" spans="2:8">
      <c r="B1184" s="224" t="str">
        <f t="shared" si="92"/>
        <v>3Q</v>
      </c>
      <c r="C1184" s="224">
        <f t="shared" si="96"/>
        <v>7</v>
      </c>
      <c r="D1184" s="224" t="str">
        <f t="shared" si="93"/>
        <v>18</v>
      </c>
      <c r="E1184">
        <f t="shared" si="94"/>
        <v>2018</v>
      </c>
      <c r="F1184" s="224" t="str">
        <f t="shared" si="95"/>
        <v>3Q18</v>
      </c>
      <c r="G1184" s="225">
        <v>43293</v>
      </c>
      <c r="H1184" s="224">
        <v>3.8822000000000001</v>
      </c>
    </row>
    <row r="1185" spans="2:8">
      <c r="B1185" s="224" t="str">
        <f t="shared" si="92"/>
        <v>3Q</v>
      </c>
      <c r="C1185" s="224">
        <f t="shared" si="96"/>
        <v>7</v>
      </c>
      <c r="D1185" s="224" t="str">
        <f t="shared" si="93"/>
        <v>18</v>
      </c>
      <c r="E1185">
        <f t="shared" si="94"/>
        <v>2018</v>
      </c>
      <c r="F1185" s="224" t="str">
        <f t="shared" si="95"/>
        <v>3Q18</v>
      </c>
      <c r="G1185" s="225">
        <v>43294</v>
      </c>
      <c r="H1185" s="224">
        <v>3.8517999999999999</v>
      </c>
    </row>
    <row r="1186" spans="2:8">
      <c r="B1186" s="224" t="str">
        <f t="shared" si="92"/>
        <v>3Q</v>
      </c>
      <c r="C1186" s="224">
        <f t="shared" si="96"/>
        <v>7</v>
      </c>
      <c r="D1186" s="224" t="str">
        <f t="shared" si="93"/>
        <v>18</v>
      </c>
      <c r="E1186">
        <f t="shared" si="94"/>
        <v>2018</v>
      </c>
      <c r="F1186" s="224" t="str">
        <f t="shared" si="95"/>
        <v>3Q18</v>
      </c>
      <c r="G1186" s="225">
        <v>43297</v>
      </c>
      <c r="H1186" s="224">
        <v>3.8605</v>
      </c>
    </row>
    <row r="1187" spans="2:8">
      <c r="B1187" s="224" t="str">
        <f t="shared" si="92"/>
        <v>3Q</v>
      </c>
      <c r="C1187" s="224">
        <f t="shared" si="96"/>
        <v>7</v>
      </c>
      <c r="D1187" s="224" t="str">
        <f t="shared" si="93"/>
        <v>18</v>
      </c>
      <c r="E1187">
        <f t="shared" si="94"/>
        <v>2018</v>
      </c>
      <c r="F1187" s="224" t="str">
        <f t="shared" si="95"/>
        <v>3Q18</v>
      </c>
      <c r="G1187" s="225">
        <v>43298</v>
      </c>
      <c r="H1187" s="224">
        <v>3.8388</v>
      </c>
    </row>
    <row r="1188" spans="2:8">
      <c r="B1188" s="224" t="str">
        <f t="shared" si="92"/>
        <v>3Q</v>
      </c>
      <c r="C1188" s="224">
        <f t="shared" si="96"/>
        <v>7</v>
      </c>
      <c r="D1188" s="224" t="str">
        <f t="shared" si="93"/>
        <v>18</v>
      </c>
      <c r="E1188">
        <f t="shared" si="94"/>
        <v>2018</v>
      </c>
      <c r="F1188" s="224" t="str">
        <f t="shared" si="95"/>
        <v>3Q18</v>
      </c>
      <c r="G1188" s="225">
        <v>43299</v>
      </c>
      <c r="H1188" s="224">
        <v>3.8513000000000002</v>
      </c>
    </row>
    <row r="1189" spans="2:8">
      <c r="B1189" s="224" t="str">
        <f t="shared" si="92"/>
        <v>3Q</v>
      </c>
      <c r="C1189" s="224">
        <f t="shared" si="96"/>
        <v>7</v>
      </c>
      <c r="D1189" s="224" t="str">
        <f t="shared" si="93"/>
        <v>18</v>
      </c>
      <c r="E1189">
        <f t="shared" si="94"/>
        <v>2018</v>
      </c>
      <c r="F1189" s="224" t="str">
        <f t="shared" si="95"/>
        <v>3Q18</v>
      </c>
      <c r="G1189" s="225">
        <v>43300</v>
      </c>
      <c r="H1189" s="224">
        <v>3.8294999999999999</v>
      </c>
    </row>
    <row r="1190" spans="2:8">
      <c r="B1190" s="224" t="str">
        <f t="shared" si="92"/>
        <v>3Q</v>
      </c>
      <c r="C1190" s="224">
        <f t="shared" si="96"/>
        <v>7</v>
      </c>
      <c r="D1190" s="224" t="str">
        <f t="shared" si="93"/>
        <v>18</v>
      </c>
      <c r="E1190">
        <f t="shared" si="94"/>
        <v>2018</v>
      </c>
      <c r="F1190" s="224" t="str">
        <f t="shared" si="95"/>
        <v>3Q18</v>
      </c>
      <c r="G1190" s="225">
        <v>43301</v>
      </c>
      <c r="H1190" s="224">
        <v>3.7681</v>
      </c>
    </row>
    <row r="1191" spans="2:8">
      <c r="B1191" s="224" t="str">
        <f t="shared" si="92"/>
        <v>3Q</v>
      </c>
      <c r="C1191" s="224">
        <f t="shared" si="96"/>
        <v>7</v>
      </c>
      <c r="D1191" s="224" t="str">
        <f t="shared" si="93"/>
        <v>18</v>
      </c>
      <c r="E1191">
        <f t="shared" si="94"/>
        <v>2018</v>
      </c>
      <c r="F1191" s="224" t="str">
        <f t="shared" si="95"/>
        <v>3Q18</v>
      </c>
      <c r="G1191" s="225">
        <v>43304</v>
      </c>
      <c r="H1191" s="224">
        <v>3.7827000000000002</v>
      </c>
    </row>
    <row r="1192" spans="2:8">
      <c r="B1192" s="224" t="str">
        <f t="shared" si="92"/>
        <v>3Q</v>
      </c>
      <c r="C1192" s="224">
        <f t="shared" si="96"/>
        <v>7</v>
      </c>
      <c r="D1192" s="224" t="str">
        <f t="shared" si="93"/>
        <v>18</v>
      </c>
      <c r="E1192">
        <f t="shared" si="94"/>
        <v>2018</v>
      </c>
      <c r="F1192" s="224" t="str">
        <f t="shared" si="95"/>
        <v>3Q18</v>
      </c>
      <c r="G1192" s="225">
        <v>43305</v>
      </c>
      <c r="H1192" s="224">
        <v>3.7481</v>
      </c>
    </row>
    <row r="1193" spans="2:8">
      <c r="B1193" s="224" t="str">
        <f t="shared" si="92"/>
        <v>3Q</v>
      </c>
      <c r="C1193" s="224">
        <f t="shared" si="96"/>
        <v>7</v>
      </c>
      <c r="D1193" s="224" t="str">
        <f t="shared" si="93"/>
        <v>18</v>
      </c>
      <c r="E1193">
        <f t="shared" si="94"/>
        <v>2018</v>
      </c>
      <c r="F1193" s="224" t="str">
        <f t="shared" si="95"/>
        <v>3Q18</v>
      </c>
      <c r="G1193" s="225">
        <v>43306</v>
      </c>
      <c r="H1193" s="224">
        <v>3.6886000000000001</v>
      </c>
    </row>
    <row r="1194" spans="2:8">
      <c r="B1194" s="224" t="str">
        <f t="shared" si="92"/>
        <v>3Q</v>
      </c>
      <c r="C1194" s="224">
        <f t="shared" si="96"/>
        <v>7</v>
      </c>
      <c r="D1194" s="224" t="str">
        <f t="shared" si="93"/>
        <v>18</v>
      </c>
      <c r="E1194">
        <f t="shared" si="94"/>
        <v>2018</v>
      </c>
      <c r="F1194" s="224" t="str">
        <f t="shared" si="95"/>
        <v>3Q18</v>
      </c>
      <c r="G1194" s="225">
        <v>43307</v>
      </c>
      <c r="H1194" s="224">
        <v>3.7462</v>
      </c>
    </row>
    <row r="1195" spans="2:8">
      <c r="B1195" s="224" t="str">
        <f t="shared" si="92"/>
        <v>3Q</v>
      </c>
      <c r="C1195" s="224">
        <f t="shared" si="96"/>
        <v>7</v>
      </c>
      <c r="D1195" s="224" t="str">
        <f t="shared" si="93"/>
        <v>18</v>
      </c>
      <c r="E1195">
        <f t="shared" si="94"/>
        <v>2018</v>
      </c>
      <c r="F1195" s="224" t="str">
        <f t="shared" si="95"/>
        <v>3Q18</v>
      </c>
      <c r="G1195" s="225">
        <v>43308</v>
      </c>
      <c r="H1195" s="224">
        <v>3.7113999999999998</v>
      </c>
    </row>
    <row r="1196" spans="2:8">
      <c r="B1196" s="224" t="str">
        <f t="shared" si="92"/>
        <v>3Q</v>
      </c>
      <c r="C1196" s="224">
        <f t="shared" si="96"/>
        <v>7</v>
      </c>
      <c r="D1196" s="224" t="str">
        <f t="shared" si="93"/>
        <v>18</v>
      </c>
      <c r="E1196">
        <f t="shared" si="94"/>
        <v>2018</v>
      </c>
      <c r="F1196" s="224" t="str">
        <f t="shared" si="95"/>
        <v>3Q18</v>
      </c>
      <c r="G1196" s="225">
        <v>43311</v>
      </c>
      <c r="H1196" s="224">
        <v>3.7307000000000001</v>
      </c>
    </row>
    <row r="1197" spans="2:8">
      <c r="B1197" s="224" t="str">
        <f t="shared" si="92"/>
        <v>3Q</v>
      </c>
      <c r="C1197" s="224">
        <f t="shared" si="96"/>
        <v>7</v>
      </c>
      <c r="D1197" s="224" t="str">
        <f t="shared" si="93"/>
        <v>18</v>
      </c>
      <c r="E1197">
        <f t="shared" si="94"/>
        <v>2018</v>
      </c>
      <c r="F1197" s="224" t="str">
        <f t="shared" si="95"/>
        <v>3Q18</v>
      </c>
      <c r="G1197" s="225">
        <v>43312</v>
      </c>
      <c r="H1197" s="224">
        <v>3.7564000000000002</v>
      </c>
    </row>
    <row r="1198" spans="2:8">
      <c r="B1198" s="224" t="str">
        <f t="shared" si="92"/>
        <v>3Q</v>
      </c>
      <c r="C1198" s="224">
        <f t="shared" si="96"/>
        <v>8</v>
      </c>
      <c r="D1198" s="224" t="str">
        <f t="shared" si="93"/>
        <v>18</v>
      </c>
      <c r="E1198">
        <f t="shared" si="94"/>
        <v>2018</v>
      </c>
      <c r="F1198" s="224" t="str">
        <f t="shared" si="95"/>
        <v>3Q18</v>
      </c>
      <c r="G1198" s="225">
        <v>43313</v>
      </c>
      <c r="H1198" s="224">
        <v>3.7498999999999998</v>
      </c>
    </row>
    <row r="1199" spans="2:8">
      <c r="B1199" s="224" t="str">
        <f t="shared" si="92"/>
        <v>3Q</v>
      </c>
      <c r="C1199" s="224">
        <f t="shared" si="96"/>
        <v>8</v>
      </c>
      <c r="D1199" s="224" t="str">
        <f t="shared" si="93"/>
        <v>18</v>
      </c>
      <c r="E1199">
        <f t="shared" si="94"/>
        <v>2018</v>
      </c>
      <c r="F1199" s="224" t="str">
        <f t="shared" si="95"/>
        <v>3Q18</v>
      </c>
      <c r="G1199" s="225">
        <v>43314</v>
      </c>
      <c r="H1199" s="224">
        <v>3.7503000000000002</v>
      </c>
    </row>
    <row r="1200" spans="2:8">
      <c r="B1200" s="224" t="str">
        <f t="shared" si="92"/>
        <v>3Q</v>
      </c>
      <c r="C1200" s="224">
        <f t="shared" si="96"/>
        <v>8</v>
      </c>
      <c r="D1200" s="224" t="str">
        <f t="shared" si="93"/>
        <v>18</v>
      </c>
      <c r="E1200">
        <f t="shared" si="94"/>
        <v>2018</v>
      </c>
      <c r="F1200" s="224" t="str">
        <f t="shared" si="95"/>
        <v>3Q18</v>
      </c>
      <c r="G1200" s="225">
        <v>43315</v>
      </c>
      <c r="H1200" s="224">
        <v>3.7080000000000002</v>
      </c>
    </row>
    <row r="1201" spans="2:8">
      <c r="B1201" s="224" t="str">
        <f t="shared" si="92"/>
        <v>3Q</v>
      </c>
      <c r="C1201" s="224">
        <f t="shared" si="96"/>
        <v>8</v>
      </c>
      <c r="D1201" s="224" t="str">
        <f t="shared" si="93"/>
        <v>18</v>
      </c>
      <c r="E1201">
        <f t="shared" si="94"/>
        <v>2018</v>
      </c>
      <c r="F1201" s="224" t="str">
        <f t="shared" si="95"/>
        <v>3Q18</v>
      </c>
      <c r="G1201" s="225">
        <v>43318</v>
      </c>
      <c r="H1201" s="224">
        <v>3.7363</v>
      </c>
    </row>
    <row r="1202" spans="2:8">
      <c r="B1202" s="224" t="str">
        <f t="shared" si="92"/>
        <v>3Q</v>
      </c>
      <c r="C1202" s="224">
        <f t="shared" si="96"/>
        <v>8</v>
      </c>
      <c r="D1202" s="224" t="str">
        <f t="shared" si="93"/>
        <v>18</v>
      </c>
      <c r="E1202">
        <f t="shared" si="94"/>
        <v>2018</v>
      </c>
      <c r="F1202" s="224" t="str">
        <f t="shared" si="95"/>
        <v>3Q18</v>
      </c>
      <c r="G1202" s="225">
        <v>43319</v>
      </c>
      <c r="H1202" s="224">
        <v>3.7515000000000001</v>
      </c>
    </row>
    <row r="1203" spans="2:8">
      <c r="B1203" s="224" t="str">
        <f t="shared" si="92"/>
        <v>3Q</v>
      </c>
      <c r="C1203" s="224">
        <f t="shared" si="96"/>
        <v>8</v>
      </c>
      <c r="D1203" s="224" t="str">
        <f t="shared" si="93"/>
        <v>18</v>
      </c>
      <c r="E1203">
        <f t="shared" si="94"/>
        <v>2018</v>
      </c>
      <c r="F1203" s="224" t="str">
        <f t="shared" si="95"/>
        <v>3Q18</v>
      </c>
      <c r="G1203" s="225">
        <v>43320</v>
      </c>
      <c r="H1203" s="224">
        <v>3.7721</v>
      </c>
    </row>
    <row r="1204" spans="2:8">
      <c r="B1204" s="224" t="str">
        <f t="shared" si="92"/>
        <v>3Q</v>
      </c>
      <c r="C1204" s="224">
        <f t="shared" si="96"/>
        <v>8</v>
      </c>
      <c r="D1204" s="224" t="str">
        <f t="shared" si="93"/>
        <v>18</v>
      </c>
      <c r="E1204">
        <f t="shared" si="94"/>
        <v>2018</v>
      </c>
      <c r="F1204" s="224" t="str">
        <f t="shared" si="95"/>
        <v>3Q18</v>
      </c>
      <c r="G1204" s="225">
        <v>43321</v>
      </c>
      <c r="H1204" s="224">
        <v>3.8014999999999999</v>
      </c>
    </row>
    <row r="1205" spans="2:8">
      <c r="B1205" s="224" t="str">
        <f t="shared" si="92"/>
        <v>3Q</v>
      </c>
      <c r="C1205" s="224">
        <f t="shared" si="96"/>
        <v>8</v>
      </c>
      <c r="D1205" s="224" t="str">
        <f t="shared" si="93"/>
        <v>18</v>
      </c>
      <c r="E1205">
        <f t="shared" si="94"/>
        <v>2018</v>
      </c>
      <c r="F1205" s="224" t="str">
        <f t="shared" si="95"/>
        <v>3Q18</v>
      </c>
      <c r="G1205" s="225">
        <v>43322</v>
      </c>
      <c r="H1205" s="224">
        <v>3.8597000000000001</v>
      </c>
    </row>
    <row r="1206" spans="2:8">
      <c r="B1206" s="224" t="str">
        <f t="shared" si="92"/>
        <v>3Q</v>
      </c>
      <c r="C1206" s="224">
        <f t="shared" si="96"/>
        <v>8</v>
      </c>
      <c r="D1206" s="224" t="str">
        <f t="shared" si="93"/>
        <v>18</v>
      </c>
      <c r="E1206">
        <f t="shared" si="94"/>
        <v>2018</v>
      </c>
      <c r="F1206" s="224" t="str">
        <f t="shared" si="95"/>
        <v>3Q18</v>
      </c>
      <c r="G1206" s="225">
        <v>43325</v>
      </c>
      <c r="H1206" s="224">
        <v>3.8839999999999999</v>
      </c>
    </row>
    <row r="1207" spans="2:8">
      <c r="B1207" s="224" t="str">
        <f t="shared" si="92"/>
        <v>3Q</v>
      </c>
      <c r="C1207" s="224">
        <f t="shared" si="96"/>
        <v>8</v>
      </c>
      <c r="D1207" s="224" t="str">
        <f t="shared" si="93"/>
        <v>18</v>
      </c>
      <c r="E1207">
        <f t="shared" si="94"/>
        <v>2018</v>
      </c>
      <c r="F1207" s="224" t="str">
        <f t="shared" si="95"/>
        <v>3Q18</v>
      </c>
      <c r="G1207" s="225">
        <v>43326</v>
      </c>
      <c r="H1207" s="224">
        <v>3.8673000000000002</v>
      </c>
    </row>
    <row r="1208" spans="2:8">
      <c r="B1208" s="224" t="str">
        <f t="shared" si="92"/>
        <v>3Q</v>
      </c>
      <c r="C1208" s="224">
        <f t="shared" si="96"/>
        <v>8</v>
      </c>
      <c r="D1208" s="224" t="str">
        <f t="shared" si="93"/>
        <v>18</v>
      </c>
      <c r="E1208">
        <f t="shared" si="94"/>
        <v>2018</v>
      </c>
      <c r="F1208" s="224" t="str">
        <f t="shared" si="95"/>
        <v>3Q18</v>
      </c>
      <c r="G1208" s="225">
        <v>43327</v>
      </c>
      <c r="H1208" s="224">
        <v>3.9055</v>
      </c>
    </row>
    <row r="1209" spans="2:8">
      <c r="B1209" s="224" t="str">
        <f t="shared" si="92"/>
        <v>3Q</v>
      </c>
      <c r="C1209" s="224">
        <f t="shared" si="96"/>
        <v>8</v>
      </c>
      <c r="D1209" s="224" t="str">
        <f t="shared" si="93"/>
        <v>18</v>
      </c>
      <c r="E1209">
        <f t="shared" si="94"/>
        <v>2018</v>
      </c>
      <c r="F1209" s="224" t="str">
        <f t="shared" si="95"/>
        <v>3Q18</v>
      </c>
      <c r="G1209" s="225">
        <v>43328</v>
      </c>
      <c r="H1209" s="224">
        <v>3.9070999999999998</v>
      </c>
    </row>
    <row r="1210" spans="2:8">
      <c r="B1210" s="224" t="str">
        <f t="shared" si="92"/>
        <v>3Q</v>
      </c>
      <c r="C1210" s="224">
        <f t="shared" si="96"/>
        <v>8</v>
      </c>
      <c r="D1210" s="224" t="str">
        <f t="shared" si="93"/>
        <v>18</v>
      </c>
      <c r="E1210">
        <f t="shared" si="94"/>
        <v>2018</v>
      </c>
      <c r="F1210" s="224" t="str">
        <f t="shared" si="95"/>
        <v>3Q18</v>
      </c>
      <c r="G1210" s="225">
        <v>43329</v>
      </c>
      <c r="H1210" s="224">
        <v>3.9116</v>
      </c>
    </row>
    <row r="1211" spans="2:8">
      <c r="B1211" s="224" t="str">
        <f t="shared" si="92"/>
        <v>3Q</v>
      </c>
      <c r="C1211" s="224">
        <f t="shared" si="96"/>
        <v>8</v>
      </c>
      <c r="D1211" s="224" t="str">
        <f t="shared" si="93"/>
        <v>18</v>
      </c>
      <c r="E1211">
        <f t="shared" si="94"/>
        <v>2018</v>
      </c>
      <c r="F1211" s="224" t="str">
        <f t="shared" si="95"/>
        <v>3Q18</v>
      </c>
      <c r="G1211" s="225">
        <v>43332</v>
      </c>
      <c r="H1211" s="224">
        <v>3.97</v>
      </c>
    </row>
    <row r="1212" spans="2:8">
      <c r="B1212" s="224" t="str">
        <f t="shared" si="92"/>
        <v>3Q</v>
      </c>
      <c r="C1212" s="224">
        <f t="shared" si="96"/>
        <v>8</v>
      </c>
      <c r="D1212" s="224" t="str">
        <f t="shared" si="93"/>
        <v>18</v>
      </c>
      <c r="E1212">
        <f t="shared" si="94"/>
        <v>2018</v>
      </c>
      <c r="F1212" s="224" t="str">
        <f t="shared" si="95"/>
        <v>3Q18</v>
      </c>
      <c r="G1212" s="225">
        <v>43333</v>
      </c>
      <c r="H1212" s="224">
        <v>4.0477999999999996</v>
      </c>
    </row>
    <row r="1213" spans="2:8">
      <c r="B1213" s="224" t="str">
        <f t="shared" si="92"/>
        <v>3Q</v>
      </c>
      <c r="C1213" s="224">
        <f t="shared" si="96"/>
        <v>8</v>
      </c>
      <c r="D1213" s="224" t="str">
        <f t="shared" si="93"/>
        <v>18</v>
      </c>
      <c r="E1213">
        <f t="shared" si="94"/>
        <v>2018</v>
      </c>
      <c r="F1213" s="224" t="str">
        <f t="shared" si="95"/>
        <v>3Q18</v>
      </c>
      <c r="G1213" s="225">
        <v>43334</v>
      </c>
      <c r="H1213" s="224">
        <v>4.0425000000000004</v>
      </c>
    </row>
    <row r="1214" spans="2:8">
      <c r="B1214" s="224" t="str">
        <f t="shared" si="92"/>
        <v>3Q</v>
      </c>
      <c r="C1214" s="224">
        <f t="shared" si="96"/>
        <v>8</v>
      </c>
      <c r="D1214" s="224" t="str">
        <f t="shared" si="93"/>
        <v>18</v>
      </c>
      <c r="E1214">
        <f t="shared" si="94"/>
        <v>2018</v>
      </c>
      <c r="F1214" s="224" t="str">
        <f t="shared" si="95"/>
        <v>3Q18</v>
      </c>
      <c r="G1214" s="225">
        <v>43335</v>
      </c>
      <c r="H1214" s="224">
        <v>4.1154999999999999</v>
      </c>
    </row>
    <row r="1215" spans="2:8">
      <c r="B1215" s="224" t="str">
        <f t="shared" si="92"/>
        <v>3Q</v>
      </c>
      <c r="C1215" s="224">
        <f t="shared" si="96"/>
        <v>8</v>
      </c>
      <c r="D1215" s="224" t="str">
        <f t="shared" si="93"/>
        <v>18</v>
      </c>
      <c r="E1215">
        <f t="shared" si="94"/>
        <v>2018</v>
      </c>
      <c r="F1215" s="224" t="str">
        <f t="shared" si="95"/>
        <v>3Q18</v>
      </c>
      <c r="G1215" s="225">
        <v>43336</v>
      </c>
      <c r="H1215" s="224">
        <v>4.1020000000000003</v>
      </c>
    </row>
    <row r="1216" spans="2:8">
      <c r="B1216" s="224" t="str">
        <f t="shared" si="92"/>
        <v>3Q</v>
      </c>
      <c r="C1216" s="224">
        <f t="shared" si="96"/>
        <v>8</v>
      </c>
      <c r="D1216" s="224" t="str">
        <f t="shared" si="93"/>
        <v>18</v>
      </c>
      <c r="E1216">
        <f t="shared" si="94"/>
        <v>2018</v>
      </c>
      <c r="F1216" s="224" t="str">
        <f t="shared" si="95"/>
        <v>3Q18</v>
      </c>
      <c r="G1216" s="225">
        <v>43339</v>
      </c>
      <c r="H1216" s="224">
        <v>4.0774999999999997</v>
      </c>
    </row>
    <row r="1217" spans="2:8">
      <c r="B1217" s="224" t="str">
        <f t="shared" si="92"/>
        <v>3Q</v>
      </c>
      <c r="C1217" s="224">
        <f t="shared" si="96"/>
        <v>8</v>
      </c>
      <c r="D1217" s="224" t="str">
        <f t="shared" si="93"/>
        <v>18</v>
      </c>
      <c r="E1217">
        <f t="shared" si="94"/>
        <v>2018</v>
      </c>
      <c r="F1217" s="224" t="str">
        <f t="shared" si="95"/>
        <v>3Q18</v>
      </c>
      <c r="G1217" s="225">
        <v>43340</v>
      </c>
      <c r="H1217" s="224">
        <v>4.1341999999999999</v>
      </c>
    </row>
    <row r="1218" spans="2:8">
      <c r="B1218" s="224" t="str">
        <f t="shared" si="92"/>
        <v>3Q</v>
      </c>
      <c r="C1218" s="224">
        <f t="shared" si="96"/>
        <v>8</v>
      </c>
      <c r="D1218" s="224" t="str">
        <f t="shared" si="93"/>
        <v>18</v>
      </c>
      <c r="E1218">
        <f t="shared" si="94"/>
        <v>2018</v>
      </c>
      <c r="F1218" s="224" t="str">
        <f t="shared" si="95"/>
        <v>3Q18</v>
      </c>
      <c r="G1218" s="225">
        <v>43341</v>
      </c>
      <c r="H1218" s="224">
        <v>4.1074000000000002</v>
      </c>
    </row>
    <row r="1219" spans="2:8">
      <c r="B1219" s="224" t="str">
        <f t="shared" ref="B1219:B1282" si="97">VLOOKUP(C1219,$N$3:$O$14,2,0)</f>
        <v>3Q</v>
      </c>
      <c r="C1219" s="224">
        <f t="shared" si="96"/>
        <v>8</v>
      </c>
      <c r="D1219" s="224" t="str">
        <f t="shared" ref="D1219:D1282" si="98">RIGHT(E1219,2)</f>
        <v>18</v>
      </c>
      <c r="E1219">
        <f t="shared" ref="E1219:E1282" si="99">YEAR(G1219)</f>
        <v>2018</v>
      </c>
      <c r="F1219" s="224" t="str">
        <f t="shared" ref="F1219:F1282" si="100">+B1219&amp;D1219</f>
        <v>3Q18</v>
      </c>
      <c r="G1219" s="225">
        <v>43342</v>
      </c>
      <c r="H1219" s="224">
        <v>4.1494999999999997</v>
      </c>
    </row>
    <row r="1220" spans="2:8">
      <c r="B1220" s="224" t="str">
        <f t="shared" si="97"/>
        <v>3Q</v>
      </c>
      <c r="C1220" s="224">
        <f t="shared" ref="C1220:C1283" si="101">MONTH(G1220)</f>
        <v>8</v>
      </c>
      <c r="D1220" s="224" t="str">
        <f t="shared" si="98"/>
        <v>18</v>
      </c>
      <c r="E1220">
        <f t="shared" si="99"/>
        <v>2018</v>
      </c>
      <c r="F1220" s="224" t="str">
        <f t="shared" si="100"/>
        <v>3Q18</v>
      </c>
      <c r="G1220" s="225">
        <v>43343</v>
      </c>
      <c r="H1220" s="224">
        <v>4.0556000000000001</v>
      </c>
    </row>
    <row r="1221" spans="2:8">
      <c r="B1221" s="224" t="str">
        <f t="shared" si="97"/>
        <v>3Q</v>
      </c>
      <c r="C1221" s="224">
        <f t="shared" si="101"/>
        <v>9</v>
      </c>
      <c r="D1221" s="224" t="str">
        <f t="shared" si="98"/>
        <v>18</v>
      </c>
      <c r="E1221">
        <f t="shared" si="99"/>
        <v>2018</v>
      </c>
      <c r="F1221" s="224" t="str">
        <f t="shared" si="100"/>
        <v>3Q18</v>
      </c>
      <c r="G1221" s="225">
        <v>43346</v>
      </c>
      <c r="H1221" s="224">
        <v>4.1589999999999998</v>
      </c>
    </row>
    <row r="1222" spans="2:8">
      <c r="B1222" s="224" t="str">
        <f t="shared" si="97"/>
        <v>3Q</v>
      </c>
      <c r="C1222" s="224">
        <f t="shared" si="101"/>
        <v>9</v>
      </c>
      <c r="D1222" s="224" t="str">
        <f t="shared" si="98"/>
        <v>18</v>
      </c>
      <c r="E1222">
        <f t="shared" si="99"/>
        <v>2018</v>
      </c>
      <c r="F1222" s="224" t="str">
        <f t="shared" si="100"/>
        <v>3Q18</v>
      </c>
      <c r="G1222" s="225">
        <v>43347</v>
      </c>
      <c r="H1222" s="224">
        <v>4.1601999999999997</v>
      </c>
    </row>
    <row r="1223" spans="2:8">
      <c r="B1223" s="224" t="str">
        <f t="shared" si="97"/>
        <v>3Q</v>
      </c>
      <c r="C1223" s="224">
        <f t="shared" si="101"/>
        <v>9</v>
      </c>
      <c r="D1223" s="224" t="str">
        <f t="shared" si="98"/>
        <v>18</v>
      </c>
      <c r="E1223">
        <f t="shared" si="99"/>
        <v>2018</v>
      </c>
      <c r="F1223" s="224" t="str">
        <f t="shared" si="100"/>
        <v>3Q18</v>
      </c>
      <c r="G1223" s="225">
        <v>43348</v>
      </c>
      <c r="H1223" s="224">
        <v>4.1466000000000003</v>
      </c>
    </row>
    <row r="1224" spans="2:8">
      <c r="B1224" s="224" t="str">
        <f t="shared" si="97"/>
        <v>3Q</v>
      </c>
      <c r="C1224" s="224">
        <f t="shared" si="101"/>
        <v>9</v>
      </c>
      <c r="D1224" s="224" t="str">
        <f t="shared" si="98"/>
        <v>18</v>
      </c>
      <c r="E1224">
        <f t="shared" si="99"/>
        <v>2018</v>
      </c>
      <c r="F1224" s="224" t="str">
        <f t="shared" si="100"/>
        <v>3Q18</v>
      </c>
      <c r="G1224" s="225">
        <v>43349</v>
      </c>
      <c r="H1224" s="224">
        <v>4.0589000000000004</v>
      </c>
    </row>
    <row r="1225" spans="2:8">
      <c r="B1225" s="224" t="str">
        <f t="shared" si="97"/>
        <v>3Q</v>
      </c>
      <c r="C1225" s="224">
        <f t="shared" si="101"/>
        <v>9</v>
      </c>
      <c r="D1225" s="224" t="str">
        <f t="shared" si="98"/>
        <v>18</v>
      </c>
      <c r="E1225">
        <f t="shared" si="99"/>
        <v>2018</v>
      </c>
      <c r="F1225" s="224" t="str">
        <f t="shared" si="100"/>
        <v>3Q18</v>
      </c>
      <c r="G1225" s="225">
        <v>43350</v>
      </c>
      <c r="H1225" s="224">
        <v>4.0595999999999997</v>
      </c>
    </row>
    <row r="1226" spans="2:8">
      <c r="B1226" s="224" t="str">
        <f t="shared" si="97"/>
        <v>3Q</v>
      </c>
      <c r="C1226" s="224">
        <f t="shared" si="101"/>
        <v>9</v>
      </c>
      <c r="D1226" s="224" t="str">
        <f t="shared" si="98"/>
        <v>18</v>
      </c>
      <c r="E1226">
        <f t="shared" si="99"/>
        <v>2018</v>
      </c>
      <c r="F1226" s="224" t="str">
        <f t="shared" si="100"/>
        <v>3Q18</v>
      </c>
      <c r="G1226" s="225">
        <v>43353</v>
      </c>
      <c r="H1226" s="224">
        <v>4.0867000000000004</v>
      </c>
    </row>
    <row r="1227" spans="2:8">
      <c r="B1227" s="224" t="str">
        <f t="shared" si="97"/>
        <v>3Q</v>
      </c>
      <c r="C1227" s="224">
        <f t="shared" si="101"/>
        <v>9</v>
      </c>
      <c r="D1227" s="224" t="str">
        <f t="shared" si="98"/>
        <v>18</v>
      </c>
      <c r="E1227">
        <f t="shared" si="99"/>
        <v>2018</v>
      </c>
      <c r="F1227" s="224" t="str">
        <f t="shared" si="100"/>
        <v>3Q18</v>
      </c>
      <c r="G1227" s="225">
        <v>43354</v>
      </c>
      <c r="H1227" s="224">
        <v>4.1535000000000002</v>
      </c>
    </row>
    <row r="1228" spans="2:8">
      <c r="B1228" s="224" t="str">
        <f t="shared" si="97"/>
        <v>3Q</v>
      </c>
      <c r="C1228" s="224">
        <f t="shared" si="101"/>
        <v>9</v>
      </c>
      <c r="D1228" s="224" t="str">
        <f t="shared" si="98"/>
        <v>18</v>
      </c>
      <c r="E1228">
        <f t="shared" si="99"/>
        <v>2018</v>
      </c>
      <c r="F1228" s="224" t="str">
        <f t="shared" si="100"/>
        <v>3Q18</v>
      </c>
      <c r="G1228" s="225">
        <v>43355</v>
      </c>
      <c r="H1228" s="224">
        <v>4.1578999999999997</v>
      </c>
    </row>
    <row r="1229" spans="2:8">
      <c r="B1229" s="224" t="str">
        <f t="shared" si="97"/>
        <v>3Q</v>
      </c>
      <c r="C1229" s="224">
        <f t="shared" si="101"/>
        <v>9</v>
      </c>
      <c r="D1229" s="224" t="str">
        <f t="shared" si="98"/>
        <v>18</v>
      </c>
      <c r="E1229">
        <f t="shared" si="99"/>
        <v>2018</v>
      </c>
      <c r="F1229" s="224" t="str">
        <f t="shared" si="100"/>
        <v>3Q18</v>
      </c>
      <c r="G1229" s="225">
        <v>43356</v>
      </c>
      <c r="H1229" s="224">
        <v>4.2077</v>
      </c>
    </row>
    <row r="1230" spans="2:8">
      <c r="B1230" s="224" t="str">
        <f t="shared" si="97"/>
        <v>3Q</v>
      </c>
      <c r="C1230" s="224">
        <f t="shared" si="101"/>
        <v>9</v>
      </c>
      <c r="D1230" s="224" t="str">
        <f t="shared" si="98"/>
        <v>18</v>
      </c>
      <c r="E1230">
        <f t="shared" si="99"/>
        <v>2018</v>
      </c>
      <c r="F1230" s="224" t="str">
        <f t="shared" si="100"/>
        <v>3Q18</v>
      </c>
      <c r="G1230" s="225">
        <v>43357</v>
      </c>
      <c r="H1230" s="224">
        <v>4.1741999999999999</v>
      </c>
    </row>
    <row r="1231" spans="2:8">
      <c r="B1231" s="224" t="str">
        <f t="shared" si="97"/>
        <v>3Q</v>
      </c>
      <c r="C1231" s="224">
        <f t="shared" si="101"/>
        <v>9</v>
      </c>
      <c r="D1231" s="224" t="str">
        <f t="shared" si="98"/>
        <v>18</v>
      </c>
      <c r="E1231">
        <f t="shared" si="99"/>
        <v>2018</v>
      </c>
      <c r="F1231" s="224" t="str">
        <f t="shared" si="100"/>
        <v>3Q18</v>
      </c>
      <c r="G1231" s="225">
        <v>43360</v>
      </c>
      <c r="H1231" s="224">
        <v>4.1323999999999996</v>
      </c>
    </row>
    <row r="1232" spans="2:8">
      <c r="B1232" s="224" t="str">
        <f t="shared" si="97"/>
        <v>3Q</v>
      </c>
      <c r="C1232" s="224">
        <f t="shared" si="101"/>
        <v>9</v>
      </c>
      <c r="D1232" s="224" t="str">
        <f t="shared" si="98"/>
        <v>18</v>
      </c>
      <c r="E1232">
        <f t="shared" si="99"/>
        <v>2018</v>
      </c>
      <c r="F1232" s="224" t="str">
        <f t="shared" si="100"/>
        <v>3Q18</v>
      </c>
      <c r="G1232" s="225">
        <v>43361</v>
      </c>
      <c r="H1232" s="224">
        <v>4.1604000000000001</v>
      </c>
    </row>
    <row r="1233" spans="2:8">
      <c r="B1233" s="224" t="str">
        <f t="shared" si="97"/>
        <v>3Q</v>
      </c>
      <c r="C1233" s="224">
        <f t="shared" si="101"/>
        <v>9</v>
      </c>
      <c r="D1233" s="224" t="str">
        <f t="shared" si="98"/>
        <v>18</v>
      </c>
      <c r="E1233">
        <f t="shared" si="99"/>
        <v>2018</v>
      </c>
      <c r="F1233" s="224" t="str">
        <f t="shared" si="100"/>
        <v>3Q18</v>
      </c>
      <c r="G1233" s="225">
        <v>43362</v>
      </c>
      <c r="H1233" s="224">
        <v>4.1315</v>
      </c>
    </row>
    <row r="1234" spans="2:8">
      <c r="B1234" s="224" t="str">
        <f t="shared" si="97"/>
        <v>3Q</v>
      </c>
      <c r="C1234" s="224">
        <f t="shared" si="101"/>
        <v>9</v>
      </c>
      <c r="D1234" s="224" t="str">
        <f t="shared" si="98"/>
        <v>18</v>
      </c>
      <c r="E1234">
        <f t="shared" si="99"/>
        <v>2018</v>
      </c>
      <c r="F1234" s="224" t="str">
        <f t="shared" si="100"/>
        <v>3Q18</v>
      </c>
      <c r="G1234" s="225">
        <v>43363</v>
      </c>
      <c r="H1234" s="224">
        <v>4.0770999999999997</v>
      </c>
    </row>
    <row r="1235" spans="2:8">
      <c r="B1235" s="224" t="str">
        <f t="shared" si="97"/>
        <v>3Q</v>
      </c>
      <c r="C1235" s="224">
        <f t="shared" si="101"/>
        <v>9</v>
      </c>
      <c r="D1235" s="224" t="str">
        <f t="shared" si="98"/>
        <v>18</v>
      </c>
      <c r="E1235">
        <f t="shared" si="99"/>
        <v>2018</v>
      </c>
      <c r="F1235" s="224" t="str">
        <f t="shared" si="100"/>
        <v>3Q18</v>
      </c>
      <c r="G1235" s="225">
        <v>43364</v>
      </c>
      <c r="H1235" s="224">
        <v>4.0515999999999996</v>
      </c>
    </row>
    <row r="1236" spans="2:8">
      <c r="B1236" s="224" t="str">
        <f t="shared" si="97"/>
        <v>3Q</v>
      </c>
      <c r="C1236" s="224">
        <f t="shared" si="101"/>
        <v>9</v>
      </c>
      <c r="D1236" s="224" t="str">
        <f t="shared" si="98"/>
        <v>18</v>
      </c>
      <c r="E1236">
        <f t="shared" si="99"/>
        <v>2018</v>
      </c>
      <c r="F1236" s="224" t="str">
        <f t="shared" si="100"/>
        <v>3Q18</v>
      </c>
      <c r="G1236" s="225">
        <v>43367</v>
      </c>
      <c r="H1236" s="224">
        <v>4.0928000000000004</v>
      </c>
    </row>
    <row r="1237" spans="2:8">
      <c r="B1237" s="224" t="str">
        <f t="shared" si="97"/>
        <v>3Q</v>
      </c>
      <c r="C1237" s="224">
        <f t="shared" si="101"/>
        <v>9</v>
      </c>
      <c r="D1237" s="224" t="str">
        <f t="shared" si="98"/>
        <v>18</v>
      </c>
      <c r="E1237">
        <f t="shared" si="99"/>
        <v>2018</v>
      </c>
      <c r="F1237" s="224" t="str">
        <f t="shared" si="100"/>
        <v>3Q18</v>
      </c>
      <c r="G1237" s="225">
        <v>43368</v>
      </c>
      <c r="H1237" s="224">
        <v>4.0755999999999997</v>
      </c>
    </row>
    <row r="1238" spans="2:8">
      <c r="B1238" s="224" t="str">
        <f t="shared" si="97"/>
        <v>3Q</v>
      </c>
      <c r="C1238" s="224">
        <f t="shared" si="101"/>
        <v>9</v>
      </c>
      <c r="D1238" s="224" t="str">
        <f t="shared" si="98"/>
        <v>18</v>
      </c>
      <c r="E1238">
        <f t="shared" si="99"/>
        <v>2018</v>
      </c>
      <c r="F1238" s="224" t="str">
        <f t="shared" si="100"/>
        <v>3Q18</v>
      </c>
      <c r="G1238" s="225">
        <v>43369</v>
      </c>
      <c r="H1238" s="224">
        <v>4.0321999999999996</v>
      </c>
    </row>
    <row r="1239" spans="2:8">
      <c r="B1239" s="224" t="str">
        <f t="shared" si="97"/>
        <v>3Q</v>
      </c>
      <c r="C1239" s="224">
        <f t="shared" si="101"/>
        <v>9</v>
      </c>
      <c r="D1239" s="224" t="str">
        <f t="shared" si="98"/>
        <v>18</v>
      </c>
      <c r="E1239">
        <f t="shared" si="99"/>
        <v>2018</v>
      </c>
      <c r="F1239" s="224" t="str">
        <f t="shared" si="100"/>
        <v>3Q18</v>
      </c>
      <c r="G1239" s="225">
        <v>43370</v>
      </c>
      <c r="H1239" s="224">
        <v>4.0122999999999998</v>
      </c>
    </row>
    <row r="1240" spans="2:8">
      <c r="B1240" s="224" t="str">
        <f t="shared" si="97"/>
        <v>3Q</v>
      </c>
      <c r="C1240" s="224">
        <f t="shared" si="101"/>
        <v>9</v>
      </c>
      <c r="D1240" s="224" t="str">
        <f t="shared" si="98"/>
        <v>18</v>
      </c>
      <c r="E1240">
        <f t="shared" si="99"/>
        <v>2018</v>
      </c>
      <c r="F1240" s="224" t="str">
        <f t="shared" si="100"/>
        <v>3Q18</v>
      </c>
      <c r="G1240" s="225">
        <v>43371</v>
      </c>
      <c r="H1240" s="224">
        <v>4.0491000000000001</v>
      </c>
    </row>
    <row r="1241" spans="2:8">
      <c r="B1241" s="224" t="str">
        <f t="shared" si="97"/>
        <v>4Q</v>
      </c>
      <c r="C1241" s="224">
        <f t="shared" si="101"/>
        <v>10</v>
      </c>
      <c r="D1241" s="224" t="str">
        <f t="shared" si="98"/>
        <v>18</v>
      </c>
      <c r="E1241">
        <f t="shared" si="99"/>
        <v>2018</v>
      </c>
      <c r="F1241" s="224" t="str">
        <f t="shared" si="100"/>
        <v>4Q18</v>
      </c>
      <c r="G1241" s="225">
        <v>43374</v>
      </c>
      <c r="H1241" s="224">
        <v>4.0180999999999996</v>
      </c>
    </row>
    <row r="1242" spans="2:8">
      <c r="B1242" s="224" t="str">
        <f t="shared" si="97"/>
        <v>4Q</v>
      </c>
      <c r="C1242" s="224">
        <f t="shared" si="101"/>
        <v>10</v>
      </c>
      <c r="D1242" s="224" t="str">
        <f t="shared" si="98"/>
        <v>18</v>
      </c>
      <c r="E1242">
        <f t="shared" si="99"/>
        <v>2018</v>
      </c>
      <c r="F1242" s="224" t="str">
        <f t="shared" si="100"/>
        <v>4Q18</v>
      </c>
      <c r="G1242" s="225">
        <v>43375</v>
      </c>
      <c r="H1242" s="224">
        <v>3.9413999999999998</v>
      </c>
    </row>
    <row r="1243" spans="2:8">
      <c r="B1243" s="224" t="str">
        <f t="shared" si="97"/>
        <v>4Q</v>
      </c>
      <c r="C1243" s="224">
        <f t="shared" si="101"/>
        <v>10</v>
      </c>
      <c r="D1243" s="224" t="str">
        <f t="shared" si="98"/>
        <v>18</v>
      </c>
      <c r="E1243">
        <f t="shared" si="99"/>
        <v>2018</v>
      </c>
      <c r="F1243" s="224" t="str">
        <f t="shared" si="100"/>
        <v>4Q18</v>
      </c>
      <c r="G1243" s="225">
        <v>43376</v>
      </c>
      <c r="H1243" s="224">
        <v>3.9015</v>
      </c>
    </row>
    <row r="1244" spans="2:8">
      <c r="B1244" s="224" t="str">
        <f t="shared" si="97"/>
        <v>4Q</v>
      </c>
      <c r="C1244" s="224">
        <f t="shared" si="101"/>
        <v>10</v>
      </c>
      <c r="D1244" s="224" t="str">
        <f t="shared" si="98"/>
        <v>18</v>
      </c>
      <c r="E1244">
        <f t="shared" si="99"/>
        <v>2018</v>
      </c>
      <c r="F1244" s="224" t="str">
        <f t="shared" si="100"/>
        <v>4Q18</v>
      </c>
      <c r="G1244" s="225">
        <v>43377</v>
      </c>
      <c r="H1244" s="224">
        <v>3.8744999999999998</v>
      </c>
    </row>
    <row r="1245" spans="2:8">
      <c r="B1245" s="224" t="str">
        <f t="shared" si="97"/>
        <v>4Q</v>
      </c>
      <c r="C1245" s="224">
        <f t="shared" si="101"/>
        <v>10</v>
      </c>
      <c r="D1245" s="224" t="str">
        <f t="shared" si="98"/>
        <v>18</v>
      </c>
      <c r="E1245">
        <f t="shared" si="99"/>
        <v>2018</v>
      </c>
      <c r="F1245" s="224" t="str">
        <f t="shared" si="100"/>
        <v>4Q18</v>
      </c>
      <c r="G1245" s="225">
        <v>43378</v>
      </c>
      <c r="H1245" s="224">
        <v>3.8412999999999999</v>
      </c>
    </row>
    <row r="1246" spans="2:8">
      <c r="B1246" s="224" t="str">
        <f t="shared" si="97"/>
        <v>4Q</v>
      </c>
      <c r="C1246" s="224">
        <f t="shared" si="101"/>
        <v>10</v>
      </c>
      <c r="D1246" s="224" t="str">
        <f t="shared" si="98"/>
        <v>18</v>
      </c>
      <c r="E1246">
        <f t="shared" si="99"/>
        <v>2018</v>
      </c>
      <c r="F1246" s="224" t="str">
        <f t="shared" si="100"/>
        <v>4Q18</v>
      </c>
      <c r="G1246" s="225">
        <v>43381</v>
      </c>
      <c r="H1246" s="224">
        <v>3.7789999999999999</v>
      </c>
    </row>
    <row r="1247" spans="2:8">
      <c r="B1247" s="224" t="str">
        <f t="shared" si="97"/>
        <v>4Q</v>
      </c>
      <c r="C1247" s="224">
        <f t="shared" si="101"/>
        <v>10</v>
      </c>
      <c r="D1247" s="224" t="str">
        <f t="shared" si="98"/>
        <v>18</v>
      </c>
      <c r="E1247">
        <f t="shared" si="99"/>
        <v>2018</v>
      </c>
      <c r="F1247" s="224" t="str">
        <f t="shared" si="100"/>
        <v>4Q18</v>
      </c>
      <c r="G1247" s="225">
        <v>43382</v>
      </c>
      <c r="H1247" s="224">
        <v>3.7155</v>
      </c>
    </row>
    <row r="1248" spans="2:8">
      <c r="B1248" s="224" t="str">
        <f t="shared" si="97"/>
        <v>4Q</v>
      </c>
      <c r="C1248" s="224">
        <f t="shared" si="101"/>
        <v>10</v>
      </c>
      <c r="D1248" s="224" t="str">
        <f t="shared" si="98"/>
        <v>18</v>
      </c>
      <c r="E1248">
        <f t="shared" si="99"/>
        <v>2018</v>
      </c>
      <c r="F1248" s="224" t="str">
        <f t="shared" si="100"/>
        <v>4Q18</v>
      </c>
      <c r="G1248" s="225">
        <v>43383</v>
      </c>
      <c r="H1248" s="224">
        <v>3.7555000000000001</v>
      </c>
    </row>
    <row r="1249" spans="2:8">
      <c r="B1249" s="224" t="str">
        <f t="shared" si="97"/>
        <v>4Q</v>
      </c>
      <c r="C1249" s="224">
        <f t="shared" si="101"/>
        <v>10</v>
      </c>
      <c r="D1249" s="224" t="str">
        <f t="shared" si="98"/>
        <v>18</v>
      </c>
      <c r="E1249">
        <f t="shared" si="99"/>
        <v>2018</v>
      </c>
      <c r="F1249" s="224" t="str">
        <f t="shared" si="100"/>
        <v>4Q18</v>
      </c>
      <c r="G1249" s="225">
        <v>43384</v>
      </c>
      <c r="H1249" s="224">
        <v>3.7812000000000001</v>
      </c>
    </row>
    <row r="1250" spans="2:8">
      <c r="B1250" s="224" t="str">
        <f t="shared" si="97"/>
        <v>4Q</v>
      </c>
      <c r="C1250" s="224">
        <f t="shared" si="101"/>
        <v>10</v>
      </c>
      <c r="D1250" s="224" t="str">
        <f t="shared" si="98"/>
        <v>18</v>
      </c>
      <c r="E1250">
        <f t="shared" si="99"/>
        <v>2018</v>
      </c>
      <c r="F1250" s="224" t="str">
        <f t="shared" si="100"/>
        <v>4Q18</v>
      </c>
      <c r="G1250" s="225">
        <v>43385</v>
      </c>
      <c r="H1250" s="224">
        <v>3.7829999999999999</v>
      </c>
    </row>
    <row r="1251" spans="2:8">
      <c r="B1251" s="224" t="str">
        <f t="shared" si="97"/>
        <v>4Q</v>
      </c>
      <c r="C1251" s="224">
        <f t="shared" si="101"/>
        <v>10</v>
      </c>
      <c r="D1251" s="224" t="str">
        <f t="shared" si="98"/>
        <v>18</v>
      </c>
      <c r="E1251">
        <f t="shared" si="99"/>
        <v>2018</v>
      </c>
      <c r="F1251" s="224" t="str">
        <f t="shared" si="100"/>
        <v>4Q18</v>
      </c>
      <c r="G1251" s="225">
        <v>43388</v>
      </c>
      <c r="H1251" s="224">
        <v>3.7357999999999998</v>
      </c>
    </row>
    <row r="1252" spans="2:8">
      <c r="B1252" s="224" t="str">
        <f t="shared" si="97"/>
        <v>4Q</v>
      </c>
      <c r="C1252" s="224">
        <f t="shared" si="101"/>
        <v>10</v>
      </c>
      <c r="D1252" s="224" t="str">
        <f t="shared" si="98"/>
        <v>18</v>
      </c>
      <c r="E1252">
        <f t="shared" si="99"/>
        <v>2018</v>
      </c>
      <c r="F1252" s="224" t="str">
        <f t="shared" si="100"/>
        <v>4Q18</v>
      </c>
      <c r="G1252" s="225">
        <v>43389</v>
      </c>
      <c r="H1252" s="224">
        <v>3.7252000000000001</v>
      </c>
    </row>
    <row r="1253" spans="2:8">
      <c r="B1253" s="224" t="str">
        <f t="shared" si="97"/>
        <v>4Q</v>
      </c>
      <c r="C1253" s="224">
        <f t="shared" si="101"/>
        <v>10</v>
      </c>
      <c r="D1253" s="224" t="str">
        <f t="shared" si="98"/>
        <v>18</v>
      </c>
      <c r="E1253">
        <f t="shared" si="99"/>
        <v>2018</v>
      </c>
      <c r="F1253" s="224" t="str">
        <f t="shared" si="100"/>
        <v>4Q18</v>
      </c>
      <c r="G1253" s="225">
        <v>43390</v>
      </c>
      <c r="H1253" s="224">
        <v>3.6875</v>
      </c>
    </row>
    <row r="1254" spans="2:8">
      <c r="B1254" s="224" t="str">
        <f t="shared" si="97"/>
        <v>4Q</v>
      </c>
      <c r="C1254" s="224">
        <f t="shared" si="101"/>
        <v>10</v>
      </c>
      <c r="D1254" s="224" t="str">
        <f t="shared" si="98"/>
        <v>18</v>
      </c>
      <c r="E1254">
        <f t="shared" si="99"/>
        <v>2018</v>
      </c>
      <c r="F1254" s="224" t="str">
        <f t="shared" si="100"/>
        <v>4Q18</v>
      </c>
      <c r="G1254" s="225">
        <v>43391</v>
      </c>
      <c r="H1254" s="224">
        <v>3.7216999999999998</v>
      </c>
    </row>
    <row r="1255" spans="2:8">
      <c r="B1255" s="224" t="str">
        <f t="shared" si="97"/>
        <v>4Q</v>
      </c>
      <c r="C1255" s="224">
        <f t="shared" si="101"/>
        <v>10</v>
      </c>
      <c r="D1255" s="224" t="str">
        <f t="shared" si="98"/>
        <v>18</v>
      </c>
      <c r="E1255">
        <f t="shared" si="99"/>
        <v>2018</v>
      </c>
      <c r="F1255" s="224" t="str">
        <f t="shared" si="100"/>
        <v>4Q18</v>
      </c>
      <c r="G1255" s="225">
        <v>43392</v>
      </c>
      <c r="H1255" s="224">
        <v>3.7149000000000001</v>
      </c>
    </row>
    <row r="1256" spans="2:8">
      <c r="B1256" s="224" t="str">
        <f t="shared" si="97"/>
        <v>4Q</v>
      </c>
      <c r="C1256" s="224">
        <f t="shared" si="101"/>
        <v>10</v>
      </c>
      <c r="D1256" s="224" t="str">
        <f t="shared" si="98"/>
        <v>18</v>
      </c>
      <c r="E1256">
        <f t="shared" si="99"/>
        <v>2018</v>
      </c>
      <c r="F1256" s="224" t="str">
        <f t="shared" si="100"/>
        <v>4Q18</v>
      </c>
      <c r="G1256" s="225">
        <v>43395</v>
      </c>
      <c r="H1256" s="224">
        <v>3.6859999999999999</v>
      </c>
    </row>
    <row r="1257" spans="2:8">
      <c r="B1257" s="224" t="str">
        <f t="shared" si="97"/>
        <v>4Q</v>
      </c>
      <c r="C1257" s="224">
        <f t="shared" si="101"/>
        <v>10</v>
      </c>
      <c r="D1257" s="224" t="str">
        <f t="shared" si="98"/>
        <v>18</v>
      </c>
      <c r="E1257">
        <f t="shared" si="99"/>
        <v>2018</v>
      </c>
      <c r="F1257" s="224" t="str">
        <f t="shared" si="100"/>
        <v>4Q18</v>
      </c>
      <c r="G1257" s="225">
        <v>43396</v>
      </c>
      <c r="H1257" s="224">
        <v>3.6943000000000001</v>
      </c>
    </row>
    <row r="1258" spans="2:8">
      <c r="B1258" s="224" t="str">
        <f t="shared" si="97"/>
        <v>4Q</v>
      </c>
      <c r="C1258" s="224">
        <f t="shared" si="101"/>
        <v>10</v>
      </c>
      <c r="D1258" s="224" t="str">
        <f t="shared" si="98"/>
        <v>18</v>
      </c>
      <c r="E1258">
        <f t="shared" si="99"/>
        <v>2018</v>
      </c>
      <c r="F1258" s="224" t="str">
        <f t="shared" si="100"/>
        <v>4Q18</v>
      </c>
      <c r="G1258" s="225">
        <v>43397</v>
      </c>
      <c r="H1258" s="224">
        <v>3.7349999999999999</v>
      </c>
    </row>
    <row r="1259" spans="2:8">
      <c r="B1259" s="224" t="str">
        <f t="shared" si="97"/>
        <v>4Q</v>
      </c>
      <c r="C1259" s="224">
        <f t="shared" si="101"/>
        <v>10</v>
      </c>
      <c r="D1259" s="224" t="str">
        <f t="shared" si="98"/>
        <v>18</v>
      </c>
      <c r="E1259">
        <f t="shared" si="99"/>
        <v>2018</v>
      </c>
      <c r="F1259" s="224" t="str">
        <f t="shared" si="100"/>
        <v>4Q18</v>
      </c>
      <c r="G1259" s="225">
        <v>43398</v>
      </c>
      <c r="H1259" s="224">
        <v>3.7058</v>
      </c>
    </row>
    <row r="1260" spans="2:8">
      <c r="B1260" s="224" t="str">
        <f t="shared" si="97"/>
        <v>4Q</v>
      </c>
      <c r="C1260" s="224">
        <f t="shared" si="101"/>
        <v>10</v>
      </c>
      <c r="D1260" s="224" t="str">
        <f t="shared" si="98"/>
        <v>18</v>
      </c>
      <c r="E1260">
        <f t="shared" si="99"/>
        <v>2018</v>
      </c>
      <c r="F1260" s="224" t="str">
        <f t="shared" si="100"/>
        <v>4Q18</v>
      </c>
      <c r="G1260" s="225">
        <v>43399</v>
      </c>
      <c r="H1260" s="224">
        <v>3.6429</v>
      </c>
    </row>
    <row r="1261" spans="2:8">
      <c r="B1261" s="224" t="str">
        <f t="shared" si="97"/>
        <v>4Q</v>
      </c>
      <c r="C1261" s="224">
        <f t="shared" si="101"/>
        <v>10</v>
      </c>
      <c r="D1261" s="224" t="str">
        <f t="shared" si="98"/>
        <v>18</v>
      </c>
      <c r="E1261">
        <f t="shared" si="99"/>
        <v>2018</v>
      </c>
      <c r="F1261" s="224" t="str">
        <f t="shared" si="100"/>
        <v>4Q18</v>
      </c>
      <c r="G1261" s="225">
        <v>43402</v>
      </c>
      <c r="H1261" s="224">
        <v>3.7187000000000001</v>
      </c>
    </row>
    <row r="1262" spans="2:8">
      <c r="B1262" s="224" t="str">
        <f t="shared" si="97"/>
        <v>4Q</v>
      </c>
      <c r="C1262" s="224">
        <f t="shared" si="101"/>
        <v>10</v>
      </c>
      <c r="D1262" s="224" t="str">
        <f t="shared" si="98"/>
        <v>18</v>
      </c>
      <c r="E1262">
        <f t="shared" si="99"/>
        <v>2018</v>
      </c>
      <c r="F1262" s="224" t="str">
        <f t="shared" si="100"/>
        <v>4Q18</v>
      </c>
      <c r="G1262" s="225">
        <v>43403</v>
      </c>
      <c r="H1262" s="224">
        <v>3.6974</v>
      </c>
    </row>
    <row r="1263" spans="2:8">
      <c r="B1263" s="224" t="str">
        <f t="shared" si="97"/>
        <v>4Q</v>
      </c>
      <c r="C1263" s="224">
        <f t="shared" si="101"/>
        <v>10</v>
      </c>
      <c r="D1263" s="224" t="str">
        <f t="shared" si="98"/>
        <v>18</v>
      </c>
      <c r="E1263">
        <f t="shared" si="99"/>
        <v>2018</v>
      </c>
      <c r="F1263" s="224" t="str">
        <f t="shared" si="100"/>
        <v>4Q18</v>
      </c>
      <c r="G1263" s="225">
        <v>43404</v>
      </c>
      <c r="H1263" s="224">
        <v>3.722</v>
      </c>
    </row>
    <row r="1264" spans="2:8">
      <c r="B1264" s="224" t="str">
        <f t="shared" si="97"/>
        <v>4Q</v>
      </c>
      <c r="C1264" s="224">
        <f t="shared" si="101"/>
        <v>11</v>
      </c>
      <c r="D1264" s="224" t="str">
        <f t="shared" si="98"/>
        <v>18</v>
      </c>
      <c r="E1264">
        <f t="shared" si="99"/>
        <v>2018</v>
      </c>
      <c r="F1264" s="224" t="str">
        <f t="shared" si="100"/>
        <v>4Q18</v>
      </c>
      <c r="G1264" s="225">
        <v>43405</v>
      </c>
      <c r="H1264" s="224">
        <v>3.7012</v>
      </c>
    </row>
    <row r="1265" spans="2:8">
      <c r="B1265" s="224" t="str">
        <f t="shared" si="97"/>
        <v>4Q</v>
      </c>
      <c r="C1265" s="224">
        <f t="shared" si="101"/>
        <v>11</v>
      </c>
      <c r="D1265" s="224" t="str">
        <f t="shared" si="98"/>
        <v>18</v>
      </c>
      <c r="E1265">
        <f t="shared" si="99"/>
        <v>2018</v>
      </c>
      <c r="F1265" s="224" t="str">
        <f t="shared" si="100"/>
        <v>4Q18</v>
      </c>
      <c r="G1265" s="225">
        <v>43406</v>
      </c>
      <c r="H1265" s="224">
        <v>3.6966999999999999</v>
      </c>
    </row>
    <row r="1266" spans="2:8">
      <c r="B1266" s="224" t="str">
        <f t="shared" si="97"/>
        <v>4Q</v>
      </c>
      <c r="C1266" s="224">
        <f t="shared" si="101"/>
        <v>11</v>
      </c>
      <c r="D1266" s="224" t="str">
        <f t="shared" si="98"/>
        <v>18</v>
      </c>
      <c r="E1266">
        <f t="shared" si="99"/>
        <v>2018</v>
      </c>
      <c r="F1266" s="224" t="str">
        <f t="shared" si="100"/>
        <v>4Q18</v>
      </c>
      <c r="G1266" s="225">
        <v>43409</v>
      </c>
      <c r="H1266" s="224">
        <v>3.7262</v>
      </c>
    </row>
    <row r="1267" spans="2:8">
      <c r="B1267" s="224" t="str">
        <f t="shared" si="97"/>
        <v>4Q</v>
      </c>
      <c r="C1267" s="224">
        <f t="shared" si="101"/>
        <v>11</v>
      </c>
      <c r="D1267" s="224" t="str">
        <f t="shared" si="98"/>
        <v>18</v>
      </c>
      <c r="E1267">
        <f t="shared" si="99"/>
        <v>2018</v>
      </c>
      <c r="F1267" s="224" t="str">
        <f t="shared" si="100"/>
        <v>4Q18</v>
      </c>
      <c r="G1267" s="225">
        <v>43410</v>
      </c>
      <c r="H1267" s="224">
        <v>3.7614999999999998</v>
      </c>
    </row>
    <row r="1268" spans="2:8">
      <c r="B1268" s="224" t="str">
        <f t="shared" si="97"/>
        <v>4Q</v>
      </c>
      <c r="C1268" s="224">
        <f t="shared" si="101"/>
        <v>11</v>
      </c>
      <c r="D1268" s="224" t="str">
        <f t="shared" si="98"/>
        <v>18</v>
      </c>
      <c r="E1268">
        <f t="shared" si="99"/>
        <v>2018</v>
      </c>
      <c r="F1268" s="224" t="str">
        <f t="shared" si="100"/>
        <v>4Q18</v>
      </c>
      <c r="G1268" s="225">
        <v>43411</v>
      </c>
      <c r="H1268" s="224">
        <v>3.7317999999999998</v>
      </c>
    </row>
    <row r="1269" spans="2:8">
      <c r="B1269" s="224" t="str">
        <f t="shared" si="97"/>
        <v>4Q</v>
      </c>
      <c r="C1269" s="224">
        <f t="shared" si="101"/>
        <v>11</v>
      </c>
      <c r="D1269" s="224" t="str">
        <f t="shared" si="98"/>
        <v>18</v>
      </c>
      <c r="E1269">
        <f t="shared" si="99"/>
        <v>2018</v>
      </c>
      <c r="F1269" s="224" t="str">
        <f t="shared" si="100"/>
        <v>4Q18</v>
      </c>
      <c r="G1269" s="225">
        <v>43412</v>
      </c>
      <c r="H1269" s="224">
        <v>3.7605</v>
      </c>
    </row>
    <row r="1270" spans="2:8">
      <c r="B1270" s="224" t="str">
        <f t="shared" si="97"/>
        <v>4Q</v>
      </c>
      <c r="C1270" s="224">
        <f t="shared" si="101"/>
        <v>11</v>
      </c>
      <c r="D1270" s="224" t="str">
        <f t="shared" si="98"/>
        <v>18</v>
      </c>
      <c r="E1270">
        <f t="shared" si="99"/>
        <v>2018</v>
      </c>
      <c r="F1270" s="224" t="str">
        <f t="shared" si="100"/>
        <v>4Q18</v>
      </c>
      <c r="G1270" s="225">
        <v>43413</v>
      </c>
      <c r="H1270" s="224">
        <v>3.7334999999999998</v>
      </c>
    </row>
    <row r="1271" spans="2:8">
      <c r="B1271" s="224" t="str">
        <f t="shared" si="97"/>
        <v>4Q</v>
      </c>
      <c r="C1271" s="224">
        <f t="shared" si="101"/>
        <v>11</v>
      </c>
      <c r="D1271" s="224" t="str">
        <f t="shared" si="98"/>
        <v>18</v>
      </c>
      <c r="E1271">
        <f t="shared" si="99"/>
        <v>2018</v>
      </c>
      <c r="F1271" s="224" t="str">
        <f t="shared" si="100"/>
        <v>4Q18</v>
      </c>
      <c r="G1271" s="225">
        <v>43416</v>
      </c>
      <c r="H1271" s="224">
        <v>3.7675000000000001</v>
      </c>
    </row>
    <row r="1272" spans="2:8">
      <c r="B1272" s="224" t="str">
        <f t="shared" si="97"/>
        <v>4Q</v>
      </c>
      <c r="C1272" s="224">
        <f t="shared" si="101"/>
        <v>11</v>
      </c>
      <c r="D1272" s="224" t="str">
        <f t="shared" si="98"/>
        <v>18</v>
      </c>
      <c r="E1272">
        <f t="shared" si="99"/>
        <v>2018</v>
      </c>
      <c r="F1272" s="224" t="str">
        <f t="shared" si="100"/>
        <v>4Q18</v>
      </c>
      <c r="G1272" s="225">
        <v>43417</v>
      </c>
      <c r="H1272" s="224">
        <v>3.8031999999999999</v>
      </c>
    </row>
    <row r="1273" spans="2:8">
      <c r="B1273" s="224" t="str">
        <f t="shared" si="97"/>
        <v>4Q</v>
      </c>
      <c r="C1273" s="224">
        <f t="shared" si="101"/>
        <v>11</v>
      </c>
      <c r="D1273" s="224" t="str">
        <f t="shared" si="98"/>
        <v>18</v>
      </c>
      <c r="E1273">
        <f t="shared" si="99"/>
        <v>2018</v>
      </c>
      <c r="F1273" s="224" t="str">
        <f t="shared" si="100"/>
        <v>4Q18</v>
      </c>
      <c r="G1273" s="225">
        <v>43418</v>
      </c>
      <c r="H1273" s="224">
        <v>3.7841</v>
      </c>
    </row>
    <row r="1274" spans="2:8">
      <c r="B1274" s="224" t="str">
        <f t="shared" si="97"/>
        <v>4Q</v>
      </c>
      <c r="C1274" s="224">
        <f t="shared" si="101"/>
        <v>11</v>
      </c>
      <c r="D1274" s="224" t="str">
        <f t="shared" si="98"/>
        <v>18</v>
      </c>
      <c r="E1274">
        <f t="shared" si="99"/>
        <v>2018</v>
      </c>
      <c r="F1274" s="224" t="str">
        <f t="shared" si="100"/>
        <v>4Q18</v>
      </c>
      <c r="G1274" s="225">
        <v>43419</v>
      </c>
      <c r="H1274" s="224">
        <v>3.7843</v>
      </c>
    </row>
    <row r="1275" spans="2:8">
      <c r="B1275" s="224" t="str">
        <f t="shared" si="97"/>
        <v>4Q</v>
      </c>
      <c r="C1275" s="224">
        <f t="shared" si="101"/>
        <v>11</v>
      </c>
      <c r="D1275" s="224" t="str">
        <f t="shared" si="98"/>
        <v>18</v>
      </c>
      <c r="E1275">
        <f t="shared" si="99"/>
        <v>2018</v>
      </c>
      <c r="F1275" s="224" t="str">
        <f t="shared" si="100"/>
        <v>4Q18</v>
      </c>
      <c r="G1275" s="225">
        <v>43420</v>
      </c>
      <c r="H1275" s="224">
        <v>3.7435</v>
      </c>
    </row>
    <row r="1276" spans="2:8">
      <c r="B1276" s="224" t="str">
        <f t="shared" si="97"/>
        <v>4Q</v>
      </c>
      <c r="C1276" s="224">
        <f t="shared" si="101"/>
        <v>11</v>
      </c>
      <c r="D1276" s="224" t="str">
        <f t="shared" si="98"/>
        <v>18</v>
      </c>
      <c r="E1276">
        <f t="shared" si="99"/>
        <v>2018</v>
      </c>
      <c r="F1276" s="224" t="str">
        <f t="shared" si="100"/>
        <v>4Q18</v>
      </c>
      <c r="G1276" s="225">
        <v>43423</v>
      </c>
      <c r="H1276" s="224">
        <v>3.7570000000000001</v>
      </c>
    </row>
    <row r="1277" spans="2:8">
      <c r="B1277" s="224" t="str">
        <f t="shared" si="97"/>
        <v>4Q</v>
      </c>
      <c r="C1277" s="224">
        <f t="shared" si="101"/>
        <v>11</v>
      </c>
      <c r="D1277" s="224" t="str">
        <f t="shared" si="98"/>
        <v>18</v>
      </c>
      <c r="E1277">
        <f t="shared" si="99"/>
        <v>2018</v>
      </c>
      <c r="F1277" s="224" t="str">
        <f t="shared" si="100"/>
        <v>4Q18</v>
      </c>
      <c r="G1277" s="225">
        <v>43424</v>
      </c>
      <c r="H1277" s="224">
        <v>3.7572000000000001</v>
      </c>
    </row>
    <row r="1278" spans="2:8">
      <c r="B1278" s="224" t="str">
        <f t="shared" si="97"/>
        <v>4Q</v>
      </c>
      <c r="C1278" s="224">
        <f t="shared" si="101"/>
        <v>11</v>
      </c>
      <c r="D1278" s="224" t="str">
        <f t="shared" si="98"/>
        <v>18</v>
      </c>
      <c r="E1278">
        <f t="shared" si="99"/>
        <v>2018</v>
      </c>
      <c r="F1278" s="224" t="str">
        <f t="shared" si="100"/>
        <v>4Q18</v>
      </c>
      <c r="G1278" s="225">
        <v>43425</v>
      </c>
      <c r="H1278" s="224">
        <v>3.7976000000000001</v>
      </c>
    </row>
    <row r="1279" spans="2:8">
      <c r="B1279" s="224" t="str">
        <f t="shared" si="97"/>
        <v>4Q</v>
      </c>
      <c r="C1279" s="224">
        <f t="shared" si="101"/>
        <v>11</v>
      </c>
      <c r="D1279" s="224" t="str">
        <f t="shared" si="98"/>
        <v>18</v>
      </c>
      <c r="E1279">
        <f t="shared" si="99"/>
        <v>2018</v>
      </c>
      <c r="F1279" s="224" t="str">
        <f t="shared" si="100"/>
        <v>4Q18</v>
      </c>
      <c r="G1279" s="225">
        <v>43426</v>
      </c>
      <c r="H1279" s="224">
        <v>3.8045</v>
      </c>
    </row>
    <row r="1280" spans="2:8">
      <c r="B1280" s="224" t="str">
        <f t="shared" si="97"/>
        <v>4Q</v>
      </c>
      <c r="C1280" s="224">
        <f t="shared" si="101"/>
        <v>11</v>
      </c>
      <c r="D1280" s="224" t="str">
        <f t="shared" si="98"/>
        <v>18</v>
      </c>
      <c r="E1280">
        <f t="shared" si="99"/>
        <v>2018</v>
      </c>
      <c r="F1280" s="224" t="str">
        <f t="shared" si="100"/>
        <v>4Q18</v>
      </c>
      <c r="G1280" s="225">
        <v>43427</v>
      </c>
      <c r="H1280" s="224">
        <v>3.8281999999999998</v>
      </c>
    </row>
    <row r="1281" spans="2:8">
      <c r="B1281" s="224" t="str">
        <f t="shared" si="97"/>
        <v>4Q</v>
      </c>
      <c r="C1281" s="224">
        <f t="shared" si="101"/>
        <v>11</v>
      </c>
      <c r="D1281" s="224" t="str">
        <f t="shared" si="98"/>
        <v>18</v>
      </c>
      <c r="E1281">
        <f t="shared" si="99"/>
        <v>2018</v>
      </c>
      <c r="F1281" s="224" t="str">
        <f t="shared" si="100"/>
        <v>4Q18</v>
      </c>
      <c r="G1281" s="225">
        <v>43430</v>
      </c>
      <c r="H1281" s="224">
        <v>3.9409999999999998</v>
      </c>
    </row>
    <row r="1282" spans="2:8">
      <c r="B1282" s="224" t="str">
        <f t="shared" si="97"/>
        <v>4Q</v>
      </c>
      <c r="C1282" s="224">
        <f t="shared" si="101"/>
        <v>11</v>
      </c>
      <c r="D1282" s="224" t="str">
        <f t="shared" si="98"/>
        <v>18</v>
      </c>
      <c r="E1282">
        <f t="shared" si="99"/>
        <v>2018</v>
      </c>
      <c r="F1282" s="224" t="str">
        <f t="shared" si="100"/>
        <v>4Q18</v>
      </c>
      <c r="G1282" s="225">
        <v>43431</v>
      </c>
      <c r="H1282" s="224">
        <v>3.8752</v>
      </c>
    </row>
    <row r="1283" spans="2:8">
      <c r="B1283" s="224" t="str">
        <f t="shared" ref="B1283:B1346" si="102">VLOOKUP(C1283,$N$3:$O$14,2,0)</f>
        <v>4Q</v>
      </c>
      <c r="C1283" s="224">
        <f t="shared" si="101"/>
        <v>11</v>
      </c>
      <c r="D1283" s="224" t="str">
        <f t="shared" ref="D1283:D1346" si="103">RIGHT(E1283,2)</f>
        <v>18</v>
      </c>
      <c r="E1283">
        <f t="shared" ref="E1283:E1346" si="104">YEAR(G1283)</f>
        <v>2018</v>
      </c>
      <c r="F1283" s="224" t="str">
        <f t="shared" ref="F1283:F1346" si="105">+B1283&amp;D1283</f>
        <v>4Q18</v>
      </c>
      <c r="G1283" s="225">
        <v>43432</v>
      </c>
      <c r="H1283" s="224">
        <v>3.851</v>
      </c>
    </row>
    <row r="1284" spans="2:8">
      <c r="B1284" s="224" t="str">
        <f t="shared" si="102"/>
        <v>4Q</v>
      </c>
      <c r="C1284" s="224">
        <f t="shared" ref="C1284:C1347" si="106">MONTH(G1284)</f>
        <v>11</v>
      </c>
      <c r="D1284" s="224" t="str">
        <f t="shared" si="103"/>
        <v>18</v>
      </c>
      <c r="E1284">
        <f t="shared" si="104"/>
        <v>2018</v>
      </c>
      <c r="F1284" s="224" t="str">
        <f t="shared" si="105"/>
        <v>4Q18</v>
      </c>
      <c r="G1284" s="225">
        <v>43433</v>
      </c>
      <c r="H1284" s="224">
        <v>3.8527999999999998</v>
      </c>
    </row>
    <row r="1285" spans="2:8">
      <c r="B1285" s="224" t="str">
        <f t="shared" si="102"/>
        <v>4Q</v>
      </c>
      <c r="C1285" s="224">
        <f t="shared" si="106"/>
        <v>11</v>
      </c>
      <c r="D1285" s="224" t="str">
        <f t="shared" si="103"/>
        <v>18</v>
      </c>
      <c r="E1285">
        <f t="shared" si="104"/>
        <v>2018</v>
      </c>
      <c r="F1285" s="224" t="str">
        <f t="shared" si="105"/>
        <v>4Q18</v>
      </c>
      <c r="G1285" s="225">
        <v>43434</v>
      </c>
      <c r="H1285" s="224">
        <v>3.8668999999999998</v>
      </c>
    </row>
    <row r="1286" spans="2:8">
      <c r="B1286" s="224" t="str">
        <f t="shared" si="102"/>
        <v>4Q</v>
      </c>
      <c r="C1286" s="224">
        <f t="shared" si="106"/>
        <v>12</v>
      </c>
      <c r="D1286" s="224" t="str">
        <f t="shared" si="103"/>
        <v>18</v>
      </c>
      <c r="E1286">
        <f t="shared" si="104"/>
        <v>2018</v>
      </c>
      <c r="F1286" s="224" t="str">
        <f t="shared" si="105"/>
        <v>4Q18</v>
      </c>
      <c r="G1286" s="225">
        <v>43437</v>
      </c>
      <c r="H1286" s="224">
        <v>3.8422999999999998</v>
      </c>
    </row>
    <row r="1287" spans="2:8">
      <c r="B1287" s="224" t="str">
        <f t="shared" si="102"/>
        <v>4Q</v>
      </c>
      <c r="C1287" s="224">
        <f t="shared" si="106"/>
        <v>12</v>
      </c>
      <c r="D1287" s="224" t="str">
        <f t="shared" si="103"/>
        <v>18</v>
      </c>
      <c r="E1287">
        <f t="shared" si="104"/>
        <v>2018</v>
      </c>
      <c r="F1287" s="224" t="str">
        <f t="shared" si="105"/>
        <v>4Q18</v>
      </c>
      <c r="G1287" s="225">
        <v>43438</v>
      </c>
      <c r="H1287" s="224">
        <v>3.8525</v>
      </c>
    </row>
    <row r="1288" spans="2:8">
      <c r="B1288" s="224" t="str">
        <f t="shared" si="102"/>
        <v>4Q</v>
      </c>
      <c r="C1288" s="224">
        <f t="shared" si="106"/>
        <v>12</v>
      </c>
      <c r="D1288" s="224" t="str">
        <f t="shared" si="103"/>
        <v>18</v>
      </c>
      <c r="E1288">
        <f t="shared" si="104"/>
        <v>2018</v>
      </c>
      <c r="F1288" s="224" t="str">
        <f t="shared" si="105"/>
        <v>4Q18</v>
      </c>
      <c r="G1288" s="225">
        <v>43439</v>
      </c>
      <c r="H1288" s="224">
        <v>3.8685999999999998</v>
      </c>
    </row>
    <row r="1289" spans="2:8">
      <c r="B1289" s="224" t="str">
        <f t="shared" si="102"/>
        <v>4Q</v>
      </c>
      <c r="C1289" s="224">
        <f t="shared" si="106"/>
        <v>12</v>
      </c>
      <c r="D1289" s="224" t="str">
        <f t="shared" si="103"/>
        <v>18</v>
      </c>
      <c r="E1289">
        <f t="shared" si="104"/>
        <v>2018</v>
      </c>
      <c r="F1289" s="224" t="str">
        <f t="shared" si="105"/>
        <v>4Q18</v>
      </c>
      <c r="G1289" s="225">
        <v>43440</v>
      </c>
      <c r="H1289" s="224">
        <v>3.8793000000000002</v>
      </c>
    </row>
    <row r="1290" spans="2:8">
      <c r="B1290" s="224" t="str">
        <f t="shared" si="102"/>
        <v>4Q</v>
      </c>
      <c r="C1290" s="224">
        <f t="shared" si="106"/>
        <v>12</v>
      </c>
      <c r="D1290" s="224" t="str">
        <f t="shared" si="103"/>
        <v>18</v>
      </c>
      <c r="E1290">
        <f t="shared" si="104"/>
        <v>2018</v>
      </c>
      <c r="F1290" s="224" t="str">
        <f t="shared" si="105"/>
        <v>4Q18</v>
      </c>
      <c r="G1290" s="225">
        <v>43441</v>
      </c>
      <c r="H1290" s="224">
        <v>3.9075000000000002</v>
      </c>
    </row>
    <row r="1291" spans="2:8">
      <c r="B1291" s="224" t="str">
        <f t="shared" si="102"/>
        <v>4Q</v>
      </c>
      <c r="C1291" s="224">
        <f t="shared" si="106"/>
        <v>12</v>
      </c>
      <c r="D1291" s="224" t="str">
        <f t="shared" si="103"/>
        <v>18</v>
      </c>
      <c r="E1291">
        <f t="shared" si="104"/>
        <v>2018</v>
      </c>
      <c r="F1291" s="224" t="str">
        <f t="shared" si="105"/>
        <v>4Q18</v>
      </c>
      <c r="G1291" s="225">
        <v>43444</v>
      </c>
      <c r="H1291" s="224">
        <v>3.9180999999999999</v>
      </c>
    </row>
    <row r="1292" spans="2:8">
      <c r="B1292" s="224" t="str">
        <f t="shared" si="102"/>
        <v>4Q</v>
      </c>
      <c r="C1292" s="224">
        <f t="shared" si="106"/>
        <v>12</v>
      </c>
      <c r="D1292" s="224" t="str">
        <f t="shared" si="103"/>
        <v>18</v>
      </c>
      <c r="E1292">
        <f t="shared" si="104"/>
        <v>2018</v>
      </c>
      <c r="F1292" s="224" t="str">
        <f t="shared" si="105"/>
        <v>4Q18</v>
      </c>
      <c r="G1292" s="225">
        <v>43445</v>
      </c>
      <c r="H1292" s="224">
        <v>3.9039999999999999</v>
      </c>
    </row>
    <row r="1293" spans="2:8">
      <c r="B1293" s="224" t="str">
        <f t="shared" si="102"/>
        <v>4Q</v>
      </c>
      <c r="C1293" s="224">
        <f t="shared" si="106"/>
        <v>12</v>
      </c>
      <c r="D1293" s="224" t="str">
        <f t="shared" si="103"/>
        <v>18</v>
      </c>
      <c r="E1293">
        <f t="shared" si="104"/>
        <v>2018</v>
      </c>
      <c r="F1293" s="224" t="str">
        <f t="shared" si="105"/>
        <v>4Q18</v>
      </c>
      <c r="G1293" s="225">
        <v>43446</v>
      </c>
      <c r="H1293" s="224">
        <v>3.8555000000000001</v>
      </c>
    </row>
    <row r="1294" spans="2:8">
      <c r="B1294" s="224" t="str">
        <f t="shared" si="102"/>
        <v>4Q</v>
      </c>
      <c r="C1294" s="224">
        <f t="shared" si="106"/>
        <v>12</v>
      </c>
      <c r="D1294" s="224" t="str">
        <f t="shared" si="103"/>
        <v>18</v>
      </c>
      <c r="E1294">
        <f t="shared" si="104"/>
        <v>2018</v>
      </c>
      <c r="F1294" s="224" t="str">
        <f t="shared" si="105"/>
        <v>4Q18</v>
      </c>
      <c r="G1294" s="225">
        <v>43447</v>
      </c>
      <c r="H1294" s="224">
        <v>3.8910999999999998</v>
      </c>
    </row>
    <row r="1295" spans="2:8">
      <c r="B1295" s="224" t="str">
        <f t="shared" si="102"/>
        <v>4Q</v>
      </c>
      <c r="C1295" s="224">
        <f t="shared" si="106"/>
        <v>12</v>
      </c>
      <c r="D1295" s="224" t="str">
        <f t="shared" si="103"/>
        <v>18</v>
      </c>
      <c r="E1295">
        <f t="shared" si="104"/>
        <v>2018</v>
      </c>
      <c r="F1295" s="224" t="str">
        <f t="shared" si="105"/>
        <v>4Q18</v>
      </c>
      <c r="G1295" s="225">
        <v>43448</v>
      </c>
      <c r="H1295" s="224">
        <v>3.9171</v>
      </c>
    </row>
    <row r="1296" spans="2:8">
      <c r="B1296" s="224" t="str">
        <f t="shared" si="102"/>
        <v>4Q</v>
      </c>
      <c r="C1296" s="224">
        <f t="shared" si="106"/>
        <v>12</v>
      </c>
      <c r="D1296" s="224" t="str">
        <f t="shared" si="103"/>
        <v>18</v>
      </c>
      <c r="E1296">
        <f t="shared" si="104"/>
        <v>2018</v>
      </c>
      <c r="F1296" s="224" t="str">
        <f t="shared" si="105"/>
        <v>4Q18</v>
      </c>
      <c r="G1296" s="225">
        <v>43451</v>
      </c>
      <c r="H1296" s="224">
        <v>3.8995000000000002</v>
      </c>
    </row>
    <row r="1297" spans="2:8">
      <c r="B1297" s="224" t="str">
        <f t="shared" si="102"/>
        <v>4Q</v>
      </c>
      <c r="C1297" s="224">
        <f t="shared" si="106"/>
        <v>12</v>
      </c>
      <c r="D1297" s="224" t="str">
        <f t="shared" si="103"/>
        <v>18</v>
      </c>
      <c r="E1297">
        <f t="shared" si="104"/>
        <v>2018</v>
      </c>
      <c r="F1297" s="224" t="str">
        <f t="shared" si="105"/>
        <v>4Q18</v>
      </c>
      <c r="G1297" s="225">
        <v>43452</v>
      </c>
      <c r="H1297" s="224">
        <v>3.9123999999999999</v>
      </c>
    </row>
    <row r="1298" spans="2:8">
      <c r="B1298" s="224" t="str">
        <f t="shared" si="102"/>
        <v>4Q</v>
      </c>
      <c r="C1298" s="224">
        <f t="shared" si="106"/>
        <v>12</v>
      </c>
      <c r="D1298" s="224" t="str">
        <f t="shared" si="103"/>
        <v>18</v>
      </c>
      <c r="E1298">
        <f t="shared" si="104"/>
        <v>2018</v>
      </c>
      <c r="F1298" s="224" t="str">
        <f t="shared" si="105"/>
        <v>4Q18</v>
      </c>
      <c r="G1298" s="225">
        <v>43453</v>
      </c>
      <c r="H1298" s="224">
        <v>3.8976999999999999</v>
      </c>
    </row>
    <row r="1299" spans="2:8">
      <c r="B1299" s="224" t="str">
        <f t="shared" si="102"/>
        <v>4Q</v>
      </c>
      <c r="C1299" s="224">
        <f t="shared" si="106"/>
        <v>12</v>
      </c>
      <c r="D1299" s="224" t="str">
        <f t="shared" si="103"/>
        <v>18</v>
      </c>
      <c r="E1299">
        <f t="shared" si="104"/>
        <v>2018</v>
      </c>
      <c r="F1299" s="224" t="str">
        <f t="shared" si="105"/>
        <v>4Q18</v>
      </c>
      <c r="G1299" s="225">
        <v>43454</v>
      </c>
      <c r="H1299" s="224">
        <v>3.8422000000000001</v>
      </c>
    </row>
    <row r="1300" spans="2:8">
      <c r="B1300" s="224" t="str">
        <f t="shared" si="102"/>
        <v>4Q</v>
      </c>
      <c r="C1300" s="224">
        <f t="shared" si="106"/>
        <v>12</v>
      </c>
      <c r="D1300" s="224" t="str">
        <f t="shared" si="103"/>
        <v>18</v>
      </c>
      <c r="E1300">
        <f t="shared" si="104"/>
        <v>2018</v>
      </c>
      <c r="F1300" s="224" t="str">
        <f t="shared" si="105"/>
        <v>4Q18</v>
      </c>
      <c r="G1300" s="225">
        <v>43455</v>
      </c>
      <c r="H1300" s="224">
        <v>3.9039999999999999</v>
      </c>
    </row>
    <row r="1301" spans="2:8">
      <c r="B1301" s="224" t="str">
        <f t="shared" si="102"/>
        <v>4Q</v>
      </c>
      <c r="C1301" s="224">
        <f t="shared" si="106"/>
        <v>12</v>
      </c>
      <c r="D1301" s="224" t="str">
        <f t="shared" si="103"/>
        <v>18</v>
      </c>
      <c r="E1301">
        <f t="shared" si="104"/>
        <v>2018</v>
      </c>
      <c r="F1301" s="224" t="str">
        <f t="shared" si="105"/>
        <v>4Q18</v>
      </c>
      <c r="G1301" s="225">
        <v>43458</v>
      </c>
      <c r="H1301" s="224">
        <v>3.9039999999999999</v>
      </c>
    </row>
    <row r="1302" spans="2:8">
      <c r="B1302" s="224" t="str">
        <f t="shared" si="102"/>
        <v>4Q</v>
      </c>
      <c r="C1302" s="224">
        <f t="shared" si="106"/>
        <v>12</v>
      </c>
      <c r="D1302" s="224" t="str">
        <f t="shared" si="103"/>
        <v>18</v>
      </c>
      <c r="E1302">
        <f t="shared" si="104"/>
        <v>2018</v>
      </c>
      <c r="F1302" s="224" t="str">
        <f t="shared" si="105"/>
        <v>4Q18</v>
      </c>
      <c r="G1302" s="225">
        <v>43459</v>
      </c>
      <c r="H1302" s="224">
        <v>3.9039999999999999</v>
      </c>
    </row>
    <row r="1303" spans="2:8">
      <c r="B1303" s="224" t="str">
        <f t="shared" si="102"/>
        <v>4Q</v>
      </c>
      <c r="C1303" s="224">
        <f t="shared" si="106"/>
        <v>12</v>
      </c>
      <c r="D1303" s="224" t="str">
        <f t="shared" si="103"/>
        <v>18</v>
      </c>
      <c r="E1303">
        <f t="shared" si="104"/>
        <v>2018</v>
      </c>
      <c r="F1303" s="224" t="str">
        <f t="shared" si="105"/>
        <v>4Q18</v>
      </c>
      <c r="G1303" s="225">
        <v>43460</v>
      </c>
      <c r="H1303" s="224">
        <v>3.9220000000000002</v>
      </c>
    </row>
    <row r="1304" spans="2:8">
      <c r="B1304" s="224" t="str">
        <f t="shared" si="102"/>
        <v>4Q</v>
      </c>
      <c r="C1304" s="224">
        <f t="shared" si="106"/>
        <v>12</v>
      </c>
      <c r="D1304" s="224" t="str">
        <f t="shared" si="103"/>
        <v>18</v>
      </c>
      <c r="E1304">
        <f t="shared" si="104"/>
        <v>2018</v>
      </c>
      <c r="F1304" s="224" t="str">
        <f t="shared" si="105"/>
        <v>4Q18</v>
      </c>
      <c r="G1304" s="225">
        <v>43461</v>
      </c>
      <c r="H1304" s="224">
        <v>3.8734999999999999</v>
      </c>
    </row>
    <row r="1305" spans="2:8">
      <c r="B1305" s="224" t="str">
        <f t="shared" si="102"/>
        <v>4Q</v>
      </c>
      <c r="C1305" s="224">
        <f t="shared" si="106"/>
        <v>12</v>
      </c>
      <c r="D1305" s="224" t="str">
        <f t="shared" si="103"/>
        <v>18</v>
      </c>
      <c r="E1305">
        <f t="shared" si="104"/>
        <v>2018</v>
      </c>
      <c r="F1305" s="224" t="str">
        <f t="shared" si="105"/>
        <v>4Q18</v>
      </c>
      <c r="G1305" s="225">
        <v>43462</v>
      </c>
      <c r="H1305" s="224">
        <v>3.8812000000000002</v>
      </c>
    </row>
    <row r="1306" spans="2:8">
      <c r="B1306" s="224" t="str">
        <f t="shared" si="102"/>
        <v>4Q</v>
      </c>
      <c r="C1306" s="224">
        <f t="shared" si="106"/>
        <v>12</v>
      </c>
      <c r="D1306" s="224" t="str">
        <f t="shared" si="103"/>
        <v>18</v>
      </c>
      <c r="E1306">
        <f t="shared" si="104"/>
        <v>2018</v>
      </c>
      <c r="F1306" s="224" t="str">
        <f t="shared" si="105"/>
        <v>4Q18</v>
      </c>
      <c r="G1306" s="225">
        <v>43465</v>
      </c>
      <c r="H1306" s="224">
        <v>3.8812000000000002</v>
      </c>
    </row>
    <row r="1307" spans="2:8">
      <c r="B1307" s="224" t="str">
        <f t="shared" si="102"/>
        <v>1Q</v>
      </c>
      <c r="C1307" s="224">
        <f t="shared" si="106"/>
        <v>1</v>
      </c>
      <c r="D1307" s="224" t="str">
        <f t="shared" si="103"/>
        <v>19</v>
      </c>
      <c r="E1307">
        <f t="shared" si="104"/>
        <v>2019</v>
      </c>
      <c r="F1307" s="224" t="str">
        <f t="shared" si="105"/>
        <v>1Q19</v>
      </c>
      <c r="G1307" s="225">
        <v>43466</v>
      </c>
      <c r="H1307" s="224">
        <v>3.8812000000000002</v>
      </c>
    </row>
    <row r="1308" spans="2:8">
      <c r="B1308" s="224" t="str">
        <f t="shared" si="102"/>
        <v>1Q</v>
      </c>
      <c r="C1308" s="224">
        <f t="shared" si="106"/>
        <v>1</v>
      </c>
      <c r="D1308" s="224" t="str">
        <f t="shared" si="103"/>
        <v>19</v>
      </c>
      <c r="E1308">
        <f t="shared" si="104"/>
        <v>2019</v>
      </c>
      <c r="F1308" s="224" t="str">
        <f t="shared" si="105"/>
        <v>1Q19</v>
      </c>
      <c r="G1308" s="225">
        <v>43467</v>
      </c>
      <c r="H1308" s="224">
        <v>3.79</v>
      </c>
    </row>
    <row r="1309" spans="2:8">
      <c r="B1309" s="224" t="str">
        <f t="shared" si="102"/>
        <v>1Q</v>
      </c>
      <c r="C1309" s="224">
        <f t="shared" si="106"/>
        <v>1</v>
      </c>
      <c r="D1309" s="224" t="str">
        <f t="shared" si="103"/>
        <v>19</v>
      </c>
      <c r="E1309">
        <f t="shared" si="104"/>
        <v>2019</v>
      </c>
      <c r="F1309" s="224" t="str">
        <f t="shared" si="105"/>
        <v>1Q19</v>
      </c>
      <c r="G1309" s="225">
        <v>43468</v>
      </c>
      <c r="H1309" s="224">
        <v>3.7565</v>
      </c>
    </row>
    <row r="1310" spans="2:8">
      <c r="B1310" s="224" t="str">
        <f t="shared" si="102"/>
        <v>1Q</v>
      </c>
      <c r="C1310" s="224">
        <f t="shared" si="106"/>
        <v>1</v>
      </c>
      <c r="D1310" s="224" t="str">
        <f t="shared" si="103"/>
        <v>19</v>
      </c>
      <c r="E1310">
        <f t="shared" si="104"/>
        <v>2019</v>
      </c>
      <c r="F1310" s="224" t="str">
        <f t="shared" si="105"/>
        <v>1Q19</v>
      </c>
      <c r="G1310" s="225">
        <v>43469</v>
      </c>
      <c r="H1310" s="224">
        <v>3.7155</v>
      </c>
    </row>
    <row r="1311" spans="2:8">
      <c r="B1311" s="224" t="str">
        <f t="shared" si="102"/>
        <v>1Q</v>
      </c>
      <c r="C1311" s="224">
        <f t="shared" si="106"/>
        <v>1</v>
      </c>
      <c r="D1311" s="224" t="str">
        <f t="shared" si="103"/>
        <v>19</v>
      </c>
      <c r="E1311">
        <f t="shared" si="104"/>
        <v>2019</v>
      </c>
      <c r="F1311" s="224" t="str">
        <f t="shared" si="105"/>
        <v>1Q19</v>
      </c>
      <c r="G1311" s="225">
        <v>43472</v>
      </c>
      <c r="H1311" s="224">
        <v>3.7355999999999998</v>
      </c>
    </row>
    <row r="1312" spans="2:8">
      <c r="B1312" s="224" t="str">
        <f t="shared" si="102"/>
        <v>1Q</v>
      </c>
      <c r="C1312" s="224">
        <f t="shared" si="106"/>
        <v>1</v>
      </c>
      <c r="D1312" s="224" t="str">
        <f t="shared" si="103"/>
        <v>19</v>
      </c>
      <c r="E1312">
        <f t="shared" si="104"/>
        <v>2019</v>
      </c>
      <c r="F1312" s="224" t="str">
        <f t="shared" si="105"/>
        <v>1Q19</v>
      </c>
      <c r="G1312" s="225">
        <v>43473</v>
      </c>
      <c r="H1312" s="224">
        <v>3.7132999999999998</v>
      </c>
    </row>
    <row r="1313" spans="2:8">
      <c r="B1313" s="224" t="str">
        <f t="shared" si="102"/>
        <v>1Q</v>
      </c>
      <c r="C1313" s="224">
        <f t="shared" si="106"/>
        <v>1</v>
      </c>
      <c r="D1313" s="224" t="str">
        <f t="shared" si="103"/>
        <v>19</v>
      </c>
      <c r="E1313">
        <f t="shared" si="104"/>
        <v>2019</v>
      </c>
      <c r="F1313" s="224" t="str">
        <f t="shared" si="105"/>
        <v>1Q19</v>
      </c>
      <c r="G1313" s="225">
        <v>43474</v>
      </c>
      <c r="H1313" s="224">
        <v>3.6806999999999999</v>
      </c>
    </row>
    <row r="1314" spans="2:8">
      <c r="B1314" s="224" t="str">
        <f t="shared" si="102"/>
        <v>1Q</v>
      </c>
      <c r="C1314" s="224">
        <f t="shared" si="106"/>
        <v>1</v>
      </c>
      <c r="D1314" s="224" t="str">
        <f t="shared" si="103"/>
        <v>19</v>
      </c>
      <c r="E1314">
        <f t="shared" si="104"/>
        <v>2019</v>
      </c>
      <c r="F1314" s="224" t="str">
        <f t="shared" si="105"/>
        <v>1Q19</v>
      </c>
      <c r="G1314" s="225">
        <v>43475</v>
      </c>
      <c r="H1314" s="224">
        <v>3.7105000000000001</v>
      </c>
    </row>
    <row r="1315" spans="2:8">
      <c r="B1315" s="224" t="str">
        <f t="shared" si="102"/>
        <v>1Q</v>
      </c>
      <c r="C1315" s="224">
        <f t="shared" si="106"/>
        <v>1</v>
      </c>
      <c r="D1315" s="224" t="str">
        <f t="shared" si="103"/>
        <v>19</v>
      </c>
      <c r="E1315">
        <f t="shared" si="104"/>
        <v>2019</v>
      </c>
      <c r="F1315" s="224" t="str">
        <f t="shared" si="105"/>
        <v>1Q19</v>
      </c>
      <c r="G1315" s="225">
        <v>43476</v>
      </c>
      <c r="H1315" s="224">
        <v>3.7113</v>
      </c>
    </row>
    <row r="1316" spans="2:8">
      <c r="B1316" s="224" t="str">
        <f t="shared" si="102"/>
        <v>1Q</v>
      </c>
      <c r="C1316" s="224">
        <f t="shared" si="106"/>
        <v>1</v>
      </c>
      <c r="D1316" s="224" t="str">
        <f t="shared" si="103"/>
        <v>19</v>
      </c>
      <c r="E1316">
        <f t="shared" si="104"/>
        <v>2019</v>
      </c>
      <c r="F1316" s="224" t="str">
        <f t="shared" si="105"/>
        <v>1Q19</v>
      </c>
      <c r="G1316" s="225">
        <v>43479</v>
      </c>
      <c r="H1316" s="224">
        <v>3.6989999999999998</v>
      </c>
    </row>
    <row r="1317" spans="2:8">
      <c r="B1317" s="224" t="str">
        <f t="shared" si="102"/>
        <v>1Q</v>
      </c>
      <c r="C1317" s="224">
        <f t="shared" si="106"/>
        <v>1</v>
      </c>
      <c r="D1317" s="224" t="str">
        <f t="shared" si="103"/>
        <v>19</v>
      </c>
      <c r="E1317">
        <f t="shared" si="104"/>
        <v>2019</v>
      </c>
      <c r="F1317" s="224" t="str">
        <f t="shared" si="105"/>
        <v>1Q19</v>
      </c>
      <c r="G1317" s="225">
        <v>43480</v>
      </c>
      <c r="H1317" s="224">
        <v>3.7172000000000001</v>
      </c>
    </row>
    <row r="1318" spans="2:8">
      <c r="B1318" s="224" t="str">
        <f t="shared" si="102"/>
        <v>1Q</v>
      </c>
      <c r="C1318" s="224">
        <f t="shared" si="106"/>
        <v>1</v>
      </c>
      <c r="D1318" s="224" t="str">
        <f t="shared" si="103"/>
        <v>19</v>
      </c>
      <c r="E1318">
        <f t="shared" si="104"/>
        <v>2019</v>
      </c>
      <c r="F1318" s="224" t="str">
        <f t="shared" si="105"/>
        <v>1Q19</v>
      </c>
      <c r="G1318" s="225">
        <v>43481</v>
      </c>
      <c r="H1318" s="224">
        <v>3.7366000000000001</v>
      </c>
    </row>
    <row r="1319" spans="2:8">
      <c r="B1319" s="224" t="str">
        <f t="shared" si="102"/>
        <v>1Q</v>
      </c>
      <c r="C1319" s="224">
        <f t="shared" si="106"/>
        <v>1</v>
      </c>
      <c r="D1319" s="224" t="str">
        <f t="shared" si="103"/>
        <v>19</v>
      </c>
      <c r="E1319">
        <f t="shared" si="104"/>
        <v>2019</v>
      </c>
      <c r="F1319" s="224" t="str">
        <f t="shared" si="105"/>
        <v>1Q19</v>
      </c>
      <c r="G1319" s="225">
        <v>43482</v>
      </c>
      <c r="H1319" s="224">
        <v>3.7504</v>
      </c>
    </row>
    <row r="1320" spans="2:8">
      <c r="B1320" s="224" t="str">
        <f t="shared" si="102"/>
        <v>1Q</v>
      </c>
      <c r="C1320" s="224">
        <f t="shared" si="106"/>
        <v>1</v>
      </c>
      <c r="D1320" s="224" t="str">
        <f t="shared" si="103"/>
        <v>19</v>
      </c>
      <c r="E1320">
        <f t="shared" si="104"/>
        <v>2019</v>
      </c>
      <c r="F1320" s="224" t="str">
        <f t="shared" si="105"/>
        <v>1Q19</v>
      </c>
      <c r="G1320" s="225">
        <v>43483</v>
      </c>
      <c r="H1320" s="224">
        <v>3.7517</v>
      </c>
    </row>
    <row r="1321" spans="2:8">
      <c r="B1321" s="224" t="str">
        <f t="shared" si="102"/>
        <v>1Q</v>
      </c>
      <c r="C1321" s="224">
        <f t="shared" si="106"/>
        <v>1</v>
      </c>
      <c r="D1321" s="224" t="str">
        <f t="shared" si="103"/>
        <v>19</v>
      </c>
      <c r="E1321">
        <f t="shared" si="104"/>
        <v>2019</v>
      </c>
      <c r="F1321" s="224" t="str">
        <f t="shared" si="105"/>
        <v>1Q19</v>
      </c>
      <c r="G1321" s="225">
        <v>43486</v>
      </c>
      <c r="H1321" s="224">
        <v>3.7549999999999999</v>
      </c>
    </row>
    <row r="1322" spans="2:8">
      <c r="B1322" s="224" t="str">
        <f t="shared" si="102"/>
        <v>1Q</v>
      </c>
      <c r="C1322" s="224">
        <f t="shared" si="106"/>
        <v>1</v>
      </c>
      <c r="D1322" s="224" t="str">
        <f t="shared" si="103"/>
        <v>19</v>
      </c>
      <c r="E1322">
        <f t="shared" si="104"/>
        <v>2019</v>
      </c>
      <c r="F1322" s="224" t="str">
        <f t="shared" si="105"/>
        <v>1Q19</v>
      </c>
      <c r="G1322" s="225">
        <v>43487</v>
      </c>
      <c r="H1322" s="224">
        <v>3.8151999999999999</v>
      </c>
    </row>
    <row r="1323" spans="2:8">
      <c r="B1323" s="224" t="str">
        <f t="shared" si="102"/>
        <v>1Q</v>
      </c>
      <c r="C1323" s="224">
        <f t="shared" si="106"/>
        <v>1</v>
      </c>
      <c r="D1323" s="224" t="str">
        <f t="shared" si="103"/>
        <v>19</v>
      </c>
      <c r="E1323">
        <f t="shared" si="104"/>
        <v>2019</v>
      </c>
      <c r="F1323" s="224" t="str">
        <f t="shared" si="105"/>
        <v>1Q19</v>
      </c>
      <c r="G1323" s="225">
        <v>43488</v>
      </c>
      <c r="H1323" s="224">
        <v>3.7663000000000002</v>
      </c>
    </row>
    <row r="1324" spans="2:8">
      <c r="B1324" s="224" t="str">
        <f t="shared" si="102"/>
        <v>1Q</v>
      </c>
      <c r="C1324" s="224">
        <f t="shared" si="106"/>
        <v>1</v>
      </c>
      <c r="D1324" s="224" t="str">
        <f t="shared" si="103"/>
        <v>19</v>
      </c>
      <c r="E1324">
        <f t="shared" si="104"/>
        <v>2019</v>
      </c>
      <c r="F1324" s="224" t="str">
        <f t="shared" si="105"/>
        <v>1Q19</v>
      </c>
      <c r="G1324" s="225">
        <v>43489</v>
      </c>
      <c r="H1324" s="224">
        <v>3.7732999999999999</v>
      </c>
    </row>
    <row r="1325" spans="2:8">
      <c r="B1325" s="224" t="str">
        <f t="shared" si="102"/>
        <v>1Q</v>
      </c>
      <c r="C1325" s="224">
        <f t="shared" si="106"/>
        <v>1</v>
      </c>
      <c r="D1325" s="224" t="str">
        <f t="shared" si="103"/>
        <v>19</v>
      </c>
      <c r="E1325">
        <f t="shared" si="104"/>
        <v>2019</v>
      </c>
      <c r="F1325" s="224" t="str">
        <f t="shared" si="105"/>
        <v>1Q19</v>
      </c>
      <c r="G1325" s="225">
        <v>43490</v>
      </c>
      <c r="H1325" s="224">
        <v>3.7707000000000002</v>
      </c>
    </row>
    <row r="1326" spans="2:8">
      <c r="B1326" s="224" t="str">
        <f t="shared" si="102"/>
        <v>1Q</v>
      </c>
      <c r="C1326" s="224">
        <f t="shared" si="106"/>
        <v>1</v>
      </c>
      <c r="D1326" s="224" t="str">
        <f t="shared" si="103"/>
        <v>19</v>
      </c>
      <c r="E1326">
        <f t="shared" si="104"/>
        <v>2019</v>
      </c>
      <c r="F1326" s="224" t="str">
        <f t="shared" si="105"/>
        <v>1Q19</v>
      </c>
      <c r="G1326" s="225">
        <v>43493</v>
      </c>
      <c r="H1326" s="224">
        <v>3.7618999999999998</v>
      </c>
    </row>
    <row r="1327" spans="2:8">
      <c r="B1327" s="224" t="str">
        <f t="shared" si="102"/>
        <v>1Q</v>
      </c>
      <c r="C1327" s="224">
        <f t="shared" si="106"/>
        <v>1</v>
      </c>
      <c r="D1327" s="224" t="str">
        <f t="shared" si="103"/>
        <v>19</v>
      </c>
      <c r="E1327">
        <f t="shared" si="104"/>
        <v>2019</v>
      </c>
      <c r="F1327" s="224" t="str">
        <f t="shared" si="105"/>
        <v>1Q19</v>
      </c>
      <c r="G1327" s="225">
        <v>43494</v>
      </c>
      <c r="H1327" s="224">
        <v>3.7202000000000002</v>
      </c>
    </row>
    <row r="1328" spans="2:8">
      <c r="B1328" s="224" t="str">
        <f t="shared" si="102"/>
        <v>1Q</v>
      </c>
      <c r="C1328" s="224">
        <f t="shared" si="106"/>
        <v>1</v>
      </c>
      <c r="D1328" s="224" t="str">
        <f t="shared" si="103"/>
        <v>19</v>
      </c>
      <c r="E1328">
        <f t="shared" si="104"/>
        <v>2019</v>
      </c>
      <c r="F1328" s="224" t="str">
        <f t="shared" si="105"/>
        <v>1Q19</v>
      </c>
      <c r="G1328" s="225">
        <v>43495</v>
      </c>
      <c r="H1328" s="224">
        <v>3.6850000000000001</v>
      </c>
    </row>
    <row r="1329" spans="2:8">
      <c r="B1329" s="224" t="str">
        <f t="shared" si="102"/>
        <v>1Q</v>
      </c>
      <c r="C1329" s="224">
        <f t="shared" si="106"/>
        <v>1</v>
      </c>
      <c r="D1329" s="224" t="str">
        <f t="shared" si="103"/>
        <v>19</v>
      </c>
      <c r="E1329">
        <f t="shared" si="104"/>
        <v>2019</v>
      </c>
      <c r="F1329" s="224" t="str">
        <f t="shared" si="105"/>
        <v>1Q19</v>
      </c>
      <c r="G1329" s="225">
        <v>43496</v>
      </c>
      <c r="H1329" s="224">
        <v>3.6440000000000001</v>
      </c>
    </row>
    <row r="1330" spans="2:8">
      <c r="B1330" s="224" t="str">
        <f t="shared" si="102"/>
        <v>1Q</v>
      </c>
      <c r="C1330" s="224">
        <f t="shared" si="106"/>
        <v>2</v>
      </c>
      <c r="D1330" s="224" t="str">
        <f t="shared" si="103"/>
        <v>19</v>
      </c>
      <c r="E1330">
        <f t="shared" si="104"/>
        <v>2019</v>
      </c>
      <c r="F1330" s="224" t="str">
        <f t="shared" si="105"/>
        <v>1Q19</v>
      </c>
      <c r="G1330" s="225">
        <v>43497</v>
      </c>
      <c r="H1330" s="224">
        <v>3.6597</v>
      </c>
    </row>
    <row r="1331" spans="2:8">
      <c r="B1331" s="224" t="str">
        <f t="shared" si="102"/>
        <v>1Q</v>
      </c>
      <c r="C1331" s="224">
        <f t="shared" si="106"/>
        <v>2</v>
      </c>
      <c r="D1331" s="224" t="str">
        <f t="shared" si="103"/>
        <v>19</v>
      </c>
      <c r="E1331">
        <f t="shared" si="104"/>
        <v>2019</v>
      </c>
      <c r="F1331" s="224" t="str">
        <f t="shared" si="105"/>
        <v>1Q19</v>
      </c>
      <c r="G1331" s="225">
        <v>43500</v>
      </c>
      <c r="H1331" s="224">
        <v>3.6686999999999999</v>
      </c>
    </row>
    <row r="1332" spans="2:8">
      <c r="B1332" s="224" t="str">
        <f t="shared" si="102"/>
        <v>1Q</v>
      </c>
      <c r="C1332" s="224">
        <f t="shared" si="106"/>
        <v>2</v>
      </c>
      <c r="D1332" s="224" t="str">
        <f t="shared" si="103"/>
        <v>19</v>
      </c>
      <c r="E1332">
        <f t="shared" si="104"/>
        <v>2019</v>
      </c>
      <c r="F1332" s="224" t="str">
        <f t="shared" si="105"/>
        <v>1Q19</v>
      </c>
      <c r="G1332" s="225">
        <v>43501</v>
      </c>
      <c r="H1332" s="224">
        <v>3.6699000000000002</v>
      </c>
    </row>
    <row r="1333" spans="2:8">
      <c r="B1333" s="224" t="str">
        <f t="shared" si="102"/>
        <v>1Q</v>
      </c>
      <c r="C1333" s="224">
        <f t="shared" si="106"/>
        <v>2</v>
      </c>
      <c r="D1333" s="224" t="str">
        <f t="shared" si="103"/>
        <v>19</v>
      </c>
      <c r="E1333">
        <f t="shared" si="104"/>
        <v>2019</v>
      </c>
      <c r="F1333" s="224" t="str">
        <f t="shared" si="105"/>
        <v>1Q19</v>
      </c>
      <c r="G1333" s="225">
        <v>43502</v>
      </c>
      <c r="H1333" s="224">
        <v>3.6983000000000001</v>
      </c>
    </row>
    <row r="1334" spans="2:8">
      <c r="B1334" s="224" t="str">
        <f t="shared" si="102"/>
        <v>1Q</v>
      </c>
      <c r="C1334" s="224">
        <f t="shared" si="106"/>
        <v>2</v>
      </c>
      <c r="D1334" s="224" t="str">
        <f t="shared" si="103"/>
        <v>19</v>
      </c>
      <c r="E1334">
        <f t="shared" si="104"/>
        <v>2019</v>
      </c>
      <c r="F1334" s="224" t="str">
        <f t="shared" si="105"/>
        <v>1Q19</v>
      </c>
      <c r="G1334" s="225">
        <v>43503</v>
      </c>
      <c r="H1334" s="224">
        <v>3.7166999999999999</v>
      </c>
    </row>
    <row r="1335" spans="2:8">
      <c r="B1335" s="224" t="str">
        <f t="shared" si="102"/>
        <v>1Q</v>
      </c>
      <c r="C1335" s="224">
        <f t="shared" si="106"/>
        <v>2</v>
      </c>
      <c r="D1335" s="224" t="str">
        <f t="shared" si="103"/>
        <v>19</v>
      </c>
      <c r="E1335">
        <f t="shared" si="104"/>
        <v>2019</v>
      </c>
      <c r="F1335" s="224" t="str">
        <f t="shared" si="105"/>
        <v>1Q19</v>
      </c>
      <c r="G1335" s="225">
        <v>43504</v>
      </c>
      <c r="H1335" s="224">
        <v>3.7292000000000001</v>
      </c>
    </row>
    <row r="1336" spans="2:8">
      <c r="B1336" s="224" t="str">
        <f t="shared" si="102"/>
        <v>1Q</v>
      </c>
      <c r="C1336" s="224">
        <f t="shared" si="106"/>
        <v>2</v>
      </c>
      <c r="D1336" s="224" t="str">
        <f t="shared" si="103"/>
        <v>19</v>
      </c>
      <c r="E1336">
        <f t="shared" si="104"/>
        <v>2019</v>
      </c>
      <c r="F1336" s="224" t="str">
        <f t="shared" si="105"/>
        <v>1Q19</v>
      </c>
      <c r="G1336" s="225">
        <v>43507</v>
      </c>
      <c r="H1336" s="224">
        <v>3.7576999999999998</v>
      </c>
    </row>
    <row r="1337" spans="2:8">
      <c r="B1337" s="224" t="str">
        <f t="shared" si="102"/>
        <v>1Q</v>
      </c>
      <c r="C1337" s="224">
        <f t="shared" si="106"/>
        <v>2</v>
      </c>
      <c r="D1337" s="224" t="str">
        <f t="shared" si="103"/>
        <v>19</v>
      </c>
      <c r="E1337">
        <f t="shared" si="104"/>
        <v>2019</v>
      </c>
      <c r="F1337" s="224" t="str">
        <f t="shared" si="105"/>
        <v>1Q19</v>
      </c>
      <c r="G1337" s="225">
        <v>43508</v>
      </c>
      <c r="H1337" s="224">
        <v>3.7098</v>
      </c>
    </row>
    <row r="1338" spans="2:8">
      <c r="B1338" s="224" t="str">
        <f t="shared" si="102"/>
        <v>1Q</v>
      </c>
      <c r="C1338" s="224">
        <f t="shared" si="106"/>
        <v>2</v>
      </c>
      <c r="D1338" s="224" t="str">
        <f t="shared" si="103"/>
        <v>19</v>
      </c>
      <c r="E1338">
        <f t="shared" si="104"/>
        <v>2019</v>
      </c>
      <c r="F1338" s="224" t="str">
        <f t="shared" si="105"/>
        <v>1Q19</v>
      </c>
      <c r="G1338" s="225">
        <v>43509</v>
      </c>
      <c r="H1338" s="224">
        <v>3.7544</v>
      </c>
    </row>
    <row r="1339" spans="2:8">
      <c r="B1339" s="224" t="str">
        <f t="shared" si="102"/>
        <v>1Q</v>
      </c>
      <c r="C1339" s="224">
        <f t="shared" si="106"/>
        <v>2</v>
      </c>
      <c r="D1339" s="224" t="str">
        <f t="shared" si="103"/>
        <v>19</v>
      </c>
      <c r="E1339">
        <f t="shared" si="104"/>
        <v>2019</v>
      </c>
      <c r="F1339" s="224" t="str">
        <f t="shared" si="105"/>
        <v>1Q19</v>
      </c>
      <c r="G1339" s="225">
        <v>43510</v>
      </c>
      <c r="H1339" s="224">
        <v>3.7233000000000001</v>
      </c>
    </row>
    <row r="1340" spans="2:8">
      <c r="B1340" s="224" t="str">
        <f t="shared" si="102"/>
        <v>1Q</v>
      </c>
      <c r="C1340" s="224">
        <f t="shared" si="106"/>
        <v>2</v>
      </c>
      <c r="D1340" s="224" t="str">
        <f t="shared" si="103"/>
        <v>19</v>
      </c>
      <c r="E1340">
        <f t="shared" si="104"/>
        <v>2019</v>
      </c>
      <c r="F1340" s="224" t="str">
        <f t="shared" si="105"/>
        <v>1Q19</v>
      </c>
      <c r="G1340" s="225">
        <v>43511</v>
      </c>
      <c r="H1340" s="224">
        <v>3.7008000000000001</v>
      </c>
    </row>
    <row r="1341" spans="2:8">
      <c r="B1341" s="224" t="str">
        <f t="shared" si="102"/>
        <v>1Q</v>
      </c>
      <c r="C1341" s="224">
        <f t="shared" si="106"/>
        <v>2</v>
      </c>
      <c r="D1341" s="224" t="str">
        <f t="shared" si="103"/>
        <v>19</v>
      </c>
      <c r="E1341">
        <f t="shared" si="104"/>
        <v>2019</v>
      </c>
      <c r="F1341" s="224" t="str">
        <f t="shared" si="105"/>
        <v>1Q19</v>
      </c>
      <c r="G1341" s="225">
        <v>43514</v>
      </c>
      <c r="H1341" s="224">
        <v>3.7353000000000001</v>
      </c>
    </row>
    <row r="1342" spans="2:8">
      <c r="B1342" s="224" t="str">
        <f t="shared" si="102"/>
        <v>1Q</v>
      </c>
      <c r="C1342" s="224">
        <f t="shared" si="106"/>
        <v>2</v>
      </c>
      <c r="D1342" s="224" t="str">
        <f t="shared" si="103"/>
        <v>19</v>
      </c>
      <c r="E1342">
        <f t="shared" si="104"/>
        <v>2019</v>
      </c>
      <c r="F1342" s="224" t="str">
        <f t="shared" si="105"/>
        <v>1Q19</v>
      </c>
      <c r="G1342" s="225">
        <v>43515</v>
      </c>
      <c r="H1342" s="224">
        <v>3.7229999999999999</v>
      </c>
    </row>
    <row r="1343" spans="2:8">
      <c r="B1343" s="224" t="str">
        <f t="shared" si="102"/>
        <v>1Q</v>
      </c>
      <c r="C1343" s="224">
        <f t="shared" si="106"/>
        <v>2</v>
      </c>
      <c r="D1343" s="224" t="str">
        <f t="shared" si="103"/>
        <v>19</v>
      </c>
      <c r="E1343">
        <f t="shared" si="104"/>
        <v>2019</v>
      </c>
      <c r="F1343" s="224" t="str">
        <f t="shared" si="105"/>
        <v>1Q19</v>
      </c>
      <c r="G1343" s="225">
        <v>43516</v>
      </c>
      <c r="H1343" s="224">
        <v>3.7277</v>
      </c>
    </row>
    <row r="1344" spans="2:8">
      <c r="B1344" s="224" t="str">
        <f t="shared" si="102"/>
        <v>1Q</v>
      </c>
      <c r="C1344" s="224">
        <f t="shared" si="106"/>
        <v>2</v>
      </c>
      <c r="D1344" s="224" t="str">
        <f t="shared" si="103"/>
        <v>19</v>
      </c>
      <c r="E1344">
        <f t="shared" si="104"/>
        <v>2019</v>
      </c>
      <c r="F1344" s="224" t="str">
        <f t="shared" si="105"/>
        <v>1Q19</v>
      </c>
      <c r="G1344" s="225">
        <v>43517</v>
      </c>
      <c r="H1344" s="224">
        <v>3.7694999999999999</v>
      </c>
    </row>
    <row r="1345" spans="2:8">
      <c r="B1345" s="224" t="str">
        <f t="shared" si="102"/>
        <v>1Q</v>
      </c>
      <c r="C1345" s="224">
        <f t="shared" si="106"/>
        <v>2</v>
      </c>
      <c r="D1345" s="224" t="str">
        <f t="shared" si="103"/>
        <v>19</v>
      </c>
      <c r="E1345">
        <f t="shared" si="104"/>
        <v>2019</v>
      </c>
      <c r="F1345" s="224" t="str">
        <f t="shared" si="105"/>
        <v>1Q19</v>
      </c>
      <c r="G1345" s="225">
        <v>43518</v>
      </c>
      <c r="H1345" s="224">
        <v>3.7484999999999999</v>
      </c>
    </row>
    <row r="1346" spans="2:8">
      <c r="B1346" s="224" t="str">
        <f t="shared" si="102"/>
        <v>1Q</v>
      </c>
      <c r="C1346" s="224">
        <f t="shared" si="106"/>
        <v>2</v>
      </c>
      <c r="D1346" s="224" t="str">
        <f t="shared" si="103"/>
        <v>19</v>
      </c>
      <c r="E1346">
        <f t="shared" si="104"/>
        <v>2019</v>
      </c>
      <c r="F1346" s="224" t="str">
        <f t="shared" si="105"/>
        <v>1Q19</v>
      </c>
      <c r="G1346" s="225">
        <v>43521</v>
      </c>
      <c r="H1346" s="224">
        <v>3.7522000000000002</v>
      </c>
    </row>
    <row r="1347" spans="2:8">
      <c r="B1347" s="224" t="str">
        <f t="shared" ref="B1347:B1410" si="107">VLOOKUP(C1347,$N$3:$O$14,2,0)</f>
        <v>1Q</v>
      </c>
      <c r="C1347" s="224">
        <f t="shared" si="106"/>
        <v>2</v>
      </c>
      <c r="D1347" s="224" t="str">
        <f t="shared" ref="D1347:D1410" si="108">RIGHT(E1347,2)</f>
        <v>19</v>
      </c>
      <c r="E1347">
        <f t="shared" ref="E1347:E1410" si="109">YEAR(G1347)</f>
        <v>2019</v>
      </c>
      <c r="F1347" s="224" t="str">
        <f t="shared" ref="F1347:F1410" si="110">+B1347&amp;D1347</f>
        <v>1Q19</v>
      </c>
      <c r="G1347" s="225">
        <v>43522</v>
      </c>
      <c r="H1347" s="224">
        <v>3.7488999999999999</v>
      </c>
    </row>
    <row r="1348" spans="2:8">
      <c r="B1348" s="224" t="str">
        <f t="shared" si="107"/>
        <v>1Q</v>
      </c>
      <c r="C1348" s="224">
        <f t="shared" ref="C1348:C1411" si="111">MONTH(G1348)</f>
        <v>2</v>
      </c>
      <c r="D1348" s="224" t="str">
        <f t="shared" si="108"/>
        <v>19</v>
      </c>
      <c r="E1348">
        <f t="shared" si="109"/>
        <v>2019</v>
      </c>
      <c r="F1348" s="224" t="str">
        <f t="shared" si="110"/>
        <v>1Q19</v>
      </c>
      <c r="G1348" s="225">
        <v>43523</v>
      </c>
      <c r="H1348" s="224">
        <v>3.7286999999999999</v>
      </c>
    </row>
    <row r="1349" spans="2:8">
      <c r="B1349" s="224" t="str">
        <f t="shared" si="107"/>
        <v>1Q</v>
      </c>
      <c r="C1349" s="224">
        <f t="shared" si="111"/>
        <v>2</v>
      </c>
      <c r="D1349" s="224" t="str">
        <f t="shared" si="108"/>
        <v>19</v>
      </c>
      <c r="E1349">
        <f t="shared" si="109"/>
        <v>2019</v>
      </c>
      <c r="F1349" s="224" t="str">
        <f t="shared" si="110"/>
        <v>1Q19</v>
      </c>
      <c r="G1349" s="225">
        <v>43524</v>
      </c>
      <c r="H1349" s="224">
        <v>3.7513999999999998</v>
      </c>
    </row>
    <row r="1350" spans="2:8">
      <c r="B1350" s="224" t="str">
        <f t="shared" si="107"/>
        <v>1Q</v>
      </c>
      <c r="C1350" s="224">
        <f t="shared" si="111"/>
        <v>3</v>
      </c>
      <c r="D1350" s="224" t="str">
        <f t="shared" si="108"/>
        <v>19</v>
      </c>
      <c r="E1350">
        <f t="shared" si="109"/>
        <v>2019</v>
      </c>
      <c r="F1350" s="224" t="str">
        <f t="shared" si="110"/>
        <v>1Q19</v>
      </c>
      <c r="G1350" s="225">
        <v>43525</v>
      </c>
      <c r="H1350" s="224">
        <v>3.7751999999999999</v>
      </c>
    </row>
    <row r="1351" spans="2:8">
      <c r="B1351" s="224" t="str">
        <f t="shared" si="107"/>
        <v>1Q</v>
      </c>
      <c r="C1351" s="224">
        <f t="shared" si="111"/>
        <v>3</v>
      </c>
      <c r="D1351" s="224" t="str">
        <f t="shared" si="108"/>
        <v>19</v>
      </c>
      <c r="E1351">
        <f t="shared" si="109"/>
        <v>2019</v>
      </c>
      <c r="F1351" s="224" t="str">
        <f t="shared" si="110"/>
        <v>1Q19</v>
      </c>
      <c r="G1351" s="225">
        <v>43528</v>
      </c>
      <c r="H1351" s="224">
        <v>3.7755000000000001</v>
      </c>
    </row>
    <row r="1352" spans="2:8">
      <c r="B1352" s="224" t="str">
        <f t="shared" si="107"/>
        <v>1Q</v>
      </c>
      <c r="C1352" s="224">
        <f t="shared" si="111"/>
        <v>3</v>
      </c>
      <c r="D1352" s="224" t="str">
        <f t="shared" si="108"/>
        <v>19</v>
      </c>
      <c r="E1352">
        <f t="shared" si="109"/>
        <v>2019</v>
      </c>
      <c r="F1352" s="224" t="str">
        <f t="shared" si="110"/>
        <v>1Q19</v>
      </c>
      <c r="G1352" s="225">
        <v>43529</v>
      </c>
      <c r="H1352" s="224">
        <v>3.7755000000000001</v>
      </c>
    </row>
    <row r="1353" spans="2:8">
      <c r="B1353" s="224" t="str">
        <f t="shared" si="107"/>
        <v>1Q</v>
      </c>
      <c r="C1353" s="224">
        <f t="shared" si="111"/>
        <v>3</v>
      </c>
      <c r="D1353" s="224" t="str">
        <f t="shared" si="108"/>
        <v>19</v>
      </c>
      <c r="E1353">
        <f t="shared" si="109"/>
        <v>2019</v>
      </c>
      <c r="F1353" s="224" t="str">
        <f t="shared" si="110"/>
        <v>1Q19</v>
      </c>
      <c r="G1353" s="225">
        <v>43530</v>
      </c>
      <c r="H1353" s="224">
        <v>3.84</v>
      </c>
    </row>
    <row r="1354" spans="2:8">
      <c r="B1354" s="224" t="str">
        <f t="shared" si="107"/>
        <v>1Q</v>
      </c>
      <c r="C1354" s="224">
        <f t="shared" si="111"/>
        <v>3</v>
      </c>
      <c r="D1354" s="224" t="str">
        <f t="shared" si="108"/>
        <v>19</v>
      </c>
      <c r="E1354">
        <f t="shared" si="109"/>
        <v>2019</v>
      </c>
      <c r="F1354" s="224" t="str">
        <f t="shared" si="110"/>
        <v>1Q19</v>
      </c>
      <c r="G1354" s="225">
        <v>43531</v>
      </c>
      <c r="H1354" s="224">
        <v>3.8704000000000001</v>
      </c>
    </row>
    <row r="1355" spans="2:8">
      <c r="B1355" s="224" t="str">
        <f t="shared" si="107"/>
        <v>1Q</v>
      </c>
      <c r="C1355" s="224">
        <f t="shared" si="111"/>
        <v>3</v>
      </c>
      <c r="D1355" s="224" t="str">
        <f t="shared" si="108"/>
        <v>19</v>
      </c>
      <c r="E1355">
        <f t="shared" si="109"/>
        <v>2019</v>
      </c>
      <c r="F1355" s="224" t="str">
        <f t="shared" si="110"/>
        <v>1Q19</v>
      </c>
      <c r="G1355" s="225">
        <v>43532</v>
      </c>
      <c r="H1355" s="224">
        <v>3.8668999999999998</v>
      </c>
    </row>
    <row r="1356" spans="2:8">
      <c r="B1356" s="224" t="str">
        <f t="shared" si="107"/>
        <v>1Q</v>
      </c>
      <c r="C1356" s="224">
        <f t="shared" si="111"/>
        <v>3</v>
      </c>
      <c r="D1356" s="224" t="str">
        <f t="shared" si="108"/>
        <v>19</v>
      </c>
      <c r="E1356">
        <f t="shared" si="109"/>
        <v>2019</v>
      </c>
      <c r="F1356" s="224" t="str">
        <f t="shared" si="110"/>
        <v>1Q19</v>
      </c>
      <c r="G1356" s="225">
        <v>43535</v>
      </c>
      <c r="H1356" s="224">
        <v>3.8403</v>
      </c>
    </row>
    <row r="1357" spans="2:8">
      <c r="B1357" s="224" t="str">
        <f t="shared" si="107"/>
        <v>1Q</v>
      </c>
      <c r="C1357" s="224">
        <f t="shared" si="111"/>
        <v>3</v>
      </c>
      <c r="D1357" s="224" t="str">
        <f t="shared" si="108"/>
        <v>19</v>
      </c>
      <c r="E1357">
        <f t="shared" si="109"/>
        <v>2019</v>
      </c>
      <c r="F1357" s="224" t="str">
        <f t="shared" si="110"/>
        <v>1Q19</v>
      </c>
      <c r="G1357" s="225">
        <v>43536</v>
      </c>
      <c r="H1357" s="224">
        <v>3.8113999999999999</v>
      </c>
    </row>
    <row r="1358" spans="2:8">
      <c r="B1358" s="224" t="str">
        <f t="shared" si="107"/>
        <v>1Q</v>
      </c>
      <c r="C1358" s="224">
        <f t="shared" si="111"/>
        <v>3</v>
      </c>
      <c r="D1358" s="224" t="str">
        <f t="shared" si="108"/>
        <v>19</v>
      </c>
      <c r="E1358">
        <f t="shared" si="109"/>
        <v>2019</v>
      </c>
      <c r="F1358" s="224" t="str">
        <f t="shared" si="110"/>
        <v>1Q19</v>
      </c>
      <c r="G1358" s="225">
        <v>43537</v>
      </c>
      <c r="H1358" s="224">
        <v>3.8147000000000002</v>
      </c>
    </row>
    <row r="1359" spans="2:8">
      <c r="B1359" s="224" t="str">
        <f t="shared" si="107"/>
        <v>1Q</v>
      </c>
      <c r="C1359" s="224">
        <f t="shared" si="111"/>
        <v>3</v>
      </c>
      <c r="D1359" s="224" t="str">
        <f t="shared" si="108"/>
        <v>19</v>
      </c>
      <c r="E1359">
        <f t="shared" si="109"/>
        <v>2019</v>
      </c>
      <c r="F1359" s="224" t="str">
        <f t="shared" si="110"/>
        <v>1Q19</v>
      </c>
      <c r="G1359" s="225">
        <v>43538</v>
      </c>
      <c r="H1359" s="224">
        <v>3.8441999999999998</v>
      </c>
    </row>
    <row r="1360" spans="2:8">
      <c r="B1360" s="224" t="str">
        <f t="shared" si="107"/>
        <v>1Q</v>
      </c>
      <c r="C1360" s="224">
        <f t="shared" si="111"/>
        <v>3</v>
      </c>
      <c r="D1360" s="224" t="str">
        <f t="shared" si="108"/>
        <v>19</v>
      </c>
      <c r="E1360">
        <f t="shared" si="109"/>
        <v>2019</v>
      </c>
      <c r="F1360" s="224" t="str">
        <f t="shared" si="110"/>
        <v>1Q19</v>
      </c>
      <c r="G1360" s="225">
        <v>43539</v>
      </c>
      <c r="H1360" s="224">
        <v>3.8144</v>
      </c>
    </row>
    <row r="1361" spans="2:8">
      <c r="B1361" s="224" t="str">
        <f t="shared" si="107"/>
        <v>1Q</v>
      </c>
      <c r="C1361" s="224">
        <f t="shared" si="111"/>
        <v>3</v>
      </c>
      <c r="D1361" s="224" t="str">
        <f t="shared" si="108"/>
        <v>19</v>
      </c>
      <c r="E1361">
        <f t="shared" si="109"/>
        <v>2019</v>
      </c>
      <c r="F1361" s="224" t="str">
        <f t="shared" si="110"/>
        <v>1Q19</v>
      </c>
      <c r="G1361" s="225">
        <v>43542</v>
      </c>
      <c r="H1361" s="224">
        <v>3.7915000000000001</v>
      </c>
    </row>
    <row r="1362" spans="2:8">
      <c r="B1362" s="224" t="str">
        <f t="shared" si="107"/>
        <v>1Q</v>
      </c>
      <c r="C1362" s="224">
        <f t="shared" si="111"/>
        <v>3</v>
      </c>
      <c r="D1362" s="224" t="str">
        <f t="shared" si="108"/>
        <v>19</v>
      </c>
      <c r="E1362">
        <f t="shared" si="109"/>
        <v>2019</v>
      </c>
      <c r="F1362" s="224" t="str">
        <f t="shared" si="110"/>
        <v>1Q19</v>
      </c>
      <c r="G1362" s="225">
        <v>43543</v>
      </c>
      <c r="H1362" s="224">
        <v>3.7892000000000001</v>
      </c>
    </row>
    <row r="1363" spans="2:8">
      <c r="B1363" s="224" t="str">
        <f t="shared" si="107"/>
        <v>1Q</v>
      </c>
      <c r="C1363" s="224">
        <f t="shared" si="111"/>
        <v>3</v>
      </c>
      <c r="D1363" s="224" t="str">
        <f t="shared" si="108"/>
        <v>19</v>
      </c>
      <c r="E1363">
        <f t="shared" si="109"/>
        <v>2019</v>
      </c>
      <c r="F1363" s="224" t="str">
        <f t="shared" si="110"/>
        <v>1Q19</v>
      </c>
      <c r="G1363" s="225">
        <v>43544</v>
      </c>
      <c r="H1363" s="224">
        <v>3.7763</v>
      </c>
    </row>
    <row r="1364" spans="2:8">
      <c r="B1364" s="224" t="str">
        <f t="shared" si="107"/>
        <v>1Q</v>
      </c>
      <c r="C1364" s="224">
        <f t="shared" si="111"/>
        <v>3</v>
      </c>
      <c r="D1364" s="224" t="str">
        <f t="shared" si="108"/>
        <v>19</v>
      </c>
      <c r="E1364">
        <f t="shared" si="109"/>
        <v>2019</v>
      </c>
      <c r="F1364" s="224" t="str">
        <f t="shared" si="110"/>
        <v>1Q19</v>
      </c>
      <c r="G1364" s="225">
        <v>43545</v>
      </c>
      <c r="H1364" s="224">
        <v>3.7930000000000001</v>
      </c>
    </row>
    <row r="1365" spans="2:8">
      <c r="B1365" s="224" t="str">
        <f t="shared" si="107"/>
        <v>1Q</v>
      </c>
      <c r="C1365" s="224">
        <f t="shared" si="111"/>
        <v>3</v>
      </c>
      <c r="D1365" s="224" t="str">
        <f t="shared" si="108"/>
        <v>19</v>
      </c>
      <c r="E1365">
        <f t="shared" si="109"/>
        <v>2019</v>
      </c>
      <c r="F1365" s="224" t="str">
        <f t="shared" si="110"/>
        <v>1Q19</v>
      </c>
      <c r="G1365" s="225">
        <v>43546</v>
      </c>
      <c r="H1365" s="224">
        <v>3.9070999999999998</v>
      </c>
    </row>
    <row r="1366" spans="2:8">
      <c r="B1366" s="224" t="str">
        <f t="shared" si="107"/>
        <v>1Q</v>
      </c>
      <c r="C1366" s="224">
        <f t="shared" si="111"/>
        <v>3</v>
      </c>
      <c r="D1366" s="224" t="str">
        <f t="shared" si="108"/>
        <v>19</v>
      </c>
      <c r="E1366">
        <f t="shared" si="109"/>
        <v>2019</v>
      </c>
      <c r="F1366" s="224" t="str">
        <f t="shared" si="110"/>
        <v>1Q19</v>
      </c>
      <c r="G1366" s="225">
        <v>43549</v>
      </c>
      <c r="H1366" s="224">
        <v>3.8544</v>
      </c>
    </row>
    <row r="1367" spans="2:8">
      <c r="B1367" s="224" t="str">
        <f t="shared" si="107"/>
        <v>1Q</v>
      </c>
      <c r="C1367" s="224">
        <f t="shared" si="111"/>
        <v>3</v>
      </c>
      <c r="D1367" s="224" t="str">
        <f t="shared" si="108"/>
        <v>19</v>
      </c>
      <c r="E1367">
        <f t="shared" si="109"/>
        <v>2019</v>
      </c>
      <c r="F1367" s="224" t="str">
        <f t="shared" si="110"/>
        <v>1Q19</v>
      </c>
      <c r="G1367" s="225">
        <v>43550</v>
      </c>
      <c r="H1367" s="224">
        <v>3.8773</v>
      </c>
    </row>
    <row r="1368" spans="2:8">
      <c r="B1368" s="224" t="str">
        <f t="shared" si="107"/>
        <v>1Q</v>
      </c>
      <c r="C1368" s="224">
        <f t="shared" si="111"/>
        <v>3</v>
      </c>
      <c r="D1368" s="224" t="str">
        <f t="shared" si="108"/>
        <v>19</v>
      </c>
      <c r="E1368">
        <f t="shared" si="109"/>
        <v>2019</v>
      </c>
      <c r="F1368" s="224" t="str">
        <f t="shared" si="110"/>
        <v>1Q19</v>
      </c>
      <c r="G1368" s="225">
        <v>43551</v>
      </c>
      <c r="H1368" s="224">
        <v>3.9935</v>
      </c>
    </row>
    <row r="1369" spans="2:8">
      <c r="B1369" s="224" t="str">
        <f t="shared" si="107"/>
        <v>1Q</v>
      </c>
      <c r="C1369" s="224">
        <f t="shared" si="111"/>
        <v>3</v>
      </c>
      <c r="D1369" s="224" t="str">
        <f t="shared" si="108"/>
        <v>19</v>
      </c>
      <c r="E1369">
        <f t="shared" si="109"/>
        <v>2019</v>
      </c>
      <c r="F1369" s="224" t="str">
        <f t="shared" si="110"/>
        <v>1Q19</v>
      </c>
      <c r="G1369" s="225">
        <v>43552</v>
      </c>
      <c r="H1369" s="224">
        <v>3.9009999999999998</v>
      </c>
    </row>
    <row r="1370" spans="2:8">
      <c r="B1370" s="224" t="str">
        <f t="shared" si="107"/>
        <v>1Q</v>
      </c>
      <c r="C1370" s="224">
        <f t="shared" si="111"/>
        <v>3</v>
      </c>
      <c r="D1370" s="224" t="str">
        <f t="shared" si="108"/>
        <v>19</v>
      </c>
      <c r="E1370">
        <f t="shared" si="109"/>
        <v>2019</v>
      </c>
      <c r="F1370" s="224" t="str">
        <f t="shared" si="110"/>
        <v>1Q19</v>
      </c>
      <c r="G1370" s="225">
        <v>43553</v>
      </c>
      <c r="H1370" s="224">
        <v>3.9247000000000001</v>
      </c>
    </row>
    <row r="1371" spans="2:8">
      <c r="B1371" s="224" t="str">
        <f t="shared" si="107"/>
        <v>2Q</v>
      </c>
      <c r="C1371" s="224">
        <f t="shared" si="111"/>
        <v>4</v>
      </c>
      <c r="D1371" s="224" t="str">
        <f t="shared" si="108"/>
        <v>19</v>
      </c>
      <c r="E1371">
        <f t="shared" si="109"/>
        <v>2019</v>
      </c>
      <c r="F1371" s="224" t="str">
        <f t="shared" si="110"/>
        <v>2Q19</v>
      </c>
      <c r="G1371" s="225">
        <v>43556</v>
      </c>
      <c r="H1371" s="224">
        <v>3.8517999999999999</v>
      </c>
    </row>
    <row r="1372" spans="2:8">
      <c r="B1372" s="224" t="str">
        <f t="shared" si="107"/>
        <v>2Q</v>
      </c>
      <c r="C1372" s="224">
        <f t="shared" si="111"/>
        <v>4</v>
      </c>
      <c r="D1372" s="224" t="str">
        <f t="shared" si="108"/>
        <v>19</v>
      </c>
      <c r="E1372">
        <f t="shared" si="109"/>
        <v>2019</v>
      </c>
      <c r="F1372" s="224" t="str">
        <f t="shared" si="110"/>
        <v>2Q19</v>
      </c>
      <c r="G1372" s="225">
        <v>43557</v>
      </c>
      <c r="H1372" s="224">
        <v>3.8536999999999999</v>
      </c>
    </row>
    <row r="1373" spans="2:8">
      <c r="B1373" s="224" t="str">
        <f t="shared" si="107"/>
        <v>2Q</v>
      </c>
      <c r="C1373" s="224">
        <f t="shared" si="111"/>
        <v>4</v>
      </c>
      <c r="D1373" s="224" t="str">
        <f t="shared" si="108"/>
        <v>19</v>
      </c>
      <c r="E1373">
        <f t="shared" si="109"/>
        <v>2019</v>
      </c>
      <c r="F1373" s="224" t="str">
        <f t="shared" si="110"/>
        <v>2Q19</v>
      </c>
      <c r="G1373" s="225">
        <v>43558</v>
      </c>
      <c r="H1373" s="224">
        <v>3.87</v>
      </c>
    </row>
    <row r="1374" spans="2:8">
      <c r="B1374" s="224" t="str">
        <f t="shared" si="107"/>
        <v>2Q</v>
      </c>
      <c r="C1374" s="224">
        <f t="shared" si="111"/>
        <v>4</v>
      </c>
      <c r="D1374" s="224" t="str">
        <f t="shared" si="108"/>
        <v>19</v>
      </c>
      <c r="E1374">
        <f t="shared" si="109"/>
        <v>2019</v>
      </c>
      <c r="F1374" s="224" t="str">
        <f t="shared" si="110"/>
        <v>2Q19</v>
      </c>
      <c r="G1374" s="225">
        <v>43559</v>
      </c>
      <c r="H1374" s="224">
        <v>3.859</v>
      </c>
    </row>
    <row r="1375" spans="2:8">
      <c r="B1375" s="224" t="str">
        <f t="shared" si="107"/>
        <v>2Q</v>
      </c>
      <c r="C1375" s="224">
        <f t="shared" si="111"/>
        <v>4</v>
      </c>
      <c r="D1375" s="224" t="str">
        <f t="shared" si="108"/>
        <v>19</v>
      </c>
      <c r="E1375">
        <f t="shared" si="109"/>
        <v>2019</v>
      </c>
      <c r="F1375" s="224" t="str">
        <f t="shared" si="110"/>
        <v>2Q19</v>
      </c>
      <c r="G1375" s="225">
        <v>43560</v>
      </c>
      <c r="H1375" s="224">
        <v>3.8734999999999999</v>
      </c>
    </row>
    <row r="1376" spans="2:8">
      <c r="B1376" s="224" t="str">
        <f t="shared" si="107"/>
        <v>2Q</v>
      </c>
      <c r="C1376" s="224">
        <f t="shared" si="111"/>
        <v>4</v>
      </c>
      <c r="D1376" s="224" t="str">
        <f t="shared" si="108"/>
        <v>19</v>
      </c>
      <c r="E1376">
        <f t="shared" si="109"/>
        <v>2019</v>
      </c>
      <c r="F1376" s="224" t="str">
        <f t="shared" si="110"/>
        <v>2Q19</v>
      </c>
      <c r="G1376" s="225">
        <v>43563</v>
      </c>
      <c r="H1376" s="224">
        <v>3.8494999999999999</v>
      </c>
    </row>
    <row r="1377" spans="2:8">
      <c r="B1377" s="224" t="str">
        <f t="shared" si="107"/>
        <v>2Q</v>
      </c>
      <c r="C1377" s="224">
        <f t="shared" si="111"/>
        <v>4</v>
      </c>
      <c r="D1377" s="224" t="str">
        <f t="shared" si="108"/>
        <v>19</v>
      </c>
      <c r="E1377">
        <f t="shared" si="109"/>
        <v>2019</v>
      </c>
      <c r="F1377" s="224" t="str">
        <f t="shared" si="110"/>
        <v>2Q19</v>
      </c>
      <c r="G1377" s="225">
        <v>43564</v>
      </c>
      <c r="H1377" s="224">
        <v>3.851</v>
      </c>
    </row>
    <row r="1378" spans="2:8">
      <c r="B1378" s="224" t="str">
        <f t="shared" si="107"/>
        <v>2Q</v>
      </c>
      <c r="C1378" s="224">
        <f t="shared" si="111"/>
        <v>4</v>
      </c>
      <c r="D1378" s="224" t="str">
        <f t="shared" si="108"/>
        <v>19</v>
      </c>
      <c r="E1378">
        <f t="shared" si="109"/>
        <v>2019</v>
      </c>
      <c r="F1378" s="224" t="str">
        <f t="shared" si="110"/>
        <v>2Q19</v>
      </c>
      <c r="G1378" s="225">
        <v>43565</v>
      </c>
      <c r="H1378" s="224">
        <v>3.8250999999999999</v>
      </c>
    </row>
    <row r="1379" spans="2:8">
      <c r="B1379" s="224" t="str">
        <f t="shared" si="107"/>
        <v>2Q</v>
      </c>
      <c r="C1379" s="224">
        <f t="shared" si="111"/>
        <v>4</v>
      </c>
      <c r="D1379" s="224" t="str">
        <f t="shared" si="108"/>
        <v>19</v>
      </c>
      <c r="E1379">
        <f t="shared" si="109"/>
        <v>2019</v>
      </c>
      <c r="F1379" s="224" t="str">
        <f t="shared" si="110"/>
        <v>2Q19</v>
      </c>
      <c r="G1379" s="225">
        <v>43566</v>
      </c>
      <c r="H1379" s="224">
        <v>3.8582000000000001</v>
      </c>
    </row>
    <row r="1380" spans="2:8">
      <c r="B1380" s="224" t="str">
        <f t="shared" si="107"/>
        <v>2Q</v>
      </c>
      <c r="C1380" s="224">
        <f t="shared" si="111"/>
        <v>4</v>
      </c>
      <c r="D1380" s="224" t="str">
        <f t="shared" si="108"/>
        <v>19</v>
      </c>
      <c r="E1380">
        <f t="shared" si="109"/>
        <v>2019</v>
      </c>
      <c r="F1380" s="224" t="str">
        <f t="shared" si="110"/>
        <v>2Q19</v>
      </c>
      <c r="G1380" s="225">
        <v>43567</v>
      </c>
      <c r="H1380" s="224">
        <v>3.8818999999999999</v>
      </c>
    </row>
    <row r="1381" spans="2:8">
      <c r="B1381" s="224" t="str">
        <f t="shared" si="107"/>
        <v>2Q</v>
      </c>
      <c r="C1381" s="224">
        <f t="shared" si="111"/>
        <v>4</v>
      </c>
      <c r="D1381" s="224" t="str">
        <f t="shared" si="108"/>
        <v>19</v>
      </c>
      <c r="E1381">
        <f t="shared" si="109"/>
        <v>2019</v>
      </c>
      <c r="F1381" s="224" t="str">
        <f t="shared" si="110"/>
        <v>2Q19</v>
      </c>
      <c r="G1381" s="225">
        <v>43570</v>
      </c>
      <c r="H1381" s="224">
        <v>3.8723000000000001</v>
      </c>
    </row>
    <row r="1382" spans="2:8">
      <c r="B1382" s="224" t="str">
        <f t="shared" si="107"/>
        <v>2Q</v>
      </c>
      <c r="C1382" s="224">
        <f t="shared" si="111"/>
        <v>4</v>
      </c>
      <c r="D1382" s="224" t="str">
        <f t="shared" si="108"/>
        <v>19</v>
      </c>
      <c r="E1382">
        <f t="shared" si="109"/>
        <v>2019</v>
      </c>
      <c r="F1382" s="224" t="str">
        <f t="shared" si="110"/>
        <v>2Q19</v>
      </c>
      <c r="G1382" s="225">
        <v>43571</v>
      </c>
      <c r="H1382" s="224">
        <v>3.9039999999999999</v>
      </c>
    </row>
    <row r="1383" spans="2:8">
      <c r="B1383" s="224" t="str">
        <f t="shared" si="107"/>
        <v>2Q</v>
      </c>
      <c r="C1383" s="224">
        <f t="shared" si="111"/>
        <v>4</v>
      </c>
      <c r="D1383" s="224" t="str">
        <f t="shared" si="108"/>
        <v>19</v>
      </c>
      <c r="E1383">
        <f t="shared" si="109"/>
        <v>2019</v>
      </c>
      <c r="F1383" s="224" t="str">
        <f t="shared" si="110"/>
        <v>2Q19</v>
      </c>
      <c r="G1383" s="225">
        <v>43572</v>
      </c>
      <c r="H1383" s="224">
        <v>3.9382000000000001</v>
      </c>
    </row>
    <row r="1384" spans="2:8">
      <c r="B1384" s="224" t="str">
        <f t="shared" si="107"/>
        <v>2Q</v>
      </c>
      <c r="C1384" s="224">
        <f t="shared" si="111"/>
        <v>4</v>
      </c>
      <c r="D1384" s="224" t="str">
        <f t="shared" si="108"/>
        <v>19</v>
      </c>
      <c r="E1384">
        <f t="shared" si="109"/>
        <v>2019</v>
      </c>
      <c r="F1384" s="224" t="str">
        <f t="shared" si="110"/>
        <v>2Q19</v>
      </c>
      <c r="G1384" s="225">
        <v>43573</v>
      </c>
      <c r="H1384" s="224">
        <v>3.9272999999999998</v>
      </c>
    </row>
    <row r="1385" spans="2:8">
      <c r="B1385" s="224" t="str">
        <f t="shared" si="107"/>
        <v>2Q</v>
      </c>
      <c r="C1385" s="224">
        <f t="shared" si="111"/>
        <v>4</v>
      </c>
      <c r="D1385" s="224" t="str">
        <f t="shared" si="108"/>
        <v>19</v>
      </c>
      <c r="E1385">
        <f t="shared" si="109"/>
        <v>2019</v>
      </c>
      <c r="F1385" s="224" t="str">
        <f t="shared" si="110"/>
        <v>2Q19</v>
      </c>
      <c r="G1385" s="225">
        <v>43574</v>
      </c>
      <c r="H1385" s="224">
        <v>3.9275000000000002</v>
      </c>
    </row>
    <row r="1386" spans="2:8">
      <c r="B1386" s="224" t="str">
        <f t="shared" si="107"/>
        <v>2Q</v>
      </c>
      <c r="C1386" s="224">
        <f t="shared" si="111"/>
        <v>4</v>
      </c>
      <c r="D1386" s="224" t="str">
        <f t="shared" si="108"/>
        <v>19</v>
      </c>
      <c r="E1386">
        <f t="shared" si="109"/>
        <v>2019</v>
      </c>
      <c r="F1386" s="224" t="str">
        <f t="shared" si="110"/>
        <v>2Q19</v>
      </c>
      <c r="G1386" s="225">
        <v>43577</v>
      </c>
      <c r="H1386" s="224">
        <v>3.9365000000000001</v>
      </c>
    </row>
    <row r="1387" spans="2:8">
      <c r="B1387" s="224" t="str">
        <f t="shared" si="107"/>
        <v>2Q</v>
      </c>
      <c r="C1387" s="224">
        <f t="shared" si="111"/>
        <v>4</v>
      </c>
      <c r="D1387" s="224" t="str">
        <f t="shared" si="108"/>
        <v>19</v>
      </c>
      <c r="E1387">
        <f t="shared" si="109"/>
        <v>2019</v>
      </c>
      <c r="F1387" s="224" t="str">
        <f t="shared" si="110"/>
        <v>2Q19</v>
      </c>
      <c r="G1387" s="225">
        <v>43578</v>
      </c>
      <c r="H1387" s="224">
        <v>3.9211</v>
      </c>
    </row>
    <row r="1388" spans="2:8">
      <c r="B1388" s="224" t="str">
        <f t="shared" si="107"/>
        <v>2Q</v>
      </c>
      <c r="C1388" s="224">
        <f t="shared" si="111"/>
        <v>4</v>
      </c>
      <c r="D1388" s="224" t="str">
        <f t="shared" si="108"/>
        <v>19</v>
      </c>
      <c r="E1388">
        <f t="shared" si="109"/>
        <v>2019</v>
      </c>
      <c r="F1388" s="224" t="str">
        <f t="shared" si="110"/>
        <v>2Q19</v>
      </c>
      <c r="G1388" s="225">
        <v>43579</v>
      </c>
      <c r="H1388" s="224">
        <v>3.9927000000000001</v>
      </c>
    </row>
    <row r="1389" spans="2:8">
      <c r="B1389" s="224" t="str">
        <f t="shared" si="107"/>
        <v>2Q</v>
      </c>
      <c r="C1389" s="224">
        <f t="shared" si="111"/>
        <v>4</v>
      </c>
      <c r="D1389" s="224" t="str">
        <f t="shared" si="108"/>
        <v>19</v>
      </c>
      <c r="E1389">
        <f t="shared" si="109"/>
        <v>2019</v>
      </c>
      <c r="F1389" s="224" t="str">
        <f t="shared" si="110"/>
        <v>2Q19</v>
      </c>
      <c r="G1389" s="225">
        <v>43580</v>
      </c>
      <c r="H1389" s="224">
        <v>3.9542000000000002</v>
      </c>
    </row>
    <row r="1390" spans="2:8">
      <c r="B1390" s="224" t="str">
        <f t="shared" si="107"/>
        <v>2Q</v>
      </c>
      <c r="C1390" s="224">
        <f t="shared" si="111"/>
        <v>4</v>
      </c>
      <c r="D1390" s="224" t="str">
        <f t="shared" si="108"/>
        <v>19</v>
      </c>
      <c r="E1390">
        <f t="shared" si="109"/>
        <v>2019</v>
      </c>
      <c r="F1390" s="224" t="str">
        <f t="shared" si="110"/>
        <v>2Q19</v>
      </c>
      <c r="G1390" s="225">
        <v>43581</v>
      </c>
      <c r="H1390" s="224">
        <v>3.9291999999999998</v>
      </c>
    </row>
    <row r="1391" spans="2:8">
      <c r="B1391" s="224" t="str">
        <f t="shared" si="107"/>
        <v>2Q</v>
      </c>
      <c r="C1391" s="224">
        <f t="shared" si="111"/>
        <v>4</v>
      </c>
      <c r="D1391" s="224" t="str">
        <f t="shared" si="108"/>
        <v>19</v>
      </c>
      <c r="E1391">
        <f t="shared" si="109"/>
        <v>2019</v>
      </c>
      <c r="F1391" s="224" t="str">
        <f t="shared" si="110"/>
        <v>2Q19</v>
      </c>
      <c r="G1391" s="225">
        <v>43584</v>
      </c>
      <c r="H1391" s="224">
        <v>3.9456000000000002</v>
      </c>
    </row>
    <row r="1392" spans="2:8">
      <c r="B1392" s="224" t="str">
        <f t="shared" si="107"/>
        <v>2Q</v>
      </c>
      <c r="C1392" s="224">
        <f t="shared" si="111"/>
        <v>4</v>
      </c>
      <c r="D1392" s="224" t="str">
        <f t="shared" si="108"/>
        <v>19</v>
      </c>
      <c r="E1392">
        <f t="shared" si="109"/>
        <v>2019</v>
      </c>
      <c r="F1392" s="224" t="str">
        <f t="shared" si="110"/>
        <v>2Q19</v>
      </c>
      <c r="G1392" s="225">
        <v>43585</v>
      </c>
      <c r="H1392" s="224">
        <v>3.9215</v>
      </c>
    </row>
    <row r="1393" spans="2:8">
      <c r="B1393" s="224" t="str">
        <f t="shared" si="107"/>
        <v>2Q</v>
      </c>
      <c r="C1393" s="224">
        <f t="shared" si="111"/>
        <v>5</v>
      </c>
      <c r="D1393" s="224" t="str">
        <f t="shared" si="108"/>
        <v>19</v>
      </c>
      <c r="E1393">
        <f t="shared" si="109"/>
        <v>2019</v>
      </c>
      <c r="F1393" s="224" t="str">
        <f t="shared" si="110"/>
        <v>2Q19</v>
      </c>
      <c r="G1393" s="225">
        <v>43586</v>
      </c>
      <c r="H1393" s="224">
        <v>3.9201999999999999</v>
      </c>
    </row>
    <row r="1394" spans="2:8">
      <c r="B1394" s="224" t="str">
        <f t="shared" si="107"/>
        <v>2Q</v>
      </c>
      <c r="C1394" s="224">
        <f t="shared" si="111"/>
        <v>5</v>
      </c>
      <c r="D1394" s="224" t="str">
        <f t="shared" si="108"/>
        <v>19</v>
      </c>
      <c r="E1394">
        <f t="shared" si="109"/>
        <v>2019</v>
      </c>
      <c r="F1394" s="224" t="str">
        <f t="shared" si="110"/>
        <v>2Q19</v>
      </c>
      <c r="G1394" s="225">
        <v>43587</v>
      </c>
      <c r="H1394" s="224">
        <v>3.9661</v>
      </c>
    </row>
    <row r="1395" spans="2:8">
      <c r="B1395" s="224" t="str">
        <f t="shared" si="107"/>
        <v>2Q</v>
      </c>
      <c r="C1395" s="224">
        <f t="shared" si="111"/>
        <v>5</v>
      </c>
      <c r="D1395" s="224" t="str">
        <f t="shared" si="108"/>
        <v>19</v>
      </c>
      <c r="E1395">
        <f t="shared" si="109"/>
        <v>2019</v>
      </c>
      <c r="F1395" s="224" t="str">
        <f t="shared" si="110"/>
        <v>2Q19</v>
      </c>
      <c r="G1395" s="225">
        <v>43588</v>
      </c>
      <c r="H1395" s="224">
        <v>3.9382000000000001</v>
      </c>
    </row>
    <row r="1396" spans="2:8">
      <c r="B1396" s="224" t="str">
        <f t="shared" si="107"/>
        <v>2Q</v>
      </c>
      <c r="C1396" s="224">
        <f t="shared" si="111"/>
        <v>5</v>
      </c>
      <c r="D1396" s="224" t="str">
        <f t="shared" si="108"/>
        <v>19</v>
      </c>
      <c r="E1396">
        <f t="shared" si="109"/>
        <v>2019</v>
      </c>
      <c r="F1396" s="224" t="str">
        <f t="shared" si="110"/>
        <v>2Q19</v>
      </c>
      <c r="G1396" s="225">
        <v>43591</v>
      </c>
      <c r="H1396" s="224">
        <v>3.9695</v>
      </c>
    </row>
    <row r="1397" spans="2:8">
      <c r="B1397" s="224" t="str">
        <f t="shared" si="107"/>
        <v>2Q</v>
      </c>
      <c r="C1397" s="224">
        <f t="shared" si="111"/>
        <v>5</v>
      </c>
      <c r="D1397" s="224" t="str">
        <f t="shared" si="108"/>
        <v>19</v>
      </c>
      <c r="E1397">
        <f t="shared" si="109"/>
        <v>2019</v>
      </c>
      <c r="F1397" s="224" t="str">
        <f t="shared" si="110"/>
        <v>2Q19</v>
      </c>
      <c r="G1397" s="225">
        <v>43592</v>
      </c>
      <c r="H1397" s="224">
        <v>3.9710000000000001</v>
      </c>
    </row>
    <row r="1398" spans="2:8">
      <c r="B1398" s="224" t="str">
        <f t="shared" si="107"/>
        <v>2Q</v>
      </c>
      <c r="C1398" s="224">
        <f t="shared" si="111"/>
        <v>5</v>
      </c>
      <c r="D1398" s="224" t="str">
        <f t="shared" si="108"/>
        <v>19</v>
      </c>
      <c r="E1398">
        <f t="shared" si="109"/>
        <v>2019</v>
      </c>
      <c r="F1398" s="224" t="str">
        <f t="shared" si="110"/>
        <v>2Q19</v>
      </c>
      <c r="G1398" s="225">
        <v>43593</v>
      </c>
      <c r="H1398" s="224">
        <v>3.9285000000000001</v>
      </c>
    </row>
    <row r="1399" spans="2:8">
      <c r="B1399" s="224" t="str">
        <f t="shared" si="107"/>
        <v>2Q</v>
      </c>
      <c r="C1399" s="224">
        <f t="shared" si="111"/>
        <v>5</v>
      </c>
      <c r="D1399" s="224" t="str">
        <f t="shared" si="108"/>
        <v>19</v>
      </c>
      <c r="E1399">
        <f t="shared" si="109"/>
        <v>2019</v>
      </c>
      <c r="F1399" s="224" t="str">
        <f t="shared" si="110"/>
        <v>2Q19</v>
      </c>
      <c r="G1399" s="225">
        <v>43594</v>
      </c>
      <c r="H1399" s="224">
        <v>3.9466000000000001</v>
      </c>
    </row>
    <row r="1400" spans="2:8">
      <c r="B1400" s="224" t="str">
        <f t="shared" si="107"/>
        <v>2Q</v>
      </c>
      <c r="C1400" s="224">
        <f t="shared" si="111"/>
        <v>5</v>
      </c>
      <c r="D1400" s="224" t="str">
        <f t="shared" si="108"/>
        <v>19</v>
      </c>
      <c r="E1400">
        <f t="shared" si="109"/>
        <v>2019</v>
      </c>
      <c r="F1400" s="224" t="str">
        <f t="shared" si="110"/>
        <v>2Q19</v>
      </c>
      <c r="G1400" s="225">
        <v>43595</v>
      </c>
      <c r="H1400" s="224">
        <v>3.9571999999999998</v>
      </c>
    </row>
    <row r="1401" spans="2:8">
      <c r="B1401" s="224" t="str">
        <f t="shared" si="107"/>
        <v>2Q</v>
      </c>
      <c r="C1401" s="224">
        <f t="shared" si="111"/>
        <v>5</v>
      </c>
      <c r="D1401" s="224" t="str">
        <f t="shared" si="108"/>
        <v>19</v>
      </c>
      <c r="E1401">
        <f t="shared" si="109"/>
        <v>2019</v>
      </c>
      <c r="F1401" s="224" t="str">
        <f t="shared" si="110"/>
        <v>2Q19</v>
      </c>
      <c r="G1401" s="225">
        <v>43598</v>
      </c>
      <c r="H1401" s="224">
        <v>3.9939</v>
      </c>
    </row>
    <row r="1402" spans="2:8">
      <c r="B1402" s="224" t="str">
        <f t="shared" si="107"/>
        <v>2Q</v>
      </c>
      <c r="C1402" s="224">
        <f t="shared" si="111"/>
        <v>5</v>
      </c>
      <c r="D1402" s="224" t="str">
        <f t="shared" si="108"/>
        <v>19</v>
      </c>
      <c r="E1402">
        <f t="shared" si="109"/>
        <v>2019</v>
      </c>
      <c r="F1402" s="224" t="str">
        <f t="shared" si="110"/>
        <v>2Q19</v>
      </c>
      <c r="G1402" s="225">
        <v>43599</v>
      </c>
      <c r="H1402" s="224">
        <v>3.9750999999999999</v>
      </c>
    </row>
    <row r="1403" spans="2:8">
      <c r="B1403" s="224" t="str">
        <f t="shared" si="107"/>
        <v>2Q</v>
      </c>
      <c r="C1403" s="224">
        <f t="shared" si="111"/>
        <v>5</v>
      </c>
      <c r="D1403" s="224" t="str">
        <f t="shared" si="108"/>
        <v>19</v>
      </c>
      <c r="E1403">
        <f t="shared" si="109"/>
        <v>2019</v>
      </c>
      <c r="F1403" s="224" t="str">
        <f t="shared" si="110"/>
        <v>2Q19</v>
      </c>
      <c r="G1403" s="225">
        <v>43600</v>
      </c>
      <c r="H1403" s="224">
        <v>4.0016999999999996</v>
      </c>
    </row>
    <row r="1404" spans="2:8">
      <c r="B1404" s="224" t="str">
        <f t="shared" si="107"/>
        <v>2Q</v>
      </c>
      <c r="C1404" s="224">
        <f t="shared" si="111"/>
        <v>5</v>
      </c>
      <c r="D1404" s="224" t="str">
        <f t="shared" si="108"/>
        <v>19</v>
      </c>
      <c r="E1404">
        <f t="shared" si="109"/>
        <v>2019</v>
      </c>
      <c r="F1404" s="224" t="str">
        <f t="shared" si="110"/>
        <v>2Q19</v>
      </c>
      <c r="G1404" s="225">
        <v>43601</v>
      </c>
      <c r="H1404" s="224">
        <v>4.0469999999999997</v>
      </c>
    </row>
    <row r="1405" spans="2:8">
      <c r="B1405" s="224" t="str">
        <f t="shared" si="107"/>
        <v>2Q</v>
      </c>
      <c r="C1405" s="224">
        <f t="shared" si="111"/>
        <v>5</v>
      </c>
      <c r="D1405" s="224" t="str">
        <f t="shared" si="108"/>
        <v>19</v>
      </c>
      <c r="E1405">
        <f t="shared" si="109"/>
        <v>2019</v>
      </c>
      <c r="F1405" s="224" t="str">
        <f t="shared" si="110"/>
        <v>2Q19</v>
      </c>
      <c r="G1405" s="225">
        <v>43602</v>
      </c>
      <c r="H1405" s="224">
        <v>4.0998999999999999</v>
      </c>
    </row>
    <row r="1406" spans="2:8">
      <c r="B1406" s="224" t="str">
        <f t="shared" si="107"/>
        <v>2Q</v>
      </c>
      <c r="C1406" s="224">
        <f t="shared" si="111"/>
        <v>5</v>
      </c>
      <c r="D1406" s="224" t="str">
        <f t="shared" si="108"/>
        <v>19</v>
      </c>
      <c r="E1406">
        <f t="shared" si="109"/>
        <v>2019</v>
      </c>
      <c r="F1406" s="224" t="str">
        <f t="shared" si="110"/>
        <v>2Q19</v>
      </c>
      <c r="G1406" s="225">
        <v>43605</v>
      </c>
      <c r="H1406" s="224">
        <v>4.0968</v>
      </c>
    </row>
    <row r="1407" spans="2:8">
      <c r="B1407" s="224" t="str">
        <f t="shared" si="107"/>
        <v>2Q</v>
      </c>
      <c r="C1407" s="224">
        <f t="shared" si="111"/>
        <v>5</v>
      </c>
      <c r="D1407" s="224" t="str">
        <f t="shared" si="108"/>
        <v>19</v>
      </c>
      <c r="E1407">
        <f t="shared" si="109"/>
        <v>2019</v>
      </c>
      <c r="F1407" s="224" t="str">
        <f t="shared" si="110"/>
        <v>2Q19</v>
      </c>
      <c r="G1407" s="225">
        <v>43606</v>
      </c>
      <c r="H1407" s="224">
        <v>4.0389999999999997</v>
      </c>
    </row>
    <row r="1408" spans="2:8">
      <c r="B1408" s="224" t="str">
        <f t="shared" si="107"/>
        <v>2Q</v>
      </c>
      <c r="C1408" s="224">
        <f t="shared" si="111"/>
        <v>5</v>
      </c>
      <c r="D1408" s="224" t="str">
        <f t="shared" si="108"/>
        <v>19</v>
      </c>
      <c r="E1408">
        <f t="shared" si="109"/>
        <v>2019</v>
      </c>
      <c r="F1408" s="224" t="str">
        <f t="shared" si="110"/>
        <v>2Q19</v>
      </c>
      <c r="G1408" s="225">
        <v>43607</v>
      </c>
      <c r="H1408" s="224">
        <v>4.0403000000000002</v>
      </c>
    </row>
    <row r="1409" spans="2:8">
      <c r="B1409" s="224" t="str">
        <f t="shared" si="107"/>
        <v>2Q</v>
      </c>
      <c r="C1409" s="224">
        <f t="shared" si="111"/>
        <v>5</v>
      </c>
      <c r="D1409" s="224" t="str">
        <f t="shared" si="108"/>
        <v>19</v>
      </c>
      <c r="E1409">
        <f t="shared" si="109"/>
        <v>2019</v>
      </c>
      <c r="F1409" s="224" t="str">
        <f t="shared" si="110"/>
        <v>2Q19</v>
      </c>
      <c r="G1409" s="225">
        <v>43608</v>
      </c>
      <c r="H1409" s="224">
        <v>4.0400999999999998</v>
      </c>
    </row>
    <row r="1410" spans="2:8">
      <c r="B1410" s="224" t="str">
        <f t="shared" si="107"/>
        <v>2Q</v>
      </c>
      <c r="C1410" s="224">
        <f t="shared" si="111"/>
        <v>5</v>
      </c>
      <c r="D1410" s="224" t="str">
        <f t="shared" si="108"/>
        <v>19</v>
      </c>
      <c r="E1410">
        <f t="shared" si="109"/>
        <v>2019</v>
      </c>
      <c r="F1410" s="224" t="str">
        <f t="shared" si="110"/>
        <v>2Q19</v>
      </c>
      <c r="G1410" s="225">
        <v>43609</v>
      </c>
      <c r="H1410" s="224">
        <v>4.0225</v>
      </c>
    </row>
    <row r="1411" spans="2:8">
      <c r="B1411" s="224" t="str">
        <f t="shared" ref="B1411:B1474" si="112">VLOOKUP(C1411,$N$3:$O$14,2,0)</f>
        <v>2Q</v>
      </c>
      <c r="C1411" s="224">
        <f t="shared" si="111"/>
        <v>5</v>
      </c>
      <c r="D1411" s="224" t="str">
        <f t="shared" ref="D1411:D1474" si="113">RIGHT(E1411,2)</f>
        <v>19</v>
      </c>
      <c r="E1411">
        <f t="shared" ref="E1411:E1474" si="114">YEAR(G1411)</f>
        <v>2019</v>
      </c>
      <c r="F1411" s="224" t="str">
        <f t="shared" ref="F1411:F1474" si="115">+B1411&amp;D1411</f>
        <v>2Q19</v>
      </c>
      <c r="G1411" s="225">
        <v>43612</v>
      </c>
      <c r="H1411" s="224">
        <v>4.0423</v>
      </c>
    </row>
    <row r="1412" spans="2:8">
      <c r="B1412" s="224" t="str">
        <f t="shared" si="112"/>
        <v>2Q</v>
      </c>
      <c r="C1412" s="224">
        <f t="shared" ref="C1412:C1475" si="116">MONTH(G1412)</f>
        <v>5</v>
      </c>
      <c r="D1412" s="224" t="str">
        <f t="shared" si="113"/>
        <v>19</v>
      </c>
      <c r="E1412">
        <f t="shared" si="114"/>
        <v>2019</v>
      </c>
      <c r="F1412" s="224" t="str">
        <f t="shared" si="115"/>
        <v>2Q19</v>
      </c>
      <c r="G1412" s="225">
        <v>43613</v>
      </c>
      <c r="H1412" s="224">
        <v>4.0247000000000002</v>
      </c>
    </row>
    <row r="1413" spans="2:8">
      <c r="B1413" s="224" t="str">
        <f t="shared" si="112"/>
        <v>2Q</v>
      </c>
      <c r="C1413" s="224">
        <f t="shared" si="116"/>
        <v>5</v>
      </c>
      <c r="D1413" s="224" t="str">
        <f t="shared" si="113"/>
        <v>19</v>
      </c>
      <c r="E1413">
        <f t="shared" si="114"/>
        <v>2019</v>
      </c>
      <c r="F1413" s="224" t="str">
        <f t="shared" si="115"/>
        <v>2Q19</v>
      </c>
      <c r="G1413" s="225">
        <v>43614</v>
      </c>
      <c r="H1413" s="224">
        <v>3.9746999999999999</v>
      </c>
    </row>
    <row r="1414" spans="2:8">
      <c r="B1414" s="224" t="str">
        <f t="shared" si="112"/>
        <v>2Q</v>
      </c>
      <c r="C1414" s="224">
        <f t="shared" si="116"/>
        <v>5</v>
      </c>
      <c r="D1414" s="224" t="str">
        <f t="shared" si="113"/>
        <v>19</v>
      </c>
      <c r="E1414">
        <f t="shared" si="114"/>
        <v>2019</v>
      </c>
      <c r="F1414" s="224" t="str">
        <f t="shared" si="115"/>
        <v>2Q19</v>
      </c>
      <c r="G1414" s="225">
        <v>43615</v>
      </c>
      <c r="H1414" s="224">
        <v>3.9817999999999998</v>
      </c>
    </row>
    <row r="1415" spans="2:8">
      <c r="B1415" s="224" t="str">
        <f t="shared" si="112"/>
        <v>2Q</v>
      </c>
      <c r="C1415" s="224">
        <f t="shared" si="116"/>
        <v>5</v>
      </c>
      <c r="D1415" s="224" t="str">
        <f t="shared" si="113"/>
        <v>19</v>
      </c>
      <c r="E1415">
        <f t="shared" si="114"/>
        <v>2019</v>
      </c>
      <c r="F1415" s="224" t="str">
        <f t="shared" si="115"/>
        <v>2Q19</v>
      </c>
      <c r="G1415" s="225">
        <v>43616</v>
      </c>
      <c r="H1415" s="224">
        <v>3.9228000000000001</v>
      </c>
    </row>
    <row r="1416" spans="2:8">
      <c r="B1416" s="224" t="str">
        <f t="shared" si="112"/>
        <v>2Q</v>
      </c>
      <c r="C1416" s="224">
        <f t="shared" si="116"/>
        <v>6</v>
      </c>
      <c r="D1416" s="224" t="str">
        <f t="shared" si="113"/>
        <v>19</v>
      </c>
      <c r="E1416">
        <f t="shared" si="114"/>
        <v>2019</v>
      </c>
      <c r="F1416" s="224" t="str">
        <f t="shared" si="115"/>
        <v>2Q19</v>
      </c>
      <c r="G1416" s="225">
        <v>43619</v>
      </c>
      <c r="H1416" s="224">
        <v>3.8858999999999999</v>
      </c>
    </row>
    <row r="1417" spans="2:8">
      <c r="B1417" s="224" t="str">
        <f t="shared" si="112"/>
        <v>2Q</v>
      </c>
      <c r="C1417" s="224">
        <f t="shared" si="116"/>
        <v>6</v>
      </c>
      <c r="D1417" s="224" t="str">
        <f t="shared" si="113"/>
        <v>19</v>
      </c>
      <c r="E1417">
        <f t="shared" si="114"/>
        <v>2019</v>
      </c>
      <c r="F1417" s="224" t="str">
        <f t="shared" si="115"/>
        <v>2Q19</v>
      </c>
      <c r="G1417" s="225">
        <v>43620</v>
      </c>
      <c r="H1417" s="224">
        <v>3.8548</v>
      </c>
    </row>
    <row r="1418" spans="2:8">
      <c r="B1418" s="224" t="str">
        <f t="shared" si="112"/>
        <v>2Q</v>
      </c>
      <c r="C1418" s="224">
        <f t="shared" si="116"/>
        <v>6</v>
      </c>
      <c r="D1418" s="224" t="str">
        <f t="shared" si="113"/>
        <v>19</v>
      </c>
      <c r="E1418">
        <f t="shared" si="114"/>
        <v>2019</v>
      </c>
      <c r="F1418" s="224" t="str">
        <f t="shared" si="115"/>
        <v>2Q19</v>
      </c>
      <c r="G1418" s="225">
        <v>43621</v>
      </c>
      <c r="H1418" s="224">
        <v>3.8811</v>
      </c>
    </row>
    <row r="1419" spans="2:8">
      <c r="B1419" s="224" t="str">
        <f t="shared" si="112"/>
        <v>2Q</v>
      </c>
      <c r="C1419" s="224">
        <f t="shared" si="116"/>
        <v>6</v>
      </c>
      <c r="D1419" s="224" t="str">
        <f t="shared" si="113"/>
        <v>19</v>
      </c>
      <c r="E1419">
        <f t="shared" si="114"/>
        <v>2019</v>
      </c>
      <c r="F1419" s="224" t="str">
        <f t="shared" si="115"/>
        <v>2Q19</v>
      </c>
      <c r="G1419" s="225">
        <v>43622</v>
      </c>
      <c r="H1419" s="224">
        <v>3.8799000000000001</v>
      </c>
    </row>
    <row r="1420" spans="2:8">
      <c r="B1420" s="224" t="str">
        <f t="shared" si="112"/>
        <v>2Q</v>
      </c>
      <c r="C1420" s="224">
        <f t="shared" si="116"/>
        <v>6</v>
      </c>
      <c r="D1420" s="224" t="str">
        <f t="shared" si="113"/>
        <v>19</v>
      </c>
      <c r="E1420">
        <f t="shared" si="114"/>
        <v>2019</v>
      </c>
      <c r="F1420" s="224" t="str">
        <f t="shared" si="115"/>
        <v>2Q19</v>
      </c>
      <c r="G1420" s="225">
        <v>43623</v>
      </c>
      <c r="H1420" s="224">
        <v>3.8788999999999998</v>
      </c>
    </row>
    <row r="1421" spans="2:8">
      <c r="B1421" s="224" t="str">
        <f t="shared" si="112"/>
        <v>2Q</v>
      </c>
      <c r="C1421" s="224">
        <f t="shared" si="116"/>
        <v>6</v>
      </c>
      <c r="D1421" s="224" t="str">
        <f t="shared" si="113"/>
        <v>19</v>
      </c>
      <c r="E1421">
        <f t="shared" si="114"/>
        <v>2019</v>
      </c>
      <c r="F1421" s="224" t="str">
        <f t="shared" si="115"/>
        <v>2Q19</v>
      </c>
      <c r="G1421" s="225">
        <v>43626</v>
      </c>
      <c r="H1421" s="224">
        <v>3.8887</v>
      </c>
    </row>
    <row r="1422" spans="2:8">
      <c r="B1422" s="224" t="str">
        <f t="shared" si="112"/>
        <v>2Q</v>
      </c>
      <c r="C1422" s="224">
        <f t="shared" si="116"/>
        <v>6</v>
      </c>
      <c r="D1422" s="224" t="str">
        <f t="shared" si="113"/>
        <v>19</v>
      </c>
      <c r="E1422">
        <f t="shared" si="114"/>
        <v>2019</v>
      </c>
      <c r="F1422" s="224" t="str">
        <f t="shared" si="115"/>
        <v>2Q19</v>
      </c>
      <c r="G1422" s="225">
        <v>43627</v>
      </c>
      <c r="H1422" s="224">
        <v>3.8571</v>
      </c>
    </row>
    <row r="1423" spans="2:8">
      <c r="B1423" s="224" t="str">
        <f t="shared" si="112"/>
        <v>2Q</v>
      </c>
      <c r="C1423" s="224">
        <f t="shared" si="116"/>
        <v>6</v>
      </c>
      <c r="D1423" s="224" t="str">
        <f t="shared" si="113"/>
        <v>19</v>
      </c>
      <c r="E1423">
        <f t="shared" si="114"/>
        <v>2019</v>
      </c>
      <c r="F1423" s="224" t="str">
        <f t="shared" si="115"/>
        <v>2Q19</v>
      </c>
      <c r="G1423" s="225">
        <v>43628</v>
      </c>
      <c r="H1423" s="224">
        <v>3.8672</v>
      </c>
    </row>
    <row r="1424" spans="2:8">
      <c r="B1424" s="224" t="str">
        <f t="shared" si="112"/>
        <v>2Q</v>
      </c>
      <c r="C1424" s="224">
        <f t="shared" si="116"/>
        <v>6</v>
      </c>
      <c r="D1424" s="224" t="str">
        <f t="shared" si="113"/>
        <v>19</v>
      </c>
      <c r="E1424">
        <f t="shared" si="114"/>
        <v>2019</v>
      </c>
      <c r="F1424" s="224" t="str">
        <f t="shared" si="115"/>
        <v>2Q19</v>
      </c>
      <c r="G1424" s="225">
        <v>43629</v>
      </c>
      <c r="H1424" s="224">
        <v>3.8487</v>
      </c>
    </row>
    <row r="1425" spans="2:8">
      <c r="B1425" s="224" t="str">
        <f t="shared" si="112"/>
        <v>2Q</v>
      </c>
      <c r="C1425" s="224">
        <f t="shared" si="116"/>
        <v>6</v>
      </c>
      <c r="D1425" s="224" t="str">
        <f t="shared" si="113"/>
        <v>19</v>
      </c>
      <c r="E1425">
        <f t="shared" si="114"/>
        <v>2019</v>
      </c>
      <c r="F1425" s="224" t="str">
        <f t="shared" si="115"/>
        <v>2Q19</v>
      </c>
      <c r="G1425" s="225">
        <v>43630</v>
      </c>
      <c r="H1425" s="224">
        <v>3.8959000000000001</v>
      </c>
    </row>
    <row r="1426" spans="2:8">
      <c r="B1426" s="224" t="str">
        <f t="shared" si="112"/>
        <v>2Q</v>
      </c>
      <c r="C1426" s="224">
        <f t="shared" si="116"/>
        <v>6</v>
      </c>
      <c r="D1426" s="224" t="str">
        <f t="shared" si="113"/>
        <v>19</v>
      </c>
      <c r="E1426">
        <f t="shared" si="114"/>
        <v>2019</v>
      </c>
      <c r="F1426" s="224" t="str">
        <f t="shared" si="115"/>
        <v>2Q19</v>
      </c>
      <c r="G1426" s="225">
        <v>43633</v>
      </c>
      <c r="H1426" s="224">
        <v>3.8883000000000001</v>
      </c>
    </row>
    <row r="1427" spans="2:8">
      <c r="B1427" s="224" t="str">
        <f t="shared" si="112"/>
        <v>2Q</v>
      </c>
      <c r="C1427" s="224">
        <f t="shared" si="116"/>
        <v>6</v>
      </c>
      <c r="D1427" s="224" t="str">
        <f t="shared" si="113"/>
        <v>19</v>
      </c>
      <c r="E1427">
        <f t="shared" si="114"/>
        <v>2019</v>
      </c>
      <c r="F1427" s="224" t="str">
        <f t="shared" si="115"/>
        <v>2Q19</v>
      </c>
      <c r="G1427" s="225">
        <v>43634</v>
      </c>
      <c r="H1427" s="224">
        <v>3.8603999999999998</v>
      </c>
    </row>
    <row r="1428" spans="2:8">
      <c r="B1428" s="224" t="str">
        <f t="shared" si="112"/>
        <v>2Q</v>
      </c>
      <c r="C1428" s="224">
        <f t="shared" si="116"/>
        <v>6</v>
      </c>
      <c r="D1428" s="224" t="str">
        <f t="shared" si="113"/>
        <v>19</v>
      </c>
      <c r="E1428">
        <f t="shared" si="114"/>
        <v>2019</v>
      </c>
      <c r="F1428" s="224" t="str">
        <f t="shared" si="115"/>
        <v>2Q19</v>
      </c>
      <c r="G1428" s="225">
        <v>43635</v>
      </c>
      <c r="H1428" s="224">
        <v>3.839</v>
      </c>
    </row>
    <row r="1429" spans="2:8">
      <c r="B1429" s="224" t="str">
        <f t="shared" si="112"/>
        <v>2Q</v>
      </c>
      <c r="C1429" s="224">
        <f t="shared" si="116"/>
        <v>6</v>
      </c>
      <c r="D1429" s="224" t="str">
        <f t="shared" si="113"/>
        <v>19</v>
      </c>
      <c r="E1429">
        <f t="shared" si="114"/>
        <v>2019</v>
      </c>
      <c r="F1429" s="224" t="str">
        <f t="shared" si="115"/>
        <v>2Q19</v>
      </c>
      <c r="G1429" s="225">
        <v>43636</v>
      </c>
      <c r="H1429" s="224">
        <v>3.839</v>
      </c>
    </row>
    <row r="1430" spans="2:8">
      <c r="B1430" s="224" t="str">
        <f t="shared" si="112"/>
        <v>2Q</v>
      </c>
      <c r="C1430" s="224">
        <f t="shared" si="116"/>
        <v>6</v>
      </c>
      <c r="D1430" s="224" t="str">
        <f t="shared" si="113"/>
        <v>19</v>
      </c>
      <c r="E1430">
        <f t="shared" si="114"/>
        <v>2019</v>
      </c>
      <c r="F1430" s="224" t="str">
        <f t="shared" si="115"/>
        <v>2Q19</v>
      </c>
      <c r="G1430" s="225">
        <v>43637</v>
      </c>
      <c r="H1430" s="224">
        <v>3.8191999999999999</v>
      </c>
    </row>
    <row r="1431" spans="2:8">
      <c r="B1431" s="224" t="str">
        <f t="shared" si="112"/>
        <v>2Q</v>
      </c>
      <c r="C1431" s="224">
        <f t="shared" si="116"/>
        <v>6</v>
      </c>
      <c r="D1431" s="224" t="str">
        <f t="shared" si="113"/>
        <v>19</v>
      </c>
      <c r="E1431">
        <f t="shared" si="114"/>
        <v>2019</v>
      </c>
      <c r="F1431" s="224" t="str">
        <f t="shared" si="115"/>
        <v>2Q19</v>
      </c>
      <c r="G1431" s="225">
        <v>43640</v>
      </c>
      <c r="H1431" s="224">
        <v>3.8254000000000001</v>
      </c>
    </row>
    <row r="1432" spans="2:8">
      <c r="B1432" s="224" t="str">
        <f t="shared" si="112"/>
        <v>2Q</v>
      </c>
      <c r="C1432" s="224">
        <f t="shared" si="116"/>
        <v>6</v>
      </c>
      <c r="D1432" s="224" t="str">
        <f t="shared" si="113"/>
        <v>19</v>
      </c>
      <c r="E1432">
        <f t="shared" si="114"/>
        <v>2019</v>
      </c>
      <c r="F1432" s="224" t="str">
        <f t="shared" si="115"/>
        <v>2Q19</v>
      </c>
      <c r="G1432" s="225">
        <v>43641</v>
      </c>
      <c r="H1432" s="224">
        <v>3.8479999999999999</v>
      </c>
    </row>
    <row r="1433" spans="2:8">
      <c r="B1433" s="224" t="str">
        <f t="shared" si="112"/>
        <v>2Q</v>
      </c>
      <c r="C1433" s="224">
        <f t="shared" si="116"/>
        <v>6</v>
      </c>
      <c r="D1433" s="224" t="str">
        <f t="shared" si="113"/>
        <v>19</v>
      </c>
      <c r="E1433">
        <f t="shared" si="114"/>
        <v>2019</v>
      </c>
      <c r="F1433" s="224" t="str">
        <f t="shared" si="115"/>
        <v>2Q19</v>
      </c>
      <c r="G1433" s="225">
        <v>43642</v>
      </c>
      <c r="H1433" s="224">
        <v>3.8445</v>
      </c>
    </row>
    <row r="1434" spans="2:8">
      <c r="B1434" s="224" t="str">
        <f t="shared" si="112"/>
        <v>2Q</v>
      </c>
      <c r="C1434" s="224">
        <f t="shared" si="116"/>
        <v>6</v>
      </c>
      <c r="D1434" s="224" t="str">
        <f t="shared" si="113"/>
        <v>19</v>
      </c>
      <c r="E1434">
        <f t="shared" si="114"/>
        <v>2019</v>
      </c>
      <c r="F1434" s="224" t="str">
        <f t="shared" si="115"/>
        <v>2Q19</v>
      </c>
      <c r="G1434" s="225">
        <v>43643</v>
      </c>
      <c r="H1434" s="224">
        <v>3.8195999999999999</v>
      </c>
    </row>
    <row r="1435" spans="2:8">
      <c r="B1435" s="224" t="str">
        <f t="shared" si="112"/>
        <v>2Q</v>
      </c>
      <c r="C1435" s="224">
        <f t="shared" si="116"/>
        <v>6</v>
      </c>
      <c r="D1435" s="224" t="str">
        <f t="shared" si="113"/>
        <v>19</v>
      </c>
      <c r="E1435">
        <f t="shared" si="114"/>
        <v>2019</v>
      </c>
      <c r="F1435" s="224" t="str">
        <f t="shared" si="115"/>
        <v>2Q19</v>
      </c>
      <c r="G1435" s="225">
        <v>43644</v>
      </c>
      <c r="H1435" s="224">
        <v>3.8519999999999999</v>
      </c>
    </row>
    <row r="1436" spans="2:8">
      <c r="B1436" s="224" t="str">
        <f t="shared" si="112"/>
        <v>3Q</v>
      </c>
      <c r="C1436" s="224">
        <f t="shared" si="116"/>
        <v>7</v>
      </c>
      <c r="D1436" s="224" t="str">
        <f t="shared" si="113"/>
        <v>19</v>
      </c>
      <c r="E1436">
        <f t="shared" si="114"/>
        <v>2019</v>
      </c>
      <c r="F1436" s="224" t="str">
        <f t="shared" si="115"/>
        <v>3Q19</v>
      </c>
      <c r="G1436" s="225">
        <v>43647</v>
      </c>
      <c r="H1436" s="224">
        <v>3.8405</v>
      </c>
    </row>
    <row r="1437" spans="2:8">
      <c r="B1437" s="224" t="str">
        <f t="shared" si="112"/>
        <v>3Q</v>
      </c>
      <c r="C1437" s="224">
        <f t="shared" si="116"/>
        <v>7</v>
      </c>
      <c r="D1437" s="224" t="str">
        <f t="shared" si="113"/>
        <v>19</v>
      </c>
      <c r="E1437">
        <f t="shared" si="114"/>
        <v>2019</v>
      </c>
      <c r="F1437" s="224" t="str">
        <f t="shared" si="115"/>
        <v>3Q19</v>
      </c>
      <c r="G1437" s="225">
        <v>43648</v>
      </c>
      <c r="H1437" s="224">
        <v>3.8456000000000001</v>
      </c>
    </row>
    <row r="1438" spans="2:8">
      <c r="B1438" s="224" t="str">
        <f t="shared" si="112"/>
        <v>3Q</v>
      </c>
      <c r="C1438" s="224">
        <f t="shared" si="116"/>
        <v>7</v>
      </c>
      <c r="D1438" s="224" t="str">
        <f t="shared" si="113"/>
        <v>19</v>
      </c>
      <c r="E1438">
        <f t="shared" si="114"/>
        <v>2019</v>
      </c>
      <c r="F1438" s="224" t="str">
        <f t="shared" si="115"/>
        <v>3Q19</v>
      </c>
      <c r="G1438" s="225">
        <v>43649</v>
      </c>
      <c r="H1438" s="224">
        <v>3.8271999999999999</v>
      </c>
    </row>
    <row r="1439" spans="2:8">
      <c r="B1439" s="224" t="str">
        <f t="shared" si="112"/>
        <v>3Q</v>
      </c>
      <c r="C1439" s="224">
        <f t="shared" si="116"/>
        <v>7</v>
      </c>
      <c r="D1439" s="224" t="str">
        <f t="shared" si="113"/>
        <v>19</v>
      </c>
      <c r="E1439">
        <f t="shared" si="114"/>
        <v>2019</v>
      </c>
      <c r="F1439" s="224" t="str">
        <f t="shared" si="115"/>
        <v>3Q19</v>
      </c>
      <c r="G1439" s="225">
        <v>43650</v>
      </c>
      <c r="H1439" s="224">
        <v>3.8010999999999999</v>
      </c>
    </row>
    <row r="1440" spans="2:8">
      <c r="B1440" s="224" t="str">
        <f t="shared" si="112"/>
        <v>3Q</v>
      </c>
      <c r="C1440" s="224">
        <f t="shared" si="116"/>
        <v>7</v>
      </c>
      <c r="D1440" s="224" t="str">
        <f t="shared" si="113"/>
        <v>19</v>
      </c>
      <c r="E1440">
        <f t="shared" si="114"/>
        <v>2019</v>
      </c>
      <c r="F1440" s="224" t="str">
        <f t="shared" si="115"/>
        <v>3Q19</v>
      </c>
      <c r="G1440" s="225">
        <v>43651</v>
      </c>
      <c r="H1440" s="224">
        <v>3.8220999999999998</v>
      </c>
    </row>
    <row r="1441" spans="2:8">
      <c r="B1441" s="224" t="str">
        <f t="shared" si="112"/>
        <v>3Q</v>
      </c>
      <c r="C1441" s="224">
        <f t="shared" si="116"/>
        <v>7</v>
      </c>
      <c r="D1441" s="224" t="str">
        <f t="shared" si="113"/>
        <v>19</v>
      </c>
      <c r="E1441">
        <f t="shared" si="114"/>
        <v>2019</v>
      </c>
      <c r="F1441" s="224" t="str">
        <f t="shared" si="115"/>
        <v>3Q19</v>
      </c>
      <c r="G1441" s="225">
        <v>43654</v>
      </c>
      <c r="H1441" s="224">
        <v>3.8073000000000001</v>
      </c>
    </row>
    <row r="1442" spans="2:8">
      <c r="B1442" s="224" t="str">
        <f t="shared" si="112"/>
        <v>3Q</v>
      </c>
      <c r="C1442" s="224">
        <f t="shared" si="116"/>
        <v>7</v>
      </c>
      <c r="D1442" s="224" t="str">
        <f t="shared" si="113"/>
        <v>19</v>
      </c>
      <c r="E1442">
        <f t="shared" si="114"/>
        <v>2019</v>
      </c>
      <c r="F1442" s="224" t="str">
        <f t="shared" si="115"/>
        <v>3Q19</v>
      </c>
      <c r="G1442" s="225">
        <v>43655</v>
      </c>
      <c r="H1442" s="224">
        <v>3.8005</v>
      </c>
    </row>
    <row r="1443" spans="2:8">
      <c r="B1443" s="224" t="str">
        <f t="shared" si="112"/>
        <v>3Q</v>
      </c>
      <c r="C1443" s="224">
        <f t="shared" si="116"/>
        <v>7</v>
      </c>
      <c r="D1443" s="224" t="str">
        <f t="shared" si="113"/>
        <v>19</v>
      </c>
      <c r="E1443">
        <f t="shared" si="114"/>
        <v>2019</v>
      </c>
      <c r="F1443" s="224" t="str">
        <f t="shared" si="115"/>
        <v>3Q19</v>
      </c>
      <c r="G1443" s="225">
        <v>43656</v>
      </c>
      <c r="H1443" s="224">
        <v>3.7545999999999999</v>
      </c>
    </row>
    <row r="1444" spans="2:8">
      <c r="B1444" s="224" t="str">
        <f t="shared" si="112"/>
        <v>3Q</v>
      </c>
      <c r="C1444" s="224">
        <f t="shared" si="116"/>
        <v>7</v>
      </c>
      <c r="D1444" s="224" t="str">
        <f t="shared" si="113"/>
        <v>19</v>
      </c>
      <c r="E1444">
        <f t="shared" si="114"/>
        <v>2019</v>
      </c>
      <c r="F1444" s="224" t="str">
        <f t="shared" si="115"/>
        <v>3Q19</v>
      </c>
      <c r="G1444" s="225">
        <v>43657</v>
      </c>
      <c r="H1444" s="224">
        <v>3.7551000000000001</v>
      </c>
    </row>
    <row r="1445" spans="2:8">
      <c r="B1445" s="224" t="str">
        <f t="shared" si="112"/>
        <v>3Q</v>
      </c>
      <c r="C1445" s="224">
        <f t="shared" si="116"/>
        <v>7</v>
      </c>
      <c r="D1445" s="224" t="str">
        <f t="shared" si="113"/>
        <v>19</v>
      </c>
      <c r="E1445">
        <f t="shared" si="114"/>
        <v>2019</v>
      </c>
      <c r="F1445" s="224" t="str">
        <f t="shared" si="115"/>
        <v>3Q19</v>
      </c>
      <c r="G1445" s="225">
        <v>43658</v>
      </c>
      <c r="H1445" s="224">
        <v>3.7372999999999998</v>
      </c>
    </row>
    <row r="1446" spans="2:8">
      <c r="B1446" s="224" t="str">
        <f t="shared" si="112"/>
        <v>3Q</v>
      </c>
      <c r="C1446" s="224">
        <f t="shared" si="116"/>
        <v>7</v>
      </c>
      <c r="D1446" s="224" t="str">
        <f t="shared" si="113"/>
        <v>19</v>
      </c>
      <c r="E1446">
        <f t="shared" si="114"/>
        <v>2019</v>
      </c>
      <c r="F1446" s="224" t="str">
        <f t="shared" si="115"/>
        <v>3Q19</v>
      </c>
      <c r="G1446" s="225">
        <v>43661</v>
      </c>
      <c r="H1446" s="224">
        <v>3.7566999999999999</v>
      </c>
    </row>
    <row r="1447" spans="2:8">
      <c r="B1447" s="224" t="str">
        <f t="shared" si="112"/>
        <v>3Q</v>
      </c>
      <c r="C1447" s="224">
        <f t="shared" si="116"/>
        <v>7</v>
      </c>
      <c r="D1447" s="224" t="str">
        <f t="shared" si="113"/>
        <v>19</v>
      </c>
      <c r="E1447">
        <f t="shared" si="114"/>
        <v>2019</v>
      </c>
      <c r="F1447" s="224" t="str">
        <f t="shared" si="115"/>
        <v>3Q19</v>
      </c>
      <c r="G1447" s="225">
        <v>43662</v>
      </c>
      <c r="H1447" s="224">
        <v>3.7686999999999999</v>
      </c>
    </row>
    <row r="1448" spans="2:8">
      <c r="B1448" s="224" t="str">
        <f t="shared" si="112"/>
        <v>3Q</v>
      </c>
      <c r="C1448" s="224">
        <f t="shared" si="116"/>
        <v>7</v>
      </c>
      <c r="D1448" s="224" t="str">
        <f t="shared" si="113"/>
        <v>19</v>
      </c>
      <c r="E1448">
        <f t="shared" si="114"/>
        <v>2019</v>
      </c>
      <c r="F1448" s="224" t="str">
        <f t="shared" si="115"/>
        <v>3Q19</v>
      </c>
      <c r="G1448" s="225">
        <v>43663</v>
      </c>
      <c r="H1448" s="224">
        <v>3.7641</v>
      </c>
    </row>
    <row r="1449" spans="2:8">
      <c r="B1449" s="224" t="str">
        <f t="shared" si="112"/>
        <v>3Q</v>
      </c>
      <c r="C1449" s="224">
        <f t="shared" si="116"/>
        <v>7</v>
      </c>
      <c r="D1449" s="224" t="str">
        <f t="shared" si="113"/>
        <v>19</v>
      </c>
      <c r="E1449">
        <f t="shared" si="114"/>
        <v>2019</v>
      </c>
      <c r="F1449" s="224" t="str">
        <f t="shared" si="115"/>
        <v>3Q19</v>
      </c>
      <c r="G1449" s="225">
        <v>43664</v>
      </c>
      <c r="H1449" s="224">
        <v>3.7193999999999998</v>
      </c>
    </row>
    <row r="1450" spans="2:8">
      <c r="B1450" s="224" t="str">
        <f t="shared" si="112"/>
        <v>3Q</v>
      </c>
      <c r="C1450" s="224">
        <f t="shared" si="116"/>
        <v>7</v>
      </c>
      <c r="D1450" s="224" t="str">
        <f t="shared" si="113"/>
        <v>19</v>
      </c>
      <c r="E1450">
        <f t="shared" si="114"/>
        <v>2019</v>
      </c>
      <c r="F1450" s="224" t="str">
        <f t="shared" si="115"/>
        <v>3Q19</v>
      </c>
      <c r="G1450" s="225">
        <v>43665</v>
      </c>
      <c r="H1450" s="224">
        <v>3.7494000000000001</v>
      </c>
    </row>
    <row r="1451" spans="2:8">
      <c r="B1451" s="224" t="str">
        <f t="shared" si="112"/>
        <v>3Q</v>
      </c>
      <c r="C1451" s="224">
        <f t="shared" si="116"/>
        <v>7</v>
      </c>
      <c r="D1451" s="224" t="str">
        <f t="shared" si="113"/>
        <v>19</v>
      </c>
      <c r="E1451">
        <f t="shared" si="114"/>
        <v>2019</v>
      </c>
      <c r="F1451" s="224" t="str">
        <f t="shared" si="115"/>
        <v>3Q19</v>
      </c>
      <c r="G1451" s="225">
        <v>43668</v>
      </c>
      <c r="H1451" s="224">
        <v>3.7406999999999999</v>
      </c>
    </row>
    <row r="1452" spans="2:8">
      <c r="B1452" s="224" t="str">
        <f t="shared" si="112"/>
        <v>3Q</v>
      </c>
      <c r="C1452" s="224">
        <f t="shared" si="116"/>
        <v>7</v>
      </c>
      <c r="D1452" s="224" t="str">
        <f t="shared" si="113"/>
        <v>19</v>
      </c>
      <c r="E1452">
        <f t="shared" si="114"/>
        <v>2019</v>
      </c>
      <c r="F1452" s="224" t="str">
        <f t="shared" si="115"/>
        <v>3Q19</v>
      </c>
      <c r="G1452" s="225">
        <v>43669</v>
      </c>
      <c r="H1452" s="224">
        <v>3.7736999999999998</v>
      </c>
    </row>
    <row r="1453" spans="2:8">
      <c r="B1453" s="224" t="str">
        <f t="shared" si="112"/>
        <v>3Q</v>
      </c>
      <c r="C1453" s="224">
        <f t="shared" si="116"/>
        <v>7</v>
      </c>
      <c r="D1453" s="224" t="str">
        <f t="shared" si="113"/>
        <v>19</v>
      </c>
      <c r="E1453">
        <f t="shared" si="114"/>
        <v>2019</v>
      </c>
      <c r="F1453" s="224" t="str">
        <f t="shared" si="115"/>
        <v>3Q19</v>
      </c>
      <c r="G1453" s="225">
        <v>43670</v>
      </c>
      <c r="H1453" s="224">
        <v>3.7736000000000001</v>
      </c>
    </row>
    <row r="1454" spans="2:8">
      <c r="B1454" s="224" t="str">
        <f t="shared" si="112"/>
        <v>3Q</v>
      </c>
      <c r="C1454" s="224">
        <f t="shared" si="116"/>
        <v>7</v>
      </c>
      <c r="D1454" s="224" t="str">
        <f t="shared" si="113"/>
        <v>19</v>
      </c>
      <c r="E1454">
        <f t="shared" si="114"/>
        <v>2019</v>
      </c>
      <c r="F1454" s="224" t="str">
        <f t="shared" si="115"/>
        <v>3Q19</v>
      </c>
      <c r="G1454" s="225">
        <v>43671</v>
      </c>
      <c r="H1454" s="224">
        <v>3.7789999999999999</v>
      </c>
    </row>
    <row r="1455" spans="2:8">
      <c r="B1455" s="224" t="str">
        <f t="shared" si="112"/>
        <v>3Q</v>
      </c>
      <c r="C1455" s="224">
        <f t="shared" si="116"/>
        <v>7</v>
      </c>
      <c r="D1455" s="224" t="str">
        <f t="shared" si="113"/>
        <v>19</v>
      </c>
      <c r="E1455">
        <f t="shared" si="114"/>
        <v>2019</v>
      </c>
      <c r="F1455" s="224" t="str">
        <f t="shared" si="115"/>
        <v>3Q19</v>
      </c>
      <c r="G1455" s="225">
        <v>43672</v>
      </c>
      <c r="H1455" s="224">
        <v>3.7761999999999998</v>
      </c>
    </row>
    <row r="1456" spans="2:8">
      <c r="B1456" s="224" t="str">
        <f t="shared" si="112"/>
        <v>3Q</v>
      </c>
      <c r="C1456" s="224">
        <f t="shared" si="116"/>
        <v>7</v>
      </c>
      <c r="D1456" s="224" t="str">
        <f t="shared" si="113"/>
        <v>19</v>
      </c>
      <c r="E1456">
        <f t="shared" si="114"/>
        <v>2019</v>
      </c>
      <c r="F1456" s="224" t="str">
        <f t="shared" si="115"/>
        <v>3Q19</v>
      </c>
      <c r="G1456" s="225">
        <v>43675</v>
      </c>
      <c r="H1456" s="224">
        <v>3.7816000000000001</v>
      </c>
    </row>
    <row r="1457" spans="2:8">
      <c r="B1457" s="224" t="str">
        <f t="shared" si="112"/>
        <v>3Q</v>
      </c>
      <c r="C1457" s="224">
        <f t="shared" si="116"/>
        <v>7</v>
      </c>
      <c r="D1457" s="224" t="str">
        <f t="shared" si="113"/>
        <v>19</v>
      </c>
      <c r="E1457">
        <f t="shared" si="114"/>
        <v>2019</v>
      </c>
      <c r="F1457" s="224" t="str">
        <f t="shared" si="115"/>
        <v>3Q19</v>
      </c>
      <c r="G1457" s="225">
        <v>43676</v>
      </c>
      <c r="H1457" s="224">
        <v>3.7906</v>
      </c>
    </row>
    <row r="1458" spans="2:8">
      <c r="B1458" s="224" t="str">
        <f t="shared" si="112"/>
        <v>3Q</v>
      </c>
      <c r="C1458" s="224">
        <f t="shared" si="116"/>
        <v>7</v>
      </c>
      <c r="D1458" s="224" t="str">
        <f t="shared" si="113"/>
        <v>19</v>
      </c>
      <c r="E1458">
        <f t="shared" si="114"/>
        <v>2019</v>
      </c>
      <c r="F1458" s="224" t="str">
        <f t="shared" si="115"/>
        <v>3Q19</v>
      </c>
      <c r="G1458" s="225">
        <v>43677</v>
      </c>
      <c r="H1458" s="224">
        <v>3.8129</v>
      </c>
    </row>
    <row r="1459" spans="2:8">
      <c r="B1459" s="224" t="str">
        <f t="shared" si="112"/>
        <v>3Q</v>
      </c>
      <c r="C1459" s="224">
        <f t="shared" si="116"/>
        <v>8</v>
      </c>
      <c r="D1459" s="224" t="str">
        <f t="shared" si="113"/>
        <v>19</v>
      </c>
      <c r="E1459">
        <f t="shared" si="114"/>
        <v>2019</v>
      </c>
      <c r="F1459" s="224" t="str">
        <f t="shared" si="115"/>
        <v>3Q19</v>
      </c>
      <c r="G1459" s="225">
        <v>43678</v>
      </c>
      <c r="H1459" s="224">
        <v>3.8403</v>
      </c>
    </row>
    <row r="1460" spans="2:8">
      <c r="B1460" s="224" t="str">
        <f t="shared" si="112"/>
        <v>3Q</v>
      </c>
      <c r="C1460" s="224">
        <f t="shared" si="116"/>
        <v>8</v>
      </c>
      <c r="D1460" s="224" t="str">
        <f t="shared" si="113"/>
        <v>19</v>
      </c>
      <c r="E1460">
        <f t="shared" si="114"/>
        <v>2019</v>
      </c>
      <c r="F1460" s="224" t="str">
        <f t="shared" si="115"/>
        <v>3Q19</v>
      </c>
      <c r="G1460" s="225">
        <v>43679</v>
      </c>
      <c r="H1460" s="224">
        <v>3.8893</v>
      </c>
    </row>
    <row r="1461" spans="2:8">
      <c r="B1461" s="224" t="str">
        <f t="shared" si="112"/>
        <v>3Q</v>
      </c>
      <c r="C1461" s="224">
        <f t="shared" si="116"/>
        <v>8</v>
      </c>
      <c r="D1461" s="224" t="str">
        <f t="shared" si="113"/>
        <v>19</v>
      </c>
      <c r="E1461">
        <f t="shared" si="114"/>
        <v>2019</v>
      </c>
      <c r="F1461" s="224" t="str">
        <f t="shared" si="115"/>
        <v>3Q19</v>
      </c>
      <c r="G1461" s="225">
        <v>43682</v>
      </c>
      <c r="H1461" s="224">
        <v>3.9782999999999999</v>
      </c>
    </row>
    <row r="1462" spans="2:8">
      <c r="B1462" s="224" t="str">
        <f t="shared" si="112"/>
        <v>3Q</v>
      </c>
      <c r="C1462" s="224">
        <f t="shared" si="116"/>
        <v>8</v>
      </c>
      <c r="D1462" s="224" t="str">
        <f t="shared" si="113"/>
        <v>19</v>
      </c>
      <c r="E1462">
        <f t="shared" si="114"/>
        <v>2019</v>
      </c>
      <c r="F1462" s="224" t="str">
        <f t="shared" si="115"/>
        <v>3Q19</v>
      </c>
      <c r="G1462" s="225">
        <v>43683</v>
      </c>
      <c r="H1462" s="224">
        <v>3.9611999999999998</v>
      </c>
    </row>
    <row r="1463" spans="2:8">
      <c r="B1463" s="224" t="str">
        <f t="shared" si="112"/>
        <v>3Q</v>
      </c>
      <c r="C1463" s="224">
        <f t="shared" si="116"/>
        <v>8</v>
      </c>
      <c r="D1463" s="224" t="str">
        <f t="shared" si="113"/>
        <v>19</v>
      </c>
      <c r="E1463">
        <f t="shared" si="114"/>
        <v>2019</v>
      </c>
      <c r="F1463" s="224" t="str">
        <f t="shared" si="115"/>
        <v>3Q19</v>
      </c>
      <c r="G1463" s="225">
        <v>43684</v>
      </c>
      <c r="H1463" s="224">
        <v>3.9691000000000001</v>
      </c>
    </row>
    <row r="1464" spans="2:8">
      <c r="B1464" s="224" t="str">
        <f t="shared" si="112"/>
        <v>3Q</v>
      </c>
      <c r="C1464" s="224">
        <f t="shared" si="116"/>
        <v>8</v>
      </c>
      <c r="D1464" s="224" t="str">
        <f t="shared" si="113"/>
        <v>19</v>
      </c>
      <c r="E1464">
        <f t="shared" si="114"/>
        <v>2019</v>
      </c>
      <c r="F1464" s="224" t="str">
        <f t="shared" si="115"/>
        <v>3Q19</v>
      </c>
      <c r="G1464" s="225">
        <v>43685</v>
      </c>
      <c r="H1464" s="224">
        <v>3.9199000000000002</v>
      </c>
    </row>
    <row r="1465" spans="2:8">
      <c r="B1465" s="224" t="str">
        <f t="shared" si="112"/>
        <v>3Q</v>
      </c>
      <c r="C1465" s="224">
        <f t="shared" si="116"/>
        <v>8</v>
      </c>
      <c r="D1465" s="224" t="str">
        <f t="shared" si="113"/>
        <v>19</v>
      </c>
      <c r="E1465">
        <f t="shared" si="114"/>
        <v>2019</v>
      </c>
      <c r="F1465" s="224" t="str">
        <f t="shared" si="115"/>
        <v>3Q19</v>
      </c>
      <c r="G1465" s="225">
        <v>43686</v>
      </c>
      <c r="H1465" s="224">
        <v>3.9416000000000002</v>
      </c>
    </row>
    <row r="1466" spans="2:8">
      <c r="B1466" s="224" t="str">
        <f t="shared" si="112"/>
        <v>3Q</v>
      </c>
      <c r="C1466" s="224">
        <f t="shared" si="116"/>
        <v>8</v>
      </c>
      <c r="D1466" s="224" t="str">
        <f t="shared" si="113"/>
        <v>19</v>
      </c>
      <c r="E1466">
        <f t="shared" si="114"/>
        <v>2019</v>
      </c>
      <c r="F1466" s="224" t="str">
        <f t="shared" si="115"/>
        <v>3Q19</v>
      </c>
      <c r="G1466" s="225">
        <v>43689</v>
      </c>
      <c r="H1466" s="224">
        <v>3.9855</v>
      </c>
    </row>
    <row r="1467" spans="2:8">
      <c r="B1467" s="224" t="str">
        <f t="shared" si="112"/>
        <v>3Q</v>
      </c>
      <c r="C1467" s="224">
        <f t="shared" si="116"/>
        <v>8</v>
      </c>
      <c r="D1467" s="224" t="str">
        <f t="shared" si="113"/>
        <v>19</v>
      </c>
      <c r="E1467">
        <f t="shared" si="114"/>
        <v>2019</v>
      </c>
      <c r="F1467" s="224" t="str">
        <f t="shared" si="115"/>
        <v>3Q19</v>
      </c>
      <c r="G1467" s="225">
        <v>43690</v>
      </c>
      <c r="H1467" s="224">
        <v>3.9660000000000002</v>
      </c>
    </row>
    <row r="1468" spans="2:8">
      <c r="B1468" s="224" t="str">
        <f t="shared" si="112"/>
        <v>3Q</v>
      </c>
      <c r="C1468" s="224">
        <f t="shared" si="116"/>
        <v>8</v>
      </c>
      <c r="D1468" s="224" t="str">
        <f t="shared" si="113"/>
        <v>19</v>
      </c>
      <c r="E1468">
        <f t="shared" si="114"/>
        <v>2019</v>
      </c>
      <c r="F1468" s="224" t="str">
        <f t="shared" si="115"/>
        <v>3Q19</v>
      </c>
      <c r="G1468" s="225">
        <v>43691</v>
      </c>
      <c r="H1468" s="224">
        <v>4.0526</v>
      </c>
    </row>
    <row r="1469" spans="2:8">
      <c r="B1469" s="224" t="str">
        <f t="shared" si="112"/>
        <v>3Q</v>
      </c>
      <c r="C1469" s="224">
        <f t="shared" si="116"/>
        <v>8</v>
      </c>
      <c r="D1469" s="224" t="str">
        <f t="shared" si="113"/>
        <v>19</v>
      </c>
      <c r="E1469">
        <f t="shared" si="114"/>
        <v>2019</v>
      </c>
      <c r="F1469" s="224" t="str">
        <f t="shared" si="115"/>
        <v>3Q19</v>
      </c>
      <c r="G1469" s="225">
        <v>43692</v>
      </c>
      <c r="H1469" s="224">
        <v>3.9910000000000001</v>
      </c>
    </row>
    <row r="1470" spans="2:8">
      <c r="B1470" s="224" t="str">
        <f t="shared" si="112"/>
        <v>3Q</v>
      </c>
      <c r="C1470" s="224">
        <f t="shared" si="116"/>
        <v>8</v>
      </c>
      <c r="D1470" s="224" t="str">
        <f t="shared" si="113"/>
        <v>19</v>
      </c>
      <c r="E1470">
        <f t="shared" si="114"/>
        <v>2019</v>
      </c>
      <c r="F1470" s="224" t="str">
        <f t="shared" si="115"/>
        <v>3Q19</v>
      </c>
      <c r="G1470" s="225">
        <v>43693</v>
      </c>
      <c r="H1470" s="224">
        <v>4.0057999999999998</v>
      </c>
    </row>
    <row r="1471" spans="2:8">
      <c r="B1471" s="224" t="str">
        <f t="shared" si="112"/>
        <v>3Q</v>
      </c>
      <c r="C1471" s="224">
        <f t="shared" si="116"/>
        <v>8</v>
      </c>
      <c r="D1471" s="224" t="str">
        <f t="shared" si="113"/>
        <v>19</v>
      </c>
      <c r="E1471">
        <f t="shared" si="114"/>
        <v>2019</v>
      </c>
      <c r="F1471" s="224" t="str">
        <f t="shared" si="115"/>
        <v>3Q19</v>
      </c>
      <c r="G1471" s="225">
        <v>43696</v>
      </c>
      <c r="H1471" s="224">
        <v>4.0743</v>
      </c>
    </row>
    <row r="1472" spans="2:8">
      <c r="B1472" s="224" t="str">
        <f t="shared" si="112"/>
        <v>3Q</v>
      </c>
      <c r="C1472" s="224">
        <f t="shared" si="116"/>
        <v>8</v>
      </c>
      <c r="D1472" s="224" t="str">
        <f t="shared" si="113"/>
        <v>19</v>
      </c>
      <c r="E1472">
        <f t="shared" si="114"/>
        <v>2019</v>
      </c>
      <c r="F1472" s="224" t="str">
        <f t="shared" si="115"/>
        <v>3Q19</v>
      </c>
      <c r="G1472" s="225">
        <v>43697</v>
      </c>
      <c r="H1472" s="224">
        <v>4.0541999999999998</v>
      </c>
    </row>
    <row r="1473" spans="2:8">
      <c r="B1473" s="224" t="str">
        <f t="shared" si="112"/>
        <v>3Q</v>
      </c>
      <c r="C1473" s="224">
        <f t="shared" si="116"/>
        <v>8</v>
      </c>
      <c r="D1473" s="224" t="str">
        <f t="shared" si="113"/>
        <v>19</v>
      </c>
      <c r="E1473">
        <f t="shared" si="114"/>
        <v>2019</v>
      </c>
      <c r="F1473" s="224" t="str">
        <f t="shared" si="115"/>
        <v>3Q19</v>
      </c>
      <c r="G1473" s="225">
        <v>43698</v>
      </c>
      <c r="H1473" s="224">
        <v>4.0269000000000004</v>
      </c>
    </row>
    <row r="1474" spans="2:8">
      <c r="B1474" s="224" t="str">
        <f t="shared" si="112"/>
        <v>3Q</v>
      </c>
      <c r="C1474" s="224">
        <f t="shared" si="116"/>
        <v>8</v>
      </c>
      <c r="D1474" s="224" t="str">
        <f t="shared" si="113"/>
        <v>19</v>
      </c>
      <c r="E1474">
        <f t="shared" si="114"/>
        <v>2019</v>
      </c>
      <c r="F1474" s="224" t="str">
        <f t="shared" si="115"/>
        <v>3Q19</v>
      </c>
      <c r="G1474" s="225">
        <v>43699</v>
      </c>
      <c r="H1474" s="224">
        <v>4.0707000000000004</v>
      </c>
    </row>
    <row r="1475" spans="2:8">
      <c r="B1475" s="224" t="str">
        <f t="shared" ref="B1475:B1538" si="117">VLOOKUP(C1475,$N$3:$O$14,2,0)</f>
        <v>3Q</v>
      </c>
      <c r="C1475" s="224">
        <f t="shared" si="116"/>
        <v>8</v>
      </c>
      <c r="D1475" s="224" t="str">
        <f t="shared" ref="D1475:D1538" si="118">RIGHT(E1475,2)</f>
        <v>19</v>
      </c>
      <c r="E1475">
        <f t="shared" ref="E1475:E1538" si="119">YEAR(G1475)</f>
        <v>2019</v>
      </c>
      <c r="F1475" s="224" t="str">
        <f t="shared" ref="F1475:F1538" si="120">+B1475&amp;D1475</f>
        <v>3Q19</v>
      </c>
      <c r="G1475" s="225">
        <v>43700</v>
      </c>
      <c r="H1475" s="224">
        <v>4.1197999999999997</v>
      </c>
    </row>
    <row r="1476" spans="2:8">
      <c r="B1476" s="224" t="str">
        <f t="shared" si="117"/>
        <v>3Q</v>
      </c>
      <c r="C1476" s="224">
        <f t="shared" ref="C1476:C1539" si="121">MONTH(G1476)</f>
        <v>8</v>
      </c>
      <c r="D1476" s="224" t="str">
        <f t="shared" si="118"/>
        <v>19</v>
      </c>
      <c r="E1476">
        <f t="shared" si="119"/>
        <v>2019</v>
      </c>
      <c r="F1476" s="224" t="str">
        <f t="shared" si="120"/>
        <v>3Q19</v>
      </c>
      <c r="G1476" s="225">
        <v>43703</v>
      </c>
      <c r="H1476" s="224">
        <v>4.1570999999999998</v>
      </c>
    </row>
    <row r="1477" spans="2:8">
      <c r="B1477" s="224" t="str">
        <f t="shared" si="117"/>
        <v>3Q</v>
      </c>
      <c r="C1477" s="224">
        <f t="shared" si="121"/>
        <v>8</v>
      </c>
      <c r="D1477" s="224" t="str">
        <f t="shared" si="118"/>
        <v>19</v>
      </c>
      <c r="E1477">
        <f t="shared" si="119"/>
        <v>2019</v>
      </c>
      <c r="F1477" s="224" t="str">
        <f t="shared" si="120"/>
        <v>3Q19</v>
      </c>
      <c r="G1477" s="225">
        <v>43704</v>
      </c>
      <c r="H1477" s="224">
        <v>4.1311</v>
      </c>
    </row>
    <row r="1478" spans="2:8">
      <c r="B1478" s="224" t="str">
        <f t="shared" si="117"/>
        <v>3Q</v>
      </c>
      <c r="C1478" s="224">
        <f t="shared" si="121"/>
        <v>8</v>
      </c>
      <c r="D1478" s="224" t="str">
        <f t="shared" si="118"/>
        <v>19</v>
      </c>
      <c r="E1478">
        <f t="shared" si="119"/>
        <v>2019</v>
      </c>
      <c r="F1478" s="224" t="str">
        <f t="shared" si="120"/>
        <v>3Q19</v>
      </c>
      <c r="G1478" s="225">
        <v>43705</v>
      </c>
      <c r="H1478" s="224">
        <v>4.1681999999999997</v>
      </c>
    </row>
    <row r="1479" spans="2:8">
      <c r="B1479" s="224" t="str">
        <f t="shared" si="117"/>
        <v>3Q</v>
      </c>
      <c r="C1479" s="224">
        <f t="shared" si="121"/>
        <v>8</v>
      </c>
      <c r="D1479" s="224" t="str">
        <f t="shared" si="118"/>
        <v>19</v>
      </c>
      <c r="E1479">
        <f t="shared" si="119"/>
        <v>2019</v>
      </c>
      <c r="F1479" s="224" t="str">
        <f t="shared" si="120"/>
        <v>3Q19</v>
      </c>
      <c r="G1479" s="225">
        <v>43706</v>
      </c>
      <c r="H1479" s="224">
        <v>4.1687000000000003</v>
      </c>
    </row>
    <row r="1480" spans="2:8">
      <c r="B1480" s="224" t="str">
        <f t="shared" si="117"/>
        <v>3Q</v>
      </c>
      <c r="C1480" s="224">
        <f t="shared" si="121"/>
        <v>8</v>
      </c>
      <c r="D1480" s="224" t="str">
        <f t="shared" si="118"/>
        <v>19</v>
      </c>
      <c r="E1480">
        <f t="shared" si="119"/>
        <v>2019</v>
      </c>
      <c r="F1480" s="224" t="str">
        <f t="shared" si="120"/>
        <v>3Q19</v>
      </c>
      <c r="G1480" s="225">
        <v>43707</v>
      </c>
      <c r="H1480" s="224">
        <v>4.1454000000000004</v>
      </c>
    </row>
    <row r="1481" spans="2:8">
      <c r="B1481" s="224" t="str">
        <f t="shared" si="117"/>
        <v>3Q</v>
      </c>
      <c r="C1481" s="224">
        <f t="shared" si="121"/>
        <v>9</v>
      </c>
      <c r="D1481" s="224" t="str">
        <f t="shared" si="118"/>
        <v>19</v>
      </c>
      <c r="E1481">
        <f t="shared" si="119"/>
        <v>2019</v>
      </c>
      <c r="F1481" s="224" t="str">
        <f t="shared" si="120"/>
        <v>3Q19</v>
      </c>
      <c r="G1481" s="225">
        <v>43710</v>
      </c>
      <c r="H1481" s="224">
        <v>4.1871</v>
      </c>
    </row>
    <row r="1482" spans="2:8">
      <c r="B1482" s="224" t="str">
        <f t="shared" si="117"/>
        <v>3Q</v>
      </c>
      <c r="C1482" s="224">
        <f t="shared" si="121"/>
        <v>9</v>
      </c>
      <c r="D1482" s="224" t="str">
        <f t="shared" si="118"/>
        <v>19</v>
      </c>
      <c r="E1482">
        <f t="shared" si="119"/>
        <v>2019</v>
      </c>
      <c r="F1482" s="224" t="str">
        <f t="shared" si="120"/>
        <v>3Q19</v>
      </c>
      <c r="G1482" s="225">
        <v>43711</v>
      </c>
      <c r="H1482" s="224">
        <v>4.1680999999999999</v>
      </c>
    </row>
    <row r="1483" spans="2:8">
      <c r="B1483" s="224" t="str">
        <f t="shared" si="117"/>
        <v>3Q</v>
      </c>
      <c r="C1483" s="224">
        <f t="shared" si="121"/>
        <v>9</v>
      </c>
      <c r="D1483" s="224" t="str">
        <f t="shared" si="118"/>
        <v>19</v>
      </c>
      <c r="E1483">
        <f t="shared" si="119"/>
        <v>2019</v>
      </c>
      <c r="F1483" s="224" t="str">
        <f t="shared" si="120"/>
        <v>3Q19</v>
      </c>
      <c r="G1483" s="225">
        <v>43712</v>
      </c>
      <c r="H1483" s="224">
        <v>4.0951000000000004</v>
      </c>
    </row>
    <row r="1484" spans="2:8">
      <c r="B1484" s="224" t="str">
        <f t="shared" si="117"/>
        <v>3Q</v>
      </c>
      <c r="C1484" s="224">
        <f t="shared" si="121"/>
        <v>9</v>
      </c>
      <c r="D1484" s="224" t="str">
        <f t="shared" si="118"/>
        <v>19</v>
      </c>
      <c r="E1484">
        <f t="shared" si="119"/>
        <v>2019</v>
      </c>
      <c r="F1484" s="224" t="str">
        <f t="shared" si="120"/>
        <v>3Q19</v>
      </c>
      <c r="G1484" s="225">
        <v>43713</v>
      </c>
      <c r="H1484" s="224">
        <v>4.1094999999999997</v>
      </c>
    </row>
    <row r="1485" spans="2:8">
      <c r="B1485" s="224" t="str">
        <f t="shared" si="117"/>
        <v>3Q</v>
      </c>
      <c r="C1485" s="224">
        <f t="shared" si="121"/>
        <v>9</v>
      </c>
      <c r="D1485" s="224" t="str">
        <f t="shared" si="118"/>
        <v>19</v>
      </c>
      <c r="E1485">
        <f t="shared" si="119"/>
        <v>2019</v>
      </c>
      <c r="F1485" s="224" t="str">
        <f t="shared" si="120"/>
        <v>3Q19</v>
      </c>
      <c r="G1485" s="225">
        <v>43714</v>
      </c>
      <c r="H1485" s="224">
        <v>4.0617999999999999</v>
      </c>
    </row>
    <row r="1486" spans="2:8">
      <c r="B1486" s="224" t="str">
        <f t="shared" si="117"/>
        <v>3Q</v>
      </c>
      <c r="C1486" s="224">
        <f t="shared" si="121"/>
        <v>9</v>
      </c>
      <c r="D1486" s="224" t="str">
        <f t="shared" si="118"/>
        <v>19</v>
      </c>
      <c r="E1486">
        <f t="shared" si="119"/>
        <v>2019</v>
      </c>
      <c r="F1486" s="224" t="str">
        <f t="shared" si="120"/>
        <v>3Q19</v>
      </c>
      <c r="G1486" s="225">
        <v>43717</v>
      </c>
      <c r="H1486" s="224">
        <v>4.0952999999999999</v>
      </c>
    </row>
    <row r="1487" spans="2:8">
      <c r="B1487" s="224" t="str">
        <f t="shared" si="117"/>
        <v>3Q</v>
      </c>
      <c r="C1487" s="224">
        <f t="shared" si="121"/>
        <v>9</v>
      </c>
      <c r="D1487" s="224" t="str">
        <f t="shared" si="118"/>
        <v>19</v>
      </c>
      <c r="E1487">
        <f t="shared" si="119"/>
        <v>2019</v>
      </c>
      <c r="F1487" s="224" t="str">
        <f t="shared" si="120"/>
        <v>3Q19</v>
      </c>
      <c r="G1487" s="225">
        <v>43718</v>
      </c>
      <c r="H1487" s="224">
        <v>4.0808</v>
      </c>
    </row>
    <row r="1488" spans="2:8">
      <c r="B1488" s="224" t="str">
        <f t="shared" si="117"/>
        <v>3Q</v>
      </c>
      <c r="C1488" s="224">
        <f t="shared" si="121"/>
        <v>9</v>
      </c>
      <c r="D1488" s="224" t="str">
        <f t="shared" si="118"/>
        <v>19</v>
      </c>
      <c r="E1488">
        <f t="shared" si="119"/>
        <v>2019</v>
      </c>
      <c r="F1488" s="224" t="str">
        <f t="shared" si="120"/>
        <v>3Q19</v>
      </c>
      <c r="G1488" s="225">
        <v>43719</v>
      </c>
      <c r="H1488" s="224">
        <v>4.0679999999999996</v>
      </c>
    </row>
    <row r="1489" spans="2:8">
      <c r="B1489" s="224" t="str">
        <f t="shared" si="117"/>
        <v>3Q</v>
      </c>
      <c r="C1489" s="224">
        <f t="shared" si="121"/>
        <v>9</v>
      </c>
      <c r="D1489" s="224" t="str">
        <f t="shared" si="118"/>
        <v>19</v>
      </c>
      <c r="E1489">
        <f t="shared" si="119"/>
        <v>2019</v>
      </c>
      <c r="F1489" s="224" t="str">
        <f t="shared" si="120"/>
        <v>3Q19</v>
      </c>
      <c r="G1489" s="225">
        <v>43720</v>
      </c>
      <c r="H1489" s="224">
        <v>4.0608000000000004</v>
      </c>
    </row>
    <row r="1490" spans="2:8">
      <c r="B1490" s="224" t="str">
        <f t="shared" si="117"/>
        <v>3Q</v>
      </c>
      <c r="C1490" s="224">
        <f t="shared" si="121"/>
        <v>9</v>
      </c>
      <c r="D1490" s="224" t="str">
        <f t="shared" si="118"/>
        <v>19</v>
      </c>
      <c r="E1490">
        <f t="shared" si="119"/>
        <v>2019</v>
      </c>
      <c r="F1490" s="224" t="str">
        <f t="shared" si="120"/>
        <v>3Q19</v>
      </c>
      <c r="G1490" s="225">
        <v>43721</v>
      </c>
      <c r="H1490" s="224">
        <v>4.0849000000000002</v>
      </c>
    </row>
    <row r="1491" spans="2:8">
      <c r="B1491" s="224" t="str">
        <f t="shared" si="117"/>
        <v>3Q</v>
      </c>
      <c r="C1491" s="224">
        <f t="shared" si="121"/>
        <v>9</v>
      </c>
      <c r="D1491" s="224" t="str">
        <f t="shared" si="118"/>
        <v>19</v>
      </c>
      <c r="E1491">
        <f t="shared" si="119"/>
        <v>2019</v>
      </c>
      <c r="F1491" s="224" t="str">
        <f t="shared" si="120"/>
        <v>3Q19</v>
      </c>
      <c r="G1491" s="225">
        <v>43724</v>
      </c>
      <c r="H1491" s="224">
        <v>4.0810000000000004</v>
      </c>
    </row>
    <row r="1492" spans="2:8">
      <c r="B1492" s="224" t="str">
        <f t="shared" si="117"/>
        <v>3Q</v>
      </c>
      <c r="C1492" s="224">
        <f t="shared" si="121"/>
        <v>9</v>
      </c>
      <c r="D1492" s="224" t="str">
        <f t="shared" si="118"/>
        <v>19</v>
      </c>
      <c r="E1492">
        <f t="shared" si="119"/>
        <v>2019</v>
      </c>
      <c r="F1492" s="224" t="str">
        <f t="shared" si="120"/>
        <v>3Q19</v>
      </c>
      <c r="G1492" s="225">
        <v>43725</v>
      </c>
      <c r="H1492" s="224">
        <v>4.0777000000000001</v>
      </c>
    </row>
    <row r="1493" spans="2:8">
      <c r="B1493" s="224" t="str">
        <f t="shared" si="117"/>
        <v>3Q</v>
      </c>
      <c r="C1493" s="224">
        <f t="shared" si="121"/>
        <v>9</v>
      </c>
      <c r="D1493" s="224" t="str">
        <f t="shared" si="118"/>
        <v>19</v>
      </c>
      <c r="E1493">
        <f t="shared" si="119"/>
        <v>2019</v>
      </c>
      <c r="F1493" s="224" t="str">
        <f t="shared" si="120"/>
        <v>3Q19</v>
      </c>
      <c r="G1493" s="225">
        <v>43726</v>
      </c>
      <c r="H1493" s="224">
        <v>4.1112000000000002</v>
      </c>
    </row>
    <row r="1494" spans="2:8">
      <c r="B1494" s="224" t="str">
        <f t="shared" si="117"/>
        <v>3Q</v>
      </c>
      <c r="C1494" s="224">
        <f t="shared" si="121"/>
        <v>9</v>
      </c>
      <c r="D1494" s="224" t="str">
        <f t="shared" si="118"/>
        <v>19</v>
      </c>
      <c r="E1494">
        <f t="shared" si="119"/>
        <v>2019</v>
      </c>
      <c r="F1494" s="224" t="str">
        <f t="shared" si="120"/>
        <v>3Q19</v>
      </c>
      <c r="G1494" s="225">
        <v>43727</v>
      </c>
      <c r="H1494" s="224">
        <v>4.1677999999999997</v>
      </c>
    </row>
    <row r="1495" spans="2:8">
      <c r="B1495" s="224" t="str">
        <f t="shared" si="117"/>
        <v>3Q</v>
      </c>
      <c r="C1495" s="224">
        <f t="shared" si="121"/>
        <v>9</v>
      </c>
      <c r="D1495" s="224" t="str">
        <f t="shared" si="118"/>
        <v>19</v>
      </c>
      <c r="E1495">
        <f t="shared" si="119"/>
        <v>2019</v>
      </c>
      <c r="F1495" s="224" t="str">
        <f t="shared" si="120"/>
        <v>3Q19</v>
      </c>
      <c r="G1495" s="225">
        <v>43728</v>
      </c>
      <c r="H1495" s="224">
        <v>4.1479999999999997</v>
      </c>
    </row>
    <row r="1496" spans="2:8">
      <c r="B1496" s="224" t="str">
        <f t="shared" si="117"/>
        <v>3Q</v>
      </c>
      <c r="C1496" s="224">
        <f t="shared" si="121"/>
        <v>9</v>
      </c>
      <c r="D1496" s="224" t="str">
        <f t="shared" si="118"/>
        <v>19</v>
      </c>
      <c r="E1496">
        <f t="shared" si="119"/>
        <v>2019</v>
      </c>
      <c r="F1496" s="224" t="str">
        <f t="shared" si="120"/>
        <v>3Q19</v>
      </c>
      <c r="G1496" s="225">
        <v>43731</v>
      </c>
      <c r="H1496" s="224">
        <v>4.1638000000000002</v>
      </c>
    </row>
    <row r="1497" spans="2:8">
      <c r="B1497" s="224" t="str">
        <f t="shared" si="117"/>
        <v>3Q</v>
      </c>
      <c r="C1497" s="224">
        <f t="shared" si="121"/>
        <v>9</v>
      </c>
      <c r="D1497" s="224" t="str">
        <f t="shared" si="118"/>
        <v>19</v>
      </c>
      <c r="E1497">
        <f t="shared" si="119"/>
        <v>2019</v>
      </c>
      <c r="F1497" s="224" t="str">
        <f t="shared" si="120"/>
        <v>3Q19</v>
      </c>
      <c r="G1497" s="225">
        <v>43732</v>
      </c>
      <c r="H1497" s="224">
        <v>4.165</v>
      </c>
    </row>
    <row r="1498" spans="2:8">
      <c r="B1498" s="224" t="str">
        <f t="shared" si="117"/>
        <v>3Q</v>
      </c>
      <c r="C1498" s="224">
        <f t="shared" si="121"/>
        <v>9</v>
      </c>
      <c r="D1498" s="224" t="str">
        <f t="shared" si="118"/>
        <v>19</v>
      </c>
      <c r="E1498">
        <f t="shared" si="119"/>
        <v>2019</v>
      </c>
      <c r="F1498" s="224" t="str">
        <f t="shared" si="120"/>
        <v>3Q19</v>
      </c>
      <c r="G1498" s="225">
        <v>43733</v>
      </c>
      <c r="H1498" s="224">
        <v>4.1490999999999998</v>
      </c>
    </row>
    <row r="1499" spans="2:8">
      <c r="B1499" s="224" t="str">
        <f t="shared" si="117"/>
        <v>3Q</v>
      </c>
      <c r="C1499" s="224">
        <f t="shared" si="121"/>
        <v>9</v>
      </c>
      <c r="D1499" s="224" t="str">
        <f t="shared" si="118"/>
        <v>19</v>
      </c>
      <c r="E1499">
        <f t="shared" si="119"/>
        <v>2019</v>
      </c>
      <c r="F1499" s="224" t="str">
        <f t="shared" si="120"/>
        <v>3Q19</v>
      </c>
      <c r="G1499" s="225">
        <v>43734</v>
      </c>
      <c r="H1499" s="224">
        <v>4.1711</v>
      </c>
    </row>
    <row r="1500" spans="2:8">
      <c r="B1500" s="224" t="str">
        <f t="shared" si="117"/>
        <v>3Q</v>
      </c>
      <c r="C1500" s="224">
        <f t="shared" si="121"/>
        <v>9</v>
      </c>
      <c r="D1500" s="224" t="str">
        <f t="shared" si="118"/>
        <v>19</v>
      </c>
      <c r="E1500">
        <f t="shared" si="119"/>
        <v>2019</v>
      </c>
      <c r="F1500" s="224" t="str">
        <f t="shared" si="120"/>
        <v>3Q19</v>
      </c>
      <c r="G1500" s="225">
        <v>43735</v>
      </c>
      <c r="H1500" s="224">
        <v>4.1601999999999997</v>
      </c>
    </row>
    <row r="1501" spans="2:8">
      <c r="B1501" s="224" t="str">
        <f t="shared" si="117"/>
        <v>3Q</v>
      </c>
      <c r="C1501" s="224">
        <f t="shared" si="121"/>
        <v>9</v>
      </c>
      <c r="D1501" s="224" t="str">
        <f t="shared" si="118"/>
        <v>19</v>
      </c>
      <c r="E1501">
        <f t="shared" si="119"/>
        <v>2019</v>
      </c>
      <c r="F1501" s="224" t="str">
        <f t="shared" si="120"/>
        <v>3Q19</v>
      </c>
      <c r="G1501" s="225">
        <v>43738</v>
      </c>
      <c r="H1501" s="224">
        <v>4.1555999999999997</v>
      </c>
    </row>
    <row r="1502" spans="2:8">
      <c r="B1502" s="224" t="str">
        <f t="shared" si="117"/>
        <v>4Q</v>
      </c>
      <c r="C1502" s="224">
        <f t="shared" si="121"/>
        <v>10</v>
      </c>
      <c r="D1502" s="224" t="str">
        <f t="shared" si="118"/>
        <v>19</v>
      </c>
      <c r="E1502">
        <f t="shared" si="119"/>
        <v>2019</v>
      </c>
      <c r="F1502" s="224" t="str">
        <f t="shared" si="120"/>
        <v>4Q19</v>
      </c>
      <c r="G1502" s="225">
        <v>43739</v>
      </c>
      <c r="H1502" s="224">
        <v>4.1590999999999996</v>
      </c>
    </row>
    <row r="1503" spans="2:8">
      <c r="B1503" s="224" t="str">
        <f t="shared" si="117"/>
        <v>4Q</v>
      </c>
      <c r="C1503" s="224">
        <f t="shared" si="121"/>
        <v>10</v>
      </c>
      <c r="D1503" s="224" t="str">
        <f t="shared" si="118"/>
        <v>19</v>
      </c>
      <c r="E1503">
        <f t="shared" si="119"/>
        <v>2019</v>
      </c>
      <c r="F1503" s="224" t="str">
        <f t="shared" si="120"/>
        <v>4Q19</v>
      </c>
      <c r="G1503" s="225">
        <v>43740</v>
      </c>
      <c r="H1503" s="224">
        <v>4.1292999999999997</v>
      </c>
    </row>
    <row r="1504" spans="2:8">
      <c r="B1504" s="224" t="str">
        <f t="shared" si="117"/>
        <v>4Q</v>
      </c>
      <c r="C1504" s="224">
        <f t="shared" si="121"/>
        <v>10</v>
      </c>
      <c r="D1504" s="224" t="str">
        <f t="shared" si="118"/>
        <v>19</v>
      </c>
      <c r="E1504">
        <f t="shared" si="119"/>
        <v>2019</v>
      </c>
      <c r="F1504" s="224" t="str">
        <f t="shared" si="120"/>
        <v>4Q19</v>
      </c>
      <c r="G1504" s="225">
        <v>43741</v>
      </c>
      <c r="H1504" s="224">
        <v>4.0839999999999996</v>
      </c>
    </row>
    <row r="1505" spans="2:8">
      <c r="B1505" s="224" t="str">
        <f t="shared" si="117"/>
        <v>4Q</v>
      </c>
      <c r="C1505" s="224">
        <f t="shared" si="121"/>
        <v>10</v>
      </c>
      <c r="D1505" s="224" t="str">
        <f t="shared" si="118"/>
        <v>19</v>
      </c>
      <c r="E1505">
        <f t="shared" si="119"/>
        <v>2019</v>
      </c>
      <c r="F1505" s="224" t="str">
        <f t="shared" si="120"/>
        <v>4Q19</v>
      </c>
      <c r="G1505" s="225">
        <v>43742</v>
      </c>
      <c r="H1505" s="224">
        <v>4.0556000000000001</v>
      </c>
    </row>
    <row r="1506" spans="2:8">
      <c r="B1506" s="224" t="str">
        <f t="shared" si="117"/>
        <v>4Q</v>
      </c>
      <c r="C1506" s="224">
        <f t="shared" si="121"/>
        <v>10</v>
      </c>
      <c r="D1506" s="224" t="str">
        <f t="shared" si="118"/>
        <v>19</v>
      </c>
      <c r="E1506">
        <f t="shared" si="119"/>
        <v>2019</v>
      </c>
      <c r="F1506" s="224" t="str">
        <f t="shared" si="120"/>
        <v>4Q19</v>
      </c>
      <c r="G1506" s="225">
        <v>43745</v>
      </c>
      <c r="H1506" s="224">
        <v>4.1071</v>
      </c>
    </row>
    <row r="1507" spans="2:8">
      <c r="B1507" s="224" t="str">
        <f t="shared" si="117"/>
        <v>4Q</v>
      </c>
      <c r="C1507" s="224">
        <f t="shared" si="121"/>
        <v>10</v>
      </c>
      <c r="D1507" s="224" t="str">
        <f t="shared" si="118"/>
        <v>19</v>
      </c>
      <c r="E1507">
        <f t="shared" si="119"/>
        <v>2019</v>
      </c>
      <c r="F1507" s="224" t="str">
        <f t="shared" si="120"/>
        <v>4Q19</v>
      </c>
      <c r="G1507" s="225">
        <v>43746</v>
      </c>
      <c r="H1507" s="224">
        <v>4.0953999999999997</v>
      </c>
    </row>
    <row r="1508" spans="2:8">
      <c r="B1508" s="224" t="str">
        <f t="shared" si="117"/>
        <v>4Q</v>
      </c>
      <c r="C1508" s="224">
        <f t="shared" si="121"/>
        <v>10</v>
      </c>
      <c r="D1508" s="224" t="str">
        <f t="shared" si="118"/>
        <v>19</v>
      </c>
      <c r="E1508">
        <f t="shared" si="119"/>
        <v>2019</v>
      </c>
      <c r="F1508" s="224" t="str">
        <f t="shared" si="120"/>
        <v>4Q19</v>
      </c>
      <c r="G1508" s="225">
        <v>43747</v>
      </c>
      <c r="H1508" s="224">
        <v>4.1104000000000003</v>
      </c>
    </row>
    <row r="1509" spans="2:8">
      <c r="B1509" s="224" t="str">
        <f t="shared" si="117"/>
        <v>4Q</v>
      </c>
      <c r="C1509" s="224">
        <f t="shared" si="121"/>
        <v>10</v>
      </c>
      <c r="D1509" s="224" t="str">
        <f t="shared" si="118"/>
        <v>19</v>
      </c>
      <c r="E1509">
        <f t="shared" si="119"/>
        <v>2019</v>
      </c>
      <c r="F1509" s="224" t="str">
        <f t="shared" si="120"/>
        <v>4Q19</v>
      </c>
      <c r="G1509" s="225">
        <v>43748</v>
      </c>
      <c r="H1509" s="224">
        <v>4.1094999999999997</v>
      </c>
    </row>
    <row r="1510" spans="2:8">
      <c r="B1510" s="224" t="str">
        <f t="shared" si="117"/>
        <v>4Q</v>
      </c>
      <c r="C1510" s="224">
        <f t="shared" si="121"/>
        <v>10</v>
      </c>
      <c r="D1510" s="224" t="str">
        <f t="shared" si="118"/>
        <v>19</v>
      </c>
      <c r="E1510">
        <f t="shared" si="119"/>
        <v>2019</v>
      </c>
      <c r="F1510" s="224" t="str">
        <f t="shared" si="120"/>
        <v>4Q19</v>
      </c>
      <c r="G1510" s="225">
        <v>43749</v>
      </c>
      <c r="H1510" s="224">
        <v>4.1097000000000001</v>
      </c>
    </row>
    <row r="1511" spans="2:8">
      <c r="B1511" s="224" t="str">
        <f t="shared" si="117"/>
        <v>4Q</v>
      </c>
      <c r="C1511" s="224">
        <f t="shared" si="121"/>
        <v>10</v>
      </c>
      <c r="D1511" s="224" t="str">
        <f t="shared" si="118"/>
        <v>19</v>
      </c>
      <c r="E1511">
        <f t="shared" si="119"/>
        <v>2019</v>
      </c>
      <c r="F1511" s="224" t="str">
        <f t="shared" si="120"/>
        <v>4Q19</v>
      </c>
      <c r="G1511" s="225">
        <v>43752</v>
      </c>
      <c r="H1511" s="224">
        <v>4.1265000000000001</v>
      </c>
    </row>
    <row r="1512" spans="2:8">
      <c r="B1512" s="224" t="str">
        <f t="shared" si="117"/>
        <v>4Q</v>
      </c>
      <c r="C1512" s="224">
        <f t="shared" si="121"/>
        <v>10</v>
      </c>
      <c r="D1512" s="224" t="str">
        <f t="shared" si="118"/>
        <v>19</v>
      </c>
      <c r="E1512">
        <f t="shared" si="119"/>
        <v>2019</v>
      </c>
      <c r="F1512" s="224" t="str">
        <f t="shared" si="120"/>
        <v>4Q19</v>
      </c>
      <c r="G1512" s="225">
        <v>43753</v>
      </c>
      <c r="H1512" s="224">
        <v>4.1806999999999999</v>
      </c>
    </row>
    <row r="1513" spans="2:8">
      <c r="B1513" s="224" t="str">
        <f t="shared" si="117"/>
        <v>4Q</v>
      </c>
      <c r="C1513" s="224">
        <f t="shared" si="121"/>
        <v>10</v>
      </c>
      <c r="D1513" s="224" t="str">
        <f t="shared" si="118"/>
        <v>19</v>
      </c>
      <c r="E1513">
        <f t="shared" si="119"/>
        <v>2019</v>
      </c>
      <c r="F1513" s="224" t="str">
        <f t="shared" si="120"/>
        <v>4Q19</v>
      </c>
      <c r="G1513" s="225">
        <v>43754</v>
      </c>
      <c r="H1513" s="224">
        <v>4.1517999999999997</v>
      </c>
    </row>
    <row r="1514" spans="2:8">
      <c r="B1514" s="224" t="str">
        <f t="shared" si="117"/>
        <v>4Q</v>
      </c>
      <c r="C1514" s="224">
        <f t="shared" si="121"/>
        <v>10</v>
      </c>
      <c r="D1514" s="224" t="str">
        <f t="shared" si="118"/>
        <v>19</v>
      </c>
      <c r="E1514">
        <f t="shared" si="119"/>
        <v>2019</v>
      </c>
      <c r="F1514" s="224" t="str">
        <f t="shared" si="120"/>
        <v>4Q19</v>
      </c>
      <c r="G1514" s="225">
        <v>43755</v>
      </c>
      <c r="H1514" s="224">
        <v>4.1642999999999999</v>
      </c>
    </row>
    <row r="1515" spans="2:8">
      <c r="B1515" s="224" t="str">
        <f t="shared" si="117"/>
        <v>4Q</v>
      </c>
      <c r="C1515" s="224">
        <f t="shared" si="121"/>
        <v>10</v>
      </c>
      <c r="D1515" s="224" t="str">
        <f t="shared" si="118"/>
        <v>19</v>
      </c>
      <c r="E1515">
        <f t="shared" si="119"/>
        <v>2019</v>
      </c>
      <c r="F1515" s="224" t="str">
        <f t="shared" si="120"/>
        <v>4Q19</v>
      </c>
      <c r="G1515" s="225">
        <v>43756</v>
      </c>
      <c r="H1515" s="224">
        <v>4.1117999999999997</v>
      </c>
    </row>
    <row r="1516" spans="2:8">
      <c r="B1516" s="224" t="str">
        <f t="shared" si="117"/>
        <v>4Q</v>
      </c>
      <c r="C1516" s="224">
        <f t="shared" si="121"/>
        <v>10</v>
      </c>
      <c r="D1516" s="224" t="str">
        <f t="shared" si="118"/>
        <v>19</v>
      </c>
      <c r="E1516">
        <f t="shared" si="119"/>
        <v>2019</v>
      </c>
      <c r="F1516" s="224" t="str">
        <f t="shared" si="120"/>
        <v>4Q19</v>
      </c>
      <c r="G1516" s="225">
        <v>43759</v>
      </c>
      <c r="H1516" s="224">
        <v>4.1294000000000004</v>
      </c>
    </row>
    <row r="1517" spans="2:8">
      <c r="B1517" s="224" t="str">
        <f t="shared" si="117"/>
        <v>4Q</v>
      </c>
      <c r="C1517" s="224">
        <f t="shared" si="121"/>
        <v>10</v>
      </c>
      <c r="D1517" s="224" t="str">
        <f t="shared" si="118"/>
        <v>19</v>
      </c>
      <c r="E1517">
        <f t="shared" si="119"/>
        <v>2019</v>
      </c>
      <c r="F1517" s="224" t="str">
        <f t="shared" si="120"/>
        <v>4Q19</v>
      </c>
      <c r="G1517" s="225">
        <v>43760</v>
      </c>
      <c r="H1517" s="224">
        <v>4.0819000000000001</v>
      </c>
    </row>
    <row r="1518" spans="2:8">
      <c r="B1518" s="224" t="str">
        <f t="shared" si="117"/>
        <v>4Q</v>
      </c>
      <c r="C1518" s="224">
        <f t="shared" si="121"/>
        <v>10</v>
      </c>
      <c r="D1518" s="224" t="str">
        <f t="shared" si="118"/>
        <v>19</v>
      </c>
      <c r="E1518">
        <f t="shared" si="119"/>
        <v>2019</v>
      </c>
      <c r="F1518" s="224" t="str">
        <f t="shared" si="120"/>
        <v>4Q19</v>
      </c>
      <c r="G1518" s="225">
        <v>43761</v>
      </c>
      <c r="H1518" s="224">
        <v>4.0345000000000004</v>
      </c>
    </row>
    <row r="1519" spans="2:8">
      <c r="B1519" s="224" t="str">
        <f t="shared" si="117"/>
        <v>4Q</v>
      </c>
      <c r="C1519" s="224">
        <f t="shared" si="121"/>
        <v>10</v>
      </c>
      <c r="D1519" s="224" t="str">
        <f t="shared" si="118"/>
        <v>19</v>
      </c>
      <c r="E1519">
        <f t="shared" si="119"/>
        <v>2019</v>
      </c>
      <c r="F1519" s="224" t="str">
        <f t="shared" si="120"/>
        <v>4Q19</v>
      </c>
      <c r="G1519" s="225">
        <v>43762</v>
      </c>
      <c r="H1519" s="224">
        <v>4.0414000000000003</v>
      </c>
    </row>
    <row r="1520" spans="2:8">
      <c r="B1520" s="224" t="str">
        <f t="shared" si="117"/>
        <v>4Q</v>
      </c>
      <c r="C1520" s="224">
        <f t="shared" si="121"/>
        <v>10</v>
      </c>
      <c r="D1520" s="224" t="str">
        <f t="shared" si="118"/>
        <v>19</v>
      </c>
      <c r="E1520">
        <f t="shared" si="119"/>
        <v>2019</v>
      </c>
      <c r="F1520" s="224" t="str">
        <f t="shared" si="120"/>
        <v>4Q19</v>
      </c>
      <c r="G1520" s="225">
        <v>43763</v>
      </c>
      <c r="H1520" s="224">
        <v>4.0038</v>
      </c>
    </row>
    <row r="1521" spans="2:8">
      <c r="B1521" s="224" t="str">
        <f t="shared" si="117"/>
        <v>4Q</v>
      </c>
      <c r="C1521" s="224">
        <f t="shared" si="121"/>
        <v>10</v>
      </c>
      <c r="D1521" s="224" t="str">
        <f t="shared" si="118"/>
        <v>19</v>
      </c>
      <c r="E1521">
        <f t="shared" si="119"/>
        <v>2019</v>
      </c>
      <c r="F1521" s="224" t="str">
        <f t="shared" si="120"/>
        <v>4Q19</v>
      </c>
      <c r="G1521" s="225">
        <v>43766</v>
      </c>
      <c r="H1521" s="224">
        <v>3.9910000000000001</v>
      </c>
    </row>
    <row r="1522" spans="2:8">
      <c r="B1522" s="224" t="str">
        <f t="shared" si="117"/>
        <v>4Q</v>
      </c>
      <c r="C1522" s="224">
        <f t="shared" si="121"/>
        <v>10</v>
      </c>
      <c r="D1522" s="224" t="str">
        <f t="shared" si="118"/>
        <v>19</v>
      </c>
      <c r="E1522">
        <f t="shared" si="119"/>
        <v>2019</v>
      </c>
      <c r="F1522" s="224" t="str">
        <f t="shared" si="120"/>
        <v>4Q19</v>
      </c>
      <c r="G1522" s="225">
        <v>43767</v>
      </c>
      <c r="H1522" s="224">
        <v>3.9986000000000002</v>
      </c>
    </row>
    <row r="1523" spans="2:8">
      <c r="B1523" s="224" t="str">
        <f t="shared" si="117"/>
        <v>4Q</v>
      </c>
      <c r="C1523" s="224">
        <f t="shared" si="121"/>
        <v>10</v>
      </c>
      <c r="D1523" s="224" t="str">
        <f t="shared" si="118"/>
        <v>19</v>
      </c>
      <c r="E1523">
        <f t="shared" si="119"/>
        <v>2019</v>
      </c>
      <c r="F1523" s="224" t="str">
        <f t="shared" si="120"/>
        <v>4Q19</v>
      </c>
      <c r="G1523" s="225">
        <v>43768</v>
      </c>
      <c r="H1523" s="224">
        <v>3.9908999999999999</v>
      </c>
    </row>
    <row r="1524" spans="2:8">
      <c r="B1524" s="224" t="str">
        <f t="shared" si="117"/>
        <v>4Q</v>
      </c>
      <c r="C1524" s="224">
        <f t="shared" si="121"/>
        <v>10</v>
      </c>
      <c r="D1524" s="224" t="str">
        <f t="shared" si="118"/>
        <v>19</v>
      </c>
      <c r="E1524">
        <f t="shared" si="119"/>
        <v>2019</v>
      </c>
      <c r="F1524" s="224" t="str">
        <f t="shared" si="120"/>
        <v>4Q19</v>
      </c>
      <c r="G1524" s="225">
        <v>43769</v>
      </c>
      <c r="H1524" s="224">
        <v>4.0183999999999997</v>
      </c>
    </row>
    <row r="1525" spans="2:8">
      <c r="B1525" s="224" t="str">
        <f t="shared" si="117"/>
        <v>4Q</v>
      </c>
      <c r="C1525" s="224">
        <f t="shared" si="121"/>
        <v>11</v>
      </c>
      <c r="D1525" s="224" t="str">
        <f t="shared" si="118"/>
        <v>19</v>
      </c>
      <c r="E1525">
        <f t="shared" si="119"/>
        <v>2019</v>
      </c>
      <c r="F1525" s="224" t="str">
        <f t="shared" si="120"/>
        <v>4Q19</v>
      </c>
      <c r="G1525" s="225">
        <v>43770</v>
      </c>
      <c r="H1525" s="224">
        <v>3.9904000000000002</v>
      </c>
    </row>
    <row r="1526" spans="2:8">
      <c r="B1526" s="224" t="str">
        <f t="shared" si="117"/>
        <v>4Q</v>
      </c>
      <c r="C1526" s="224">
        <f t="shared" si="121"/>
        <v>11</v>
      </c>
      <c r="D1526" s="224" t="str">
        <f t="shared" si="118"/>
        <v>19</v>
      </c>
      <c r="E1526">
        <f t="shared" si="119"/>
        <v>2019</v>
      </c>
      <c r="F1526" s="224" t="str">
        <f t="shared" si="120"/>
        <v>4Q19</v>
      </c>
      <c r="G1526" s="225">
        <v>43773</v>
      </c>
      <c r="H1526" s="224">
        <v>4.0156000000000001</v>
      </c>
    </row>
    <row r="1527" spans="2:8">
      <c r="B1527" s="224" t="str">
        <f t="shared" si="117"/>
        <v>4Q</v>
      </c>
      <c r="C1527" s="224">
        <f t="shared" si="121"/>
        <v>11</v>
      </c>
      <c r="D1527" s="224" t="str">
        <f t="shared" si="118"/>
        <v>19</v>
      </c>
      <c r="E1527">
        <f t="shared" si="119"/>
        <v>2019</v>
      </c>
      <c r="F1527" s="224" t="str">
        <f t="shared" si="120"/>
        <v>4Q19</v>
      </c>
      <c r="G1527" s="225">
        <v>43774</v>
      </c>
      <c r="H1527" s="224">
        <v>3.9937999999999998</v>
      </c>
    </row>
    <row r="1528" spans="2:8">
      <c r="B1528" s="224" t="str">
        <f t="shared" si="117"/>
        <v>4Q</v>
      </c>
      <c r="C1528" s="224">
        <f t="shared" si="121"/>
        <v>11</v>
      </c>
      <c r="D1528" s="224" t="str">
        <f t="shared" si="118"/>
        <v>19</v>
      </c>
      <c r="E1528">
        <f t="shared" si="119"/>
        <v>2019</v>
      </c>
      <c r="F1528" s="224" t="str">
        <f t="shared" si="120"/>
        <v>4Q19</v>
      </c>
      <c r="G1528" s="225">
        <v>43775</v>
      </c>
      <c r="H1528" s="224">
        <v>4.0837000000000003</v>
      </c>
    </row>
    <row r="1529" spans="2:8">
      <c r="B1529" s="224" t="str">
        <f t="shared" si="117"/>
        <v>4Q</v>
      </c>
      <c r="C1529" s="224">
        <f t="shared" si="121"/>
        <v>11</v>
      </c>
      <c r="D1529" s="224" t="str">
        <f t="shared" si="118"/>
        <v>19</v>
      </c>
      <c r="E1529">
        <f t="shared" si="119"/>
        <v>2019</v>
      </c>
      <c r="F1529" s="224" t="str">
        <f t="shared" si="120"/>
        <v>4Q19</v>
      </c>
      <c r="G1529" s="225">
        <v>43776</v>
      </c>
      <c r="H1529" s="224">
        <v>4.1006999999999998</v>
      </c>
    </row>
    <row r="1530" spans="2:8">
      <c r="B1530" s="224" t="str">
        <f t="shared" si="117"/>
        <v>4Q</v>
      </c>
      <c r="C1530" s="224">
        <f t="shared" si="121"/>
        <v>11</v>
      </c>
      <c r="D1530" s="224" t="str">
        <f t="shared" si="118"/>
        <v>19</v>
      </c>
      <c r="E1530">
        <f t="shared" si="119"/>
        <v>2019</v>
      </c>
      <c r="F1530" s="224" t="str">
        <f t="shared" si="120"/>
        <v>4Q19</v>
      </c>
      <c r="G1530" s="225">
        <v>43777</v>
      </c>
      <c r="H1530" s="224">
        <v>4.1635</v>
      </c>
    </row>
    <row r="1531" spans="2:8">
      <c r="B1531" s="224" t="str">
        <f t="shared" si="117"/>
        <v>4Q</v>
      </c>
      <c r="C1531" s="224">
        <f t="shared" si="121"/>
        <v>11</v>
      </c>
      <c r="D1531" s="224" t="str">
        <f t="shared" si="118"/>
        <v>19</v>
      </c>
      <c r="E1531">
        <f t="shared" si="119"/>
        <v>2019</v>
      </c>
      <c r="F1531" s="224" t="str">
        <f t="shared" si="120"/>
        <v>4Q19</v>
      </c>
      <c r="G1531" s="225">
        <v>43780</v>
      </c>
      <c r="H1531" s="224">
        <v>4.1517999999999997</v>
      </c>
    </row>
    <row r="1532" spans="2:8">
      <c r="B1532" s="224" t="str">
        <f t="shared" si="117"/>
        <v>4Q</v>
      </c>
      <c r="C1532" s="224">
        <f t="shared" si="121"/>
        <v>11</v>
      </c>
      <c r="D1532" s="224" t="str">
        <f t="shared" si="118"/>
        <v>19</v>
      </c>
      <c r="E1532">
        <f t="shared" si="119"/>
        <v>2019</v>
      </c>
      <c r="F1532" s="224" t="str">
        <f t="shared" si="120"/>
        <v>4Q19</v>
      </c>
      <c r="G1532" s="225">
        <v>43781</v>
      </c>
      <c r="H1532" s="224">
        <v>4.1677</v>
      </c>
    </row>
    <row r="1533" spans="2:8">
      <c r="B1533" s="224" t="str">
        <f t="shared" si="117"/>
        <v>4Q</v>
      </c>
      <c r="C1533" s="224">
        <f t="shared" si="121"/>
        <v>11</v>
      </c>
      <c r="D1533" s="224" t="str">
        <f t="shared" si="118"/>
        <v>19</v>
      </c>
      <c r="E1533">
        <f t="shared" si="119"/>
        <v>2019</v>
      </c>
      <c r="F1533" s="224" t="str">
        <f t="shared" si="120"/>
        <v>4Q19</v>
      </c>
      <c r="G1533" s="225">
        <v>43782</v>
      </c>
      <c r="H1533" s="224">
        <v>4.1704999999999997</v>
      </c>
    </row>
    <row r="1534" spans="2:8">
      <c r="B1534" s="224" t="str">
        <f t="shared" si="117"/>
        <v>4Q</v>
      </c>
      <c r="C1534" s="224">
        <f t="shared" si="121"/>
        <v>11</v>
      </c>
      <c r="D1534" s="224" t="str">
        <f t="shared" si="118"/>
        <v>19</v>
      </c>
      <c r="E1534">
        <f t="shared" si="119"/>
        <v>2019</v>
      </c>
      <c r="F1534" s="224" t="str">
        <f t="shared" si="120"/>
        <v>4Q19</v>
      </c>
      <c r="G1534" s="225">
        <v>43783</v>
      </c>
      <c r="H1534" s="224">
        <v>4.1951000000000001</v>
      </c>
    </row>
    <row r="1535" spans="2:8">
      <c r="B1535" s="224" t="str">
        <f t="shared" si="117"/>
        <v>4Q</v>
      </c>
      <c r="C1535" s="224">
        <f t="shared" si="121"/>
        <v>11</v>
      </c>
      <c r="D1535" s="224" t="str">
        <f t="shared" si="118"/>
        <v>19</v>
      </c>
      <c r="E1535">
        <f t="shared" si="119"/>
        <v>2019</v>
      </c>
      <c r="F1535" s="224" t="str">
        <f t="shared" si="120"/>
        <v>4Q19</v>
      </c>
      <c r="G1535" s="225">
        <v>43784</v>
      </c>
      <c r="H1535" s="224">
        <v>4.1962000000000002</v>
      </c>
    </row>
    <row r="1536" spans="2:8">
      <c r="B1536" s="224" t="str">
        <f t="shared" si="117"/>
        <v>4Q</v>
      </c>
      <c r="C1536" s="224">
        <f t="shared" si="121"/>
        <v>11</v>
      </c>
      <c r="D1536" s="224" t="str">
        <f t="shared" si="118"/>
        <v>19</v>
      </c>
      <c r="E1536">
        <f t="shared" si="119"/>
        <v>2019</v>
      </c>
      <c r="F1536" s="224" t="str">
        <f t="shared" si="120"/>
        <v>4Q19</v>
      </c>
      <c r="G1536" s="225">
        <v>43787</v>
      </c>
      <c r="H1536" s="224">
        <v>4.218</v>
      </c>
    </row>
    <row r="1537" spans="2:8">
      <c r="B1537" s="224" t="str">
        <f t="shared" si="117"/>
        <v>4Q</v>
      </c>
      <c r="C1537" s="224">
        <f t="shared" si="121"/>
        <v>11</v>
      </c>
      <c r="D1537" s="224" t="str">
        <f t="shared" si="118"/>
        <v>19</v>
      </c>
      <c r="E1537">
        <f t="shared" si="119"/>
        <v>2019</v>
      </c>
      <c r="F1537" s="224" t="str">
        <f t="shared" si="120"/>
        <v>4Q19</v>
      </c>
      <c r="G1537" s="225">
        <v>43788</v>
      </c>
      <c r="H1537" s="224">
        <v>4.1944999999999997</v>
      </c>
    </row>
    <row r="1538" spans="2:8">
      <c r="B1538" s="224" t="str">
        <f t="shared" si="117"/>
        <v>4Q</v>
      </c>
      <c r="C1538" s="224">
        <f t="shared" si="121"/>
        <v>11</v>
      </c>
      <c r="D1538" s="224" t="str">
        <f t="shared" si="118"/>
        <v>19</v>
      </c>
      <c r="E1538">
        <f t="shared" si="119"/>
        <v>2019</v>
      </c>
      <c r="F1538" s="224" t="str">
        <f t="shared" si="120"/>
        <v>4Q19</v>
      </c>
      <c r="G1538" s="225">
        <v>43789</v>
      </c>
      <c r="H1538" s="224">
        <v>4.1965000000000003</v>
      </c>
    </row>
    <row r="1539" spans="2:8">
      <c r="B1539" s="224" t="str">
        <f t="shared" ref="B1539:B1602" si="122">VLOOKUP(C1539,$N$3:$O$14,2,0)</f>
        <v>4Q</v>
      </c>
      <c r="C1539" s="224">
        <f t="shared" si="121"/>
        <v>11</v>
      </c>
      <c r="D1539" s="224" t="str">
        <f t="shared" ref="D1539:D1602" si="123">RIGHT(E1539,2)</f>
        <v>19</v>
      </c>
      <c r="E1539">
        <f t="shared" ref="E1539:E1602" si="124">YEAR(G1539)</f>
        <v>2019</v>
      </c>
      <c r="F1539" s="224" t="str">
        <f t="shared" ref="F1539:F1602" si="125">+B1539&amp;D1539</f>
        <v>4Q19</v>
      </c>
      <c r="G1539" s="225">
        <v>43790</v>
      </c>
      <c r="H1539" s="224">
        <v>4.1932</v>
      </c>
    </row>
    <row r="1540" spans="2:8">
      <c r="B1540" s="224" t="str">
        <f t="shared" si="122"/>
        <v>4Q</v>
      </c>
      <c r="C1540" s="224">
        <f t="shared" ref="C1540:C1603" si="126">MONTH(G1540)</f>
        <v>11</v>
      </c>
      <c r="D1540" s="224" t="str">
        <f t="shared" si="123"/>
        <v>19</v>
      </c>
      <c r="E1540">
        <f t="shared" si="124"/>
        <v>2019</v>
      </c>
      <c r="F1540" s="224" t="str">
        <f t="shared" si="125"/>
        <v>4Q19</v>
      </c>
      <c r="G1540" s="225">
        <v>43791</v>
      </c>
      <c r="H1540" s="224">
        <v>4.1966000000000001</v>
      </c>
    </row>
    <row r="1541" spans="2:8">
      <c r="B1541" s="224" t="str">
        <f t="shared" si="122"/>
        <v>4Q</v>
      </c>
      <c r="C1541" s="224">
        <f t="shared" si="126"/>
        <v>11</v>
      </c>
      <c r="D1541" s="224" t="str">
        <f t="shared" si="123"/>
        <v>19</v>
      </c>
      <c r="E1541">
        <f t="shared" si="124"/>
        <v>2019</v>
      </c>
      <c r="F1541" s="224" t="str">
        <f t="shared" si="125"/>
        <v>4Q19</v>
      </c>
      <c r="G1541" s="225">
        <v>43794</v>
      </c>
      <c r="H1541" s="224">
        <v>4.2268999999999997</v>
      </c>
    </row>
    <row r="1542" spans="2:8">
      <c r="B1542" s="224" t="str">
        <f t="shared" si="122"/>
        <v>4Q</v>
      </c>
      <c r="C1542" s="224">
        <f t="shared" si="126"/>
        <v>11</v>
      </c>
      <c r="D1542" s="224" t="str">
        <f t="shared" si="123"/>
        <v>19</v>
      </c>
      <c r="E1542">
        <f t="shared" si="124"/>
        <v>2019</v>
      </c>
      <c r="F1542" s="224" t="str">
        <f t="shared" si="125"/>
        <v>4Q19</v>
      </c>
      <c r="G1542" s="225">
        <v>43795</v>
      </c>
      <c r="H1542" s="224">
        <v>4.2332000000000001</v>
      </c>
    </row>
    <row r="1543" spans="2:8">
      <c r="B1543" s="224" t="str">
        <f t="shared" si="122"/>
        <v>4Q</v>
      </c>
      <c r="C1543" s="224">
        <f t="shared" si="126"/>
        <v>11</v>
      </c>
      <c r="D1543" s="224" t="str">
        <f t="shared" si="123"/>
        <v>19</v>
      </c>
      <c r="E1543">
        <f t="shared" si="124"/>
        <v>2019</v>
      </c>
      <c r="F1543" s="224" t="str">
        <f t="shared" si="125"/>
        <v>4Q19</v>
      </c>
      <c r="G1543" s="225">
        <v>43796</v>
      </c>
      <c r="H1543" s="224">
        <v>4.2637999999999998</v>
      </c>
    </row>
    <row r="1544" spans="2:8">
      <c r="B1544" s="224" t="str">
        <f t="shared" si="122"/>
        <v>4Q</v>
      </c>
      <c r="C1544" s="224">
        <f t="shared" si="126"/>
        <v>11</v>
      </c>
      <c r="D1544" s="224" t="str">
        <f t="shared" si="123"/>
        <v>19</v>
      </c>
      <c r="E1544">
        <f t="shared" si="124"/>
        <v>2019</v>
      </c>
      <c r="F1544" s="224" t="str">
        <f t="shared" si="125"/>
        <v>4Q19</v>
      </c>
      <c r="G1544" s="225">
        <v>43797</v>
      </c>
      <c r="H1544" s="224">
        <v>4.1902999999999997</v>
      </c>
    </row>
    <row r="1545" spans="2:8">
      <c r="B1545" s="224" t="str">
        <f t="shared" si="122"/>
        <v>4Q</v>
      </c>
      <c r="C1545" s="224">
        <f t="shared" si="126"/>
        <v>11</v>
      </c>
      <c r="D1545" s="224" t="str">
        <f t="shared" si="123"/>
        <v>19</v>
      </c>
      <c r="E1545">
        <f t="shared" si="124"/>
        <v>2019</v>
      </c>
      <c r="F1545" s="224" t="str">
        <f t="shared" si="125"/>
        <v>4Q19</v>
      </c>
      <c r="G1545" s="225">
        <v>43798</v>
      </c>
      <c r="H1545" s="224">
        <v>4.2366999999999999</v>
      </c>
    </row>
    <row r="1546" spans="2:8">
      <c r="B1546" s="224" t="str">
        <f t="shared" si="122"/>
        <v>4Q</v>
      </c>
      <c r="C1546" s="224">
        <f t="shared" si="126"/>
        <v>12</v>
      </c>
      <c r="D1546" s="224" t="str">
        <f t="shared" si="123"/>
        <v>19</v>
      </c>
      <c r="E1546">
        <f t="shared" si="124"/>
        <v>2019</v>
      </c>
      <c r="F1546" s="224" t="str">
        <f t="shared" si="125"/>
        <v>4Q19</v>
      </c>
      <c r="G1546" s="225">
        <v>43801</v>
      </c>
      <c r="H1546" s="224">
        <v>4.2233999999999998</v>
      </c>
    </row>
    <row r="1547" spans="2:8">
      <c r="B1547" s="224" t="str">
        <f t="shared" si="122"/>
        <v>4Q</v>
      </c>
      <c r="C1547" s="224">
        <f t="shared" si="126"/>
        <v>12</v>
      </c>
      <c r="D1547" s="224" t="str">
        <f t="shared" si="123"/>
        <v>19</v>
      </c>
      <c r="E1547">
        <f t="shared" si="124"/>
        <v>2019</v>
      </c>
      <c r="F1547" s="224" t="str">
        <f t="shared" si="125"/>
        <v>4Q19</v>
      </c>
      <c r="G1547" s="225">
        <v>43802</v>
      </c>
      <c r="H1547" s="224">
        <v>4.2065999999999999</v>
      </c>
    </row>
    <row r="1548" spans="2:8">
      <c r="B1548" s="224" t="str">
        <f t="shared" si="122"/>
        <v>4Q</v>
      </c>
      <c r="C1548" s="224">
        <f t="shared" si="126"/>
        <v>12</v>
      </c>
      <c r="D1548" s="224" t="str">
        <f t="shared" si="123"/>
        <v>19</v>
      </c>
      <c r="E1548">
        <f t="shared" si="124"/>
        <v>2019</v>
      </c>
      <c r="F1548" s="224" t="str">
        <f t="shared" si="125"/>
        <v>4Q19</v>
      </c>
      <c r="G1548" s="225">
        <v>43803</v>
      </c>
      <c r="H1548" s="224">
        <v>4.2080000000000002</v>
      </c>
    </row>
    <row r="1549" spans="2:8">
      <c r="B1549" s="224" t="str">
        <f t="shared" si="122"/>
        <v>4Q</v>
      </c>
      <c r="C1549" s="224">
        <f t="shared" si="126"/>
        <v>12</v>
      </c>
      <c r="D1549" s="224" t="str">
        <f t="shared" si="123"/>
        <v>19</v>
      </c>
      <c r="E1549">
        <f t="shared" si="124"/>
        <v>2019</v>
      </c>
      <c r="F1549" s="224" t="str">
        <f t="shared" si="125"/>
        <v>4Q19</v>
      </c>
      <c r="G1549" s="225">
        <v>43804</v>
      </c>
      <c r="H1549" s="224">
        <v>4.1859999999999999</v>
      </c>
    </row>
    <row r="1550" spans="2:8">
      <c r="B1550" s="224" t="str">
        <f t="shared" si="122"/>
        <v>4Q</v>
      </c>
      <c r="C1550" s="224">
        <f t="shared" si="126"/>
        <v>12</v>
      </c>
      <c r="D1550" s="224" t="str">
        <f t="shared" si="123"/>
        <v>19</v>
      </c>
      <c r="E1550">
        <f t="shared" si="124"/>
        <v>2019</v>
      </c>
      <c r="F1550" s="224" t="str">
        <f t="shared" si="125"/>
        <v>4Q19</v>
      </c>
      <c r="G1550" s="225">
        <v>43805</v>
      </c>
      <c r="H1550" s="224">
        <v>4.1414</v>
      </c>
    </row>
    <row r="1551" spans="2:8">
      <c r="B1551" s="224" t="str">
        <f t="shared" si="122"/>
        <v>4Q</v>
      </c>
      <c r="C1551" s="224">
        <f t="shared" si="126"/>
        <v>12</v>
      </c>
      <c r="D1551" s="224" t="str">
        <f t="shared" si="123"/>
        <v>19</v>
      </c>
      <c r="E1551">
        <f t="shared" si="124"/>
        <v>2019</v>
      </c>
      <c r="F1551" s="224" t="str">
        <f t="shared" si="125"/>
        <v>4Q19</v>
      </c>
      <c r="G1551" s="225">
        <v>43808</v>
      </c>
      <c r="H1551" s="224">
        <v>4.1425000000000001</v>
      </c>
    </row>
    <row r="1552" spans="2:8">
      <c r="B1552" s="224" t="str">
        <f t="shared" si="122"/>
        <v>4Q</v>
      </c>
      <c r="C1552" s="224">
        <f t="shared" si="126"/>
        <v>12</v>
      </c>
      <c r="D1552" s="224" t="str">
        <f t="shared" si="123"/>
        <v>19</v>
      </c>
      <c r="E1552">
        <f t="shared" si="124"/>
        <v>2019</v>
      </c>
      <c r="F1552" s="224" t="str">
        <f t="shared" si="125"/>
        <v>4Q19</v>
      </c>
      <c r="G1552" s="225">
        <v>43809</v>
      </c>
      <c r="H1552" s="224">
        <v>4.1470000000000002</v>
      </c>
    </row>
    <row r="1553" spans="2:8">
      <c r="B1553" s="224" t="str">
        <f t="shared" si="122"/>
        <v>4Q</v>
      </c>
      <c r="C1553" s="224">
        <f t="shared" si="126"/>
        <v>12</v>
      </c>
      <c r="D1553" s="224" t="str">
        <f t="shared" si="123"/>
        <v>19</v>
      </c>
      <c r="E1553">
        <f t="shared" si="124"/>
        <v>2019</v>
      </c>
      <c r="F1553" s="224" t="str">
        <f t="shared" si="125"/>
        <v>4Q19</v>
      </c>
      <c r="G1553" s="225">
        <v>43810</v>
      </c>
      <c r="H1553" s="224">
        <v>4.1242000000000001</v>
      </c>
    </row>
    <row r="1554" spans="2:8">
      <c r="B1554" s="224" t="str">
        <f t="shared" si="122"/>
        <v>4Q</v>
      </c>
      <c r="C1554" s="224">
        <f t="shared" si="126"/>
        <v>12</v>
      </c>
      <c r="D1554" s="224" t="str">
        <f t="shared" si="123"/>
        <v>19</v>
      </c>
      <c r="E1554">
        <f t="shared" si="124"/>
        <v>2019</v>
      </c>
      <c r="F1554" s="224" t="str">
        <f t="shared" si="125"/>
        <v>4Q19</v>
      </c>
      <c r="G1554" s="225">
        <v>43811</v>
      </c>
      <c r="H1554" s="224">
        <v>4.0907999999999998</v>
      </c>
    </row>
    <row r="1555" spans="2:8">
      <c r="B1555" s="224" t="str">
        <f t="shared" si="122"/>
        <v>4Q</v>
      </c>
      <c r="C1555" s="224">
        <f t="shared" si="126"/>
        <v>12</v>
      </c>
      <c r="D1555" s="224" t="str">
        <f t="shared" si="123"/>
        <v>19</v>
      </c>
      <c r="E1555">
        <f t="shared" si="124"/>
        <v>2019</v>
      </c>
      <c r="F1555" s="224" t="str">
        <f t="shared" si="125"/>
        <v>4Q19</v>
      </c>
      <c r="G1555" s="225">
        <v>43812</v>
      </c>
      <c r="H1555" s="224">
        <v>4.1082000000000001</v>
      </c>
    </row>
    <row r="1556" spans="2:8">
      <c r="B1556" s="224" t="str">
        <f t="shared" si="122"/>
        <v>4Q</v>
      </c>
      <c r="C1556" s="224">
        <f t="shared" si="126"/>
        <v>12</v>
      </c>
      <c r="D1556" s="224" t="str">
        <f t="shared" si="123"/>
        <v>19</v>
      </c>
      <c r="E1556">
        <f t="shared" si="124"/>
        <v>2019</v>
      </c>
      <c r="F1556" s="224" t="str">
        <f t="shared" si="125"/>
        <v>4Q19</v>
      </c>
      <c r="G1556" s="225">
        <v>43815</v>
      </c>
      <c r="H1556" s="224">
        <v>4.0632000000000001</v>
      </c>
    </row>
    <row r="1557" spans="2:8">
      <c r="B1557" s="224" t="str">
        <f t="shared" si="122"/>
        <v>4Q</v>
      </c>
      <c r="C1557" s="224">
        <f t="shared" si="126"/>
        <v>12</v>
      </c>
      <c r="D1557" s="224" t="str">
        <f t="shared" si="123"/>
        <v>19</v>
      </c>
      <c r="E1557">
        <f t="shared" si="124"/>
        <v>2019</v>
      </c>
      <c r="F1557" s="224" t="str">
        <f t="shared" si="125"/>
        <v>4Q19</v>
      </c>
      <c r="G1557" s="225">
        <v>43816</v>
      </c>
      <c r="H1557" s="224">
        <v>4.0717999999999996</v>
      </c>
    </row>
    <row r="1558" spans="2:8">
      <c r="B1558" s="224" t="str">
        <f t="shared" si="122"/>
        <v>4Q</v>
      </c>
      <c r="C1558" s="224">
        <f t="shared" si="126"/>
        <v>12</v>
      </c>
      <c r="D1558" s="224" t="str">
        <f t="shared" si="123"/>
        <v>19</v>
      </c>
      <c r="E1558">
        <f t="shared" si="124"/>
        <v>2019</v>
      </c>
      <c r="F1558" s="224" t="str">
        <f t="shared" si="125"/>
        <v>4Q19</v>
      </c>
      <c r="G1558" s="225">
        <v>43817</v>
      </c>
      <c r="H1558" s="224">
        <v>4.0633999999999997</v>
      </c>
    </row>
    <row r="1559" spans="2:8">
      <c r="B1559" s="224" t="str">
        <f t="shared" si="122"/>
        <v>4Q</v>
      </c>
      <c r="C1559" s="224">
        <f t="shared" si="126"/>
        <v>12</v>
      </c>
      <c r="D1559" s="224" t="str">
        <f t="shared" si="123"/>
        <v>19</v>
      </c>
      <c r="E1559">
        <f t="shared" si="124"/>
        <v>2019</v>
      </c>
      <c r="F1559" s="224" t="str">
        <f t="shared" si="125"/>
        <v>4Q19</v>
      </c>
      <c r="G1559" s="225">
        <v>43818</v>
      </c>
      <c r="H1559" s="224">
        <v>4.0697000000000001</v>
      </c>
    </row>
    <row r="1560" spans="2:8">
      <c r="B1560" s="224" t="str">
        <f t="shared" si="122"/>
        <v>4Q</v>
      </c>
      <c r="C1560" s="224">
        <f t="shared" si="126"/>
        <v>12</v>
      </c>
      <c r="D1560" s="224" t="str">
        <f t="shared" si="123"/>
        <v>19</v>
      </c>
      <c r="E1560">
        <f t="shared" si="124"/>
        <v>2019</v>
      </c>
      <c r="F1560" s="224" t="str">
        <f t="shared" si="125"/>
        <v>4Q19</v>
      </c>
      <c r="G1560" s="225">
        <v>43819</v>
      </c>
      <c r="H1560" s="224">
        <v>4.1025</v>
      </c>
    </row>
    <row r="1561" spans="2:8">
      <c r="B1561" s="224" t="str">
        <f t="shared" si="122"/>
        <v>4Q</v>
      </c>
      <c r="C1561" s="224">
        <f t="shared" si="126"/>
        <v>12</v>
      </c>
      <c r="D1561" s="224" t="str">
        <f t="shared" si="123"/>
        <v>19</v>
      </c>
      <c r="E1561">
        <f t="shared" si="124"/>
        <v>2019</v>
      </c>
      <c r="F1561" s="224" t="str">
        <f t="shared" si="125"/>
        <v>4Q19</v>
      </c>
      <c r="G1561" s="225">
        <v>43822</v>
      </c>
      <c r="H1561" s="224">
        <v>4.0835999999999997</v>
      </c>
    </row>
    <row r="1562" spans="2:8">
      <c r="B1562" s="224" t="str">
        <f t="shared" si="122"/>
        <v>4Q</v>
      </c>
      <c r="C1562" s="224">
        <f t="shared" si="126"/>
        <v>12</v>
      </c>
      <c r="D1562" s="224" t="str">
        <f t="shared" si="123"/>
        <v>19</v>
      </c>
      <c r="E1562">
        <f t="shared" si="124"/>
        <v>2019</v>
      </c>
      <c r="F1562" s="224" t="str">
        <f t="shared" si="125"/>
        <v>4Q19</v>
      </c>
      <c r="G1562" s="225">
        <v>43823</v>
      </c>
      <c r="H1562" s="224">
        <v>4.0838000000000001</v>
      </c>
    </row>
    <row r="1563" spans="2:8">
      <c r="B1563" s="224" t="str">
        <f t="shared" si="122"/>
        <v>4Q</v>
      </c>
      <c r="C1563" s="224">
        <f t="shared" si="126"/>
        <v>12</v>
      </c>
      <c r="D1563" s="224" t="str">
        <f t="shared" si="123"/>
        <v>19</v>
      </c>
      <c r="E1563">
        <f t="shared" si="124"/>
        <v>2019</v>
      </c>
      <c r="F1563" s="224" t="str">
        <f t="shared" si="125"/>
        <v>4Q19</v>
      </c>
      <c r="G1563" s="225">
        <v>43824</v>
      </c>
      <c r="H1563" s="224">
        <v>4.0838000000000001</v>
      </c>
    </row>
    <row r="1564" spans="2:8">
      <c r="B1564" s="224" t="str">
        <f t="shared" si="122"/>
        <v>4Q</v>
      </c>
      <c r="C1564" s="224">
        <f t="shared" si="126"/>
        <v>12</v>
      </c>
      <c r="D1564" s="224" t="str">
        <f t="shared" si="123"/>
        <v>19</v>
      </c>
      <c r="E1564">
        <f t="shared" si="124"/>
        <v>2019</v>
      </c>
      <c r="F1564" s="224" t="str">
        <f t="shared" si="125"/>
        <v>4Q19</v>
      </c>
      <c r="G1564" s="225">
        <v>43825</v>
      </c>
      <c r="H1564" s="224">
        <v>4.056</v>
      </c>
    </row>
    <row r="1565" spans="2:8">
      <c r="B1565" s="224" t="str">
        <f t="shared" si="122"/>
        <v>4Q</v>
      </c>
      <c r="C1565" s="224">
        <f t="shared" si="126"/>
        <v>12</v>
      </c>
      <c r="D1565" s="224" t="str">
        <f t="shared" si="123"/>
        <v>19</v>
      </c>
      <c r="E1565">
        <f t="shared" si="124"/>
        <v>2019</v>
      </c>
      <c r="F1565" s="224" t="str">
        <f t="shared" si="125"/>
        <v>4Q19</v>
      </c>
      <c r="G1565" s="225">
        <v>43826</v>
      </c>
      <c r="H1565" s="224">
        <v>4.0458999999999996</v>
      </c>
    </row>
    <row r="1566" spans="2:8">
      <c r="B1566" s="224" t="str">
        <f t="shared" si="122"/>
        <v>4Q</v>
      </c>
      <c r="C1566" s="224">
        <f t="shared" si="126"/>
        <v>12</v>
      </c>
      <c r="D1566" s="224" t="str">
        <f t="shared" si="123"/>
        <v>19</v>
      </c>
      <c r="E1566">
        <f t="shared" si="124"/>
        <v>2019</v>
      </c>
      <c r="F1566" s="224" t="str">
        <f t="shared" si="125"/>
        <v>4Q19</v>
      </c>
      <c r="G1566" s="225">
        <v>43829</v>
      </c>
      <c r="H1566" s="224">
        <v>4.0194999999999999</v>
      </c>
    </row>
    <row r="1567" spans="2:8">
      <c r="B1567" s="224" t="str">
        <f t="shared" si="122"/>
        <v>4Q</v>
      </c>
      <c r="C1567" s="224">
        <f t="shared" si="126"/>
        <v>12</v>
      </c>
      <c r="D1567" s="224" t="str">
        <f t="shared" si="123"/>
        <v>19</v>
      </c>
      <c r="E1567">
        <f t="shared" si="124"/>
        <v>2019</v>
      </c>
      <c r="F1567" s="224" t="str">
        <f t="shared" si="125"/>
        <v>4Q19</v>
      </c>
      <c r="G1567" s="225">
        <v>43830</v>
      </c>
      <c r="H1567" s="224">
        <v>4.0194999999999999</v>
      </c>
    </row>
    <row r="1568" spans="2:8">
      <c r="B1568" s="224" t="str">
        <f t="shared" si="122"/>
        <v>1Q</v>
      </c>
      <c r="C1568" s="224">
        <f t="shared" si="126"/>
        <v>1</v>
      </c>
      <c r="D1568" s="224" t="str">
        <f t="shared" si="123"/>
        <v>20</v>
      </c>
      <c r="E1568">
        <f t="shared" si="124"/>
        <v>2020</v>
      </c>
      <c r="F1568" s="224" t="str">
        <f t="shared" si="125"/>
        <v>1Q20</v>
      </c>
      <c r="G1568" s="225">
        <v>43831</v>
      </c>
      <c r="H1568" s="224">
        <v>4.0194999999999999</v>
      </c>
    </row>
    <row r="1569" spans="2:8">
      <c r="B1569" s="224" t="str">
        <f t="shared" si="122"/>
        <v>1Q</v>
      </c>
      <c r="C1569" s="224">
        <f t="shared" si="126"/>
        <v>1</v>
      </c>
      <c r="D1569" s="224" t="str">
        <f t="shared" si="123"/>
        <v>20</v>
      </c>
      <c r="E1569">
        <f t="shared" si="124"/>
        <v>2020</v>
      </c>
      <c r="F1569" s="224" t="str">
        <f t="shared" si="125"/>
        <v>1Q20</v>
      </c>
      <c r="G1569" s="225">
        <v>43832</v>
      </c>
      <c r="H1569" s="224">
        <v>4.0263</v>
      </c>
    </row>
    <row r="1570" spans="2:8">
      <c r="B1570" s="224" t="str">
        <f t="shared" si="122"/>
        <v>1Q</v>
      </c>
      <c r="C1570" s="224">
        <f t="shared" si="126"/>
        <v>1</v>
      </c>
      <c r="D1570" s="224" t="str">
        <f t="shared" si="123"/>
        <v>20</v>
      </c>
      <c r="E1570">
        <f t="shared" si="124"/>
        <v>2020</v>
      </c>
      <c r="F1570" s="224" t="str">
        <f t="shared" si="125"/>
        <v>1Q20</v>
      </c>
      <c r="G1570" s="225">
        <v>43833</v>
      </c>
      <c r="H1570" s="224">
        <v>4.0671999999999997</v>
      </c>
    </row>
    <row r="1571" spans="2:8">
      <c r="B1571" s="224" t="str">
        <f t="shared" si="122"/>
        <v>1Q</v>
      </c>
      <c r="C1571" s="224">
        <f t="shared" si="126"/>
        <v>1</v>
      </c>
      <c r="D1571" s="224" t="str">
        <f t="shared" si="123"/>
        <v>20</v>
      </c>
      <c r="E1571">
        <f t="shared" si="124"/>
        <v>2020</v>
      </c>
      <c r="F1571" s="224" t="str">
        <f t="shared" si="125"/>
        <v>1Q20</v>
      </c>
      <c r="G1571" s="225">
        <v>43836</v>
      </c>
      <c r="H1571" s="224">
        <v>4.0617999999999999</v>
      </c>
    </row>
    <row r="1572" spans="2:8">
      <c r="B1572" s="224" t="str">
        <f t="shared" si="122"/>
        <v>1Q</v>
      </c>
      <c r="C1572" s="224">
        <f t="shared" si="126"/>
        <v>1</v>
      </c>
      <c r="D1572" s="224" t="str">
        <f t="shared" si="123"/>
        <v>20</v>
      </c>
      <c r="E1572">
        <f t="shared" si="124"/>
        <v>2020</v>
      </c>
      <c r="F1572" s="224" t="str">
        <f t="shared" si="125"/>
        <v>1Q20</v>
      </c>
      <c r="G1572" s="225">
        <v>43837</v>
      </c>
      <c r="H1572" s="224">
        <v>4.0678999999999998</v>
      </c>
    </row>
    <row r="1573" spans="2:8">
      <c r="B1573" s="224" t="str">
        <f t="shared" si="122"/>
        <v>1Q</v>
      </c>
      <c r="C1573" s="224">
        <f t="shared" si="126"/>
        <v>1</v>
      </c>
      <c r="D1573" s="224" t="str">
        <f t="shared" si="123"/>
        <v>20</v>
      </c>
      <c r="E1573">
        <f t="shared" si="124"/>
        <v>2020</v>
      </c>
      <c r="F1573" s="224" t="str">
        <f t="shared" si="125"/>
        <v>1Q20</v>
      </c>
      <c r="G1573" s="225">
        <v>43838</v>
      </c>
      <c r="H1573" s="224">
        <v>4.0648999999999997</v>
      </c>
    </row>
    <row r="1574" spans="2:8">
      <c r="B1574" s="224" t="str">
        <f t="shared" si="122"/>
        <v>1Q</v>
      </c>
      <c r="C1574" s="224">
        <f t="shared" si="126"/>
        <v>1</v>
      </c>
      <c r="D1574" s="224" t="str">
        <f t="shared" si="123"/>
        <v>20</v>
      </c>
      <c r="E1574">
        <f t="shared" si="124"/>
        <v>2020</v>
      </c>
      <c r="F1574" s="224" t="str">
        <f t="shared" si="125"/>
        <v>1Q20</v>
      </c>
      <c r="G1574" s="225">
        <v>43839</v>
      </c>
      <c r="H1574" s="224">
        <v>4.0928000000000004</v>
      </c>
    </row>
    <row r="1575" spans="2:8">
      <c r="B1575" s="224" t="str">
        <f t="shared" si="122"/>
        <v>1Q</v>
      </c>
      <c r="C1575" s="224">
        <f t="shared" si="126"/>
        <v>1</v>
      </c>
      <c r="D1575" s="224" t="str">
        <f t="shared" si="123"/>
        <v>20</v>
      </c>
      <c r="E1575">
        <f t="shared" si="124"/>
        <v>2020</v>
      </c>
      <c r="F1575" s="224" t="str">
        <f t="shared" si="125"/>
        <v>1Q20</v>
      </c>
      <c r="G1575" s="225">
        <v>43840</v>
      </c>
      <c r="H1575" s="224">
        <v>4.0961999999999996</v>
      </c>
    </row>
    <row r="1576" spans="2:8">
      <c r="B1576" s="224" t="str">
        <f t="shared" si="122"/>
        <v>1Q</v>
      </c>
      <c r="C1576" s="224">
        <f t="shared" si="126"/>
        <v>1</v>
      </c>
      <c r="D1576" s="224" t="str">
        <f t="shared" si="123"/>
        <v>20</v>
      </c>
      <c r="E1576">
        <f t="shared" si="124"/>
        <v>2020</v>
      </c>
      <c r="F1576" s="224" t="str">
        <f t="shared" si="125"/>
        <v>1Q20</v>
      </c>
      <c r="G1576" s="225">
        <v>43843</v>
      </c>
      <c r="H1576" s="224">
        <v>4.1468999999999996</v>
      </c>
    </row>
    <row r="1577" spans="2:8">
      <c r="B1577" s="224" t="str">
        <f t="shared" si="122"/>
        <v>1Q</v>
      </c>
      <c r="C1577" s="224">
        <f t="shared" si="126"/>
        <v>1</v>
      </c>
      <c r="D1577" s="224" t="str">
        <f t="shared" si="123"/>
        <v>20</v>
      </c>
      <c r="E1577">
        <f t="shared" si="124"/>
        <v>2020</v>
      </c>
      <c r="F1577" s="224" t="str">
        <f t="shared" si="125"/>
        <v>1Q20</v>
      </c>
      <c r="G1577" s="225">
        <v>43844</v>
      </c>
      <c r="H1577" s="224">
        <v>4.133</v>
      </c>
    </row>
    <row r="1578" spans="2:8">
      <c r="B1578" s="224" t="str">
        <f t="shared" si="122"/>
        <v>1Q</v>
      </c>
      <c r="C1578" s="224">
        <f t="shared" si="126"/>
        <v>1</v>
      </c>
      <c r="D1578" s="224" t="str">
        <f t="shared" si="123"/>
        <v>20</v>
      </c>
      <c r="E1578">
        <f t="shared" si="124"/>
        <v>2020</v>
      </c>
      <c r="F1578" s="224" t="str">
        <f t="shared" si="125"/>
        <v>1Q20</v>
      </c>
      <c r="G1578" s="225">
        <v>43845</v>
      </c>
      <c r="H1578" s="224">
        <v>4.1756000000000002</v>
      </c>
    </row>
    <row r="1579" spans="2:8">
      <c r="B1579" s="224" t="str">
        <f t="shared" si="122"/>
        <v>1Q</v>
      </c>
      <c r="C1579" s="224">
        <f t="shared" si="126"/>
        <v>1</v>
      </c>
      <c r="D1579" s="224" t="str">
        <f t="shared" si="123"/>
        <v>20</v>
      </c>
      <c r="E1579">
        <f t="shared" si="124"/>
        <v>2020</v>
      </c>
      <c r="F1579" s="224" t="str">
        <f t="shared" si="125"/>
        <v>1Q20</v>
      </c>
      <c r="G1579" s="225">
        <v>43846</v>
      </c>
      <c r="H1579" s="224">
        <v>4.1851000000000003</v>
      </c>
    </row>
    <row r="1580" spans="2:8">
      <c r="B1580" s="224" t="str">
        <f t="shared" si="122"/>
        <v>1Q</v>
      </c>
      <c r="C1580" s="224">
        <f t="shared" si="126"/>
        <v>1</v>
      </c>
      <c r="D1580" s="224" t="str">
        <f t="shared" si="123"/>
        <v>20</v>
      </c>
      <c r="E1580">
        <f t="shared" si="124"/>
        <v>2020</v>
      </c>
      <c r="F1580" s="224" t="str">
        <f t="shared" si="125"/>
        <v>1Q20</v>
      </c>
      <c r="G1580" s="225">
        <v>43847</v>
      </c>
      <c r="H1580" s="224">
        <v>4.1619999999999999</v>
      </c>
    </row>
    <row r="1581" spans="2:8">
      <c r="B1581" s="224" t="str">
        <f t="shared" si="122"/>
        <v>1Q</v>
      </c>
      <c r="C1581" s="224">
        <f t="shared" si="126"/>
        <v>1</v>
      </c>
      <c r="D1581" s="224" t="str">
        <f t="shared" si="123"/>
        <v>20</v>
      </c>
      <c r="E1581">
        <f t="shared" si="124"/>
        <v>2020</v>
      </c>
      <c r="F1581" s="224" t="str">
        <f t="shared" si="125"/>
        <v>1Q20</v>
      </c>
      <c r="G1581" s="225">
        <v>43850</v>
      </c>
      <c r="H1581" s="224">
        <v>4.1901999999999999</v>
      </c>
    </row>
    <row r="1582" spans="2:8">
      <c r="B1582" s="224" t="str">
        <f t="shared" si="122"/>
        <v>1Q</v>
      </c>
      <c r="C1582" s="224">
        <f t="shared" si="126"/>
        <v>1</v>
      </c>
      <c r="D1582" s="224" t="str">
        <f t="shared" si="123"/>
        <v>20</v>
      </c>
      <c r="E1582">
        <f t="shared" si="124"/>
        <v>2020</v>
      </c>
      <c r="F1582" s="224" t="str">
        <f t="shared" si="125"/>
        <v>1Q20</v>
      </c>
      <c r="G1582" s="225">
        <v>43851</v>
      </c>
      <c r="H1582" s="224">
        <v>4.2126000000000001</v>
      </c>
    </row>
    <row r="1583" spans="2:8">
      <c r="B1583" s="224" t="str">
        <f t="shared" si="122"/>
        <v>1Q</v>
      </c>
      <c r="C1583" s="224">
        <f t="shared" si="126"/>
        <v>1</v>
      </c>
      <c r="D1583" s="224" t="str">
        <f t="shared" si="123"/>
        <v>20</v>
      </c>
      <c r="E1583">
        <f t="shared" si="124"/>
        <v>2020</v>
      </c>
      <c r="F1583" s="224" t="str">
        <f t="shared" si="125"/>
        <v>1Q20</v>
      </c>
      <c r="G1583" s="225">
        <v>43852</v>
      </c>
      <c r="H1583" s="224">
        <v>4.1829000000000001</v>
      </c>
    </row>
    <row r="1584" spans="2:8">
      <c r="B1584" s="224" t="str">
        <f t="shared" si="122"/>
        <v>1Q</v>
      </c>
      <c r="C1584" s="224">
        <f t="shared" si="126"/>
        <v>1</v>
      </c>
      <c r="D1584" s="224" t="str">
        <f t="shared" si="123"/>
        <v>20</v>
      </c>
      <c r="E1584">
        <f t="shared" si="124"/>
        <v>2020</v>
      </c>
      <c r="F1584" s="224" t="str">
        <f t="shared" si="125"/>
        <v>1Q20</v>
      </c>
      <c r="G1584" s="225">
        <v>43853</v>
      </c>
      <c r="H1584" s="224">
        <v>4.1707000000000001</v>
      </c>
    </row>
    <row r="1585" spans="2:8">
      <c r="B1585" s="224" t="str">
        <f t="shared" si="122"/>
        <v>1Q</v>
      </c>
      <c r="C1585" s="224">
        <f t="shared" si="126"/>
        <v>1</v>
      </c>
      <c r="D1585" s="224" t="str">
        <f t="shared" si="123"/>
        <v>20</v>
      </c>
      <c r="E1585">
        <f t="shared" si="124"/>
        <v>2020</v>
      </c>
      <c r="F1585" s="224" t="str">
        <f t="shared" si="125"/>
        <v>1Q20</v>
      </c>
      <c r="G1585" s="225">
        <v>43854</v>
      </c>
      <c r="H1585" s="224">
        <v>4.1816000000000004</v>
      </c>
    </row>
    <row r="1586" spans="2:8">
      <c r="B1586" s="224" t="str">
        <f t="shared" si="122"/>
        <v>1Q</v>
      </c>
      <c r="C1586" s="224">
        <f t="shared" si="126"/>
        <v>1</v>
      </c>
      <c r="D1586" s="224" t="str">
        <f t="shared" si="123"/>
        <v>20</v>
      </c>
      <c r="E1586">
        <f t="shared" si="124"/>
        <v>2020</v>
      </c>
      <c r="F1586" s="224" t="str">
        <f t="shared" si="125"/>
        <v>1Q20</v>
      </c>
      <c r="G1586" s="225">
        <v>43857</v>
      </c>
      <c r="H1586" s="224">
        <v>4.2077</v>
      </c>
    </row>
    <row r="1587" spans="2:8">
      <c r="B1587" s="224" t="str">
        <f t="shared" si="122"/>
        <v>1Q</v>
      </c>
      <c r="C1587" s="224">
        <f t="shared" si="126"/>
        <v>1</v>
      </c>
      <c r="D1587" s="224" t="str">
        <f t="shared" si="123"/>
        <v>20</v>
      </c>
      <c r="E1587">
        <f t="shared" si="124"/>
        <v>2020</v>
      </c>
      <c r="F1587" s="224" t="str">
        <f t="shared" si="125"/>
        <v>1Q20</v>
      </c>
      <c r="G1587" s="225">
        <v>43858</v>
      </c>
      <c r="H1587" s="224">
        <v>4.1944999999999997</v>
      </c>
    </row>
    <row r="1588" spans="2:8">
      <c r="B1588" s="224" t="str">
        <f t="shared" si="122"/>
        <v>1Q</v>
      </c>
      <c r="C1588" s="224">
        <f t="shared" si="126"/>
        <v>1</v>
      </c>
      <c r="D1588" s="224" t="str">
        <f t="shared" si="123"/>
        <v>20</v>
      </c>
      <c r="E1588">
        <f t="shared" si="124"/>
        <v>2020</v>
      </c>
      <c r="F1588" s="224" t="str">
        <f t="shared" si="125"/>
        <v>1Q20</v>
      </c>
      <c r="G1588" s="225">
        <v>43859</v>
      </c>
      <c r="H1588" s="224">
        <v>4.2305999999999999</v>
      </c>
    </row>
    <row r="1589" spans="2:8">
      <c r="B1589" s="224" t="str">
        <f t="shared" si="122"/>
        <v>1Q</v>
      </c>
      <c r="C1589" s="224">
        <f t="shared" si="126"/>
        <v>1</v>
      </c>
      <c r="D1589" s="224" t="str">
        <f t="shared" si="123"/>
        <v>20</v>
      </c>
      <c r="E1589">
        <f t="shared" si="124"/>
        <v>2020</v>
      </c>
      <c r="F1589" s="224" t="str">
        <f t="shared" si="125"/>
        <v>1Q20</v>
      </c>
      <c r="G1589" s="225">
        <v>43860</v>
      </c>
      <c r="H1589" s="224">
        <v>4.2431999999999999</v>
      </c>
    </row>
    <row r="1590" spans="2:8">
      <c r="B1590" s="224" t="str">
        <f t="shared" si="122"/>
        <v>1Q</v>
      </c>
      <c r="C1590" s="224">
        <f t="shared" si="126"/>
        <v>1</v>
      </c>
      <c r="D1590" s="224" t="str">
        <f t="shared" si="123"/>
        <v>20</v>
      </c>
      <c r="E1590">
        <f t="shared" si="124"/>
        <v>2020</v>
      </c>
      <c r="F1590" s="224" t="str">
        <f t="shared" si="125"/>
        <v>1Q20</v>
      </c>
      <c r="G1590" s="225">
        <v>43861</v>
      </c>
      <c r="H1590" s="224">
        <v>4.2824</v>
      </c>
    </row>
    <row r="1591" spans="2:8">
      <c r="B1591" s="224" t="str">
        <f t="shared" si="122"/>
        <v>1Q</v>
      </c>
      <c r="C1591" s="224">
        <f t="shared" si="126"/>
        <v>2</v>
      </c>
      <c r="D1591" s="224" t="str">
        <f t="shared" si="123"/>
        <v>20</v>
      </c>
      <c r="E1591">
        <f t="shared" si="124"/>
        <v>2020</v>
      </c>
      <c r="F1591" s="224" t="str">
        <f t="shared" si="125"/>
        <v>1Q20</v>
      </c>
      <c r="G1591" s="225">
        <v>43864</v>
      </c>
      <c r="H1591" s="224">
        <v>4.2480000000000002</v>
      </c>
    </row>
    <row r="1592" spans="2:8">
      <c r="B1592" s="224" t="str">
        <f t="shared" si="122"/>
        <v>1Q</v>
      </c>
      <c r="C1592" s="224">
        <f t="shared" si="126"/>
        <v>2</v>
      </c>
      <c r="D1592" s="224" t="str">
        <f t="shared" si="123"/>
        <v>20</v>
      </c>
      <c r="E1592">
        <f t="shared" si="124"/>
        <v>2020</v>
      </c>
      <c r="F1592" s="224" t="str">
        <f t="shared" si="125"/>
        <v>1Q20</v>
      </c>
      <c r="G1592" s="225">
        <v>43865</v>
      </c>
      <c r="H1592" s="224">
        <v>4.2546999999999997</v>
      </c>
    </row>
    <row r="1593" spans="2:8">
      <c r="B1593" s="224" t="str">
        <f t="shared" si="122"/>
        <v>1Q</v>
      </c>
      <c r="C1593" s="224">
        <f t="shared" si="126"/>
        <v>2</v>
      </c>
      <c r="D1593" s="224" t="str">
        <f t="shared" si="123"/>
        <v>20</v>
      </c>
      <c r="E1593">
        <f t="shared" si="124"/>
        <v>2020</v>
      </c>
      <c r="F1593" s="224" t="str">
        <f t="shared" si="125"/>
        <v>1Q20</v>
      </c>
      <c r="G1593" s="225">
        <v>43866</v>
      </c>
      <c r="H1593" s="224">
        <v>4.2356999999999996</v>
      </c>
    </row>
    <row r="1594" spans="2:8">
      <c r="B1594" s="224" t="str">
        <f t="shared" si="122"/>
        <v>1Q</v>
      </c>
      <c r="C1594" s="224">
        <f t="shared" si="126"/>
        <v>2</v>
      </c>
      <c r="D1594" s="224" t="str">
        <f t="shared" si="123"/>
        <v>20</v>
      </c>
      <c r="E1594">
        <f t="shared" si="124"/>
        <v>2020</v>
      </c>
      <c r="F1594" s="224" t="str">
        <f t="shared" si="125"/>
        <v>1Q20</v>
      </c>
      <c r="G1594" s="225">
        <v>43867</v>
      </c>
      <c r="H1594" s="224">
        <v>4.2824999999999998</v>
      </c>
    </row>
    <row r="1595" spans="2:8">
      <c r="B1595" s="224" t="str">
        <f t="shared" si="122"/>
        <v>1Q</v>
      </c>
      <c r="C1595" s="224">
        <f t="shared" si="126"/>
        <v>2</v>
      </c>
      <c r="D1595" s="224" t="str">
        <f t="shared" si="123"/>
        <v>20</v>
      </c>
      <c r="E1595">
        <f t="shared" si="124"/>
        <v>2020</v>
      </c>
      <c r="F1595" s="224" t="str">
        <f t="shared" si="125"/>
        <v>1Q20</v>
      </c>
      <c r="G1595" s="225">
        <v>43868</v>
      </c>
      <c r="H1595" s="224">
        <v>4.3205999999999998</v>
      </c>
    </row>
    <row r="1596" spans="2:8">
      <c r="B1596" s="224" t="str">
        <f t="shared" si="122"/>
        <v>1Q</v>
      </c>
      <c r="C1596" s="224">
        <f t="shared" si="126"/>
        <v>2</v>
      </c>
      <c r="D1596" s="224" t="str">
        <f t="shared" si="123"/>
        <v>20</v>
      </c>
      <c r="E1596">
        <f t="shared" si="124"/>
        <v>2020</v>
      </c>
      <c r="F1596" s="224" t="str">
        <f t="shared" si="125"/>
        <v>1Q20</v>
      </c>
      <c r="G1596" s="225">
        <v>43871</v>
      </c>
      <c r="H1596" s="224">
        <v>4.3250999999999999</v>
      </c>
    </row>
    <row r="1597" spans="2:8">
      <c r="B1597" s="224" t="str">
        <f t="shared" si="122"/>
        <v>1Q</v>
      </c>
      <c r="C1597" s="224">
        <f t="shared" si="126"/>
        <v>2</v>
      </c>
      <c r="D1597" s="224" t="str">
        <f t="shared" si="123"/>
        <v>20</v>
      </c>
      <c r="E1597">
        <f t="shared" si="124"/>
        <v>2020</v>
      </c>
      <c r="F1597" s="224" t="str">
        <f t="shared" si="125"/>
        <v>1Q20</v>
      </c>
      <c r="G1597" s="225">
        <v>43872</v>
      </c>
      <c r="H1597" s="224">
        <v>4.3318000000000003</v>
      </c>
    </row>
    <row r="1598" spans="2:8">
      <c r="B1598" s="224" t="str">
        <f t="shared" si="122"/>
        <v>1Q</v>
      </c>
      <c r="C1598" s="224">
        <f t="shared" si="126"/>
        <v>2</v>
      </c>
      <c r="D1598" s="224" t="str">
        <f t="shared" si="123"/>
        <v>20</v>
      </c>
      <c r="E1598">
        <f t="shared" si="124"/>
        <v>2020</v>
      </c>
      <c r="F1598" s="224" t="str">
        <f t="shared" si="125"/>
        <v>1Q20</v>
      </c>
      <c r="G1598" s="225">
        <v>43873</v>
      </c>
      <c r="H1598" s="224">
        <v>4.3552</v>
      </c>
    </row>
    <row r="1599" spans="2:8">
      <c r="B1599" s="224" t="str">
        <f t="shared" si="122"/>
        <v>1Q</v>
      </c>
      <c r="C1599" s="224">
        <f t="shared" si="126"/>
        <v>2</v>
      </c>
      <c r="D1599" s="224" t="str">
        <f t="shared" si="123"/>
        <v>20</v>
      </c>
      <c r="E1599">
        <f t="shared" si="124"/>
        <v>2020</v>
      </c>
      <c r="F1599" s="224" t="str">
        <f t="shared" si="125"/>
        <v>1Q20</v>
      </c>
      <c r="G1599" s="225">
        <v>43874</v>
      </c>
      <c r="H1599" s="224">
        <v>4.3502000000000001</v>
      </c>
    </row>
    <row r="1600" spans="2:8">
      <c r="B1600" s="224" t="str">
        <f t="shared" si="122"/>
        <v>1Q</v>
      </c>
      <c r="C1600" s="224">
        <f t="shared" si="126"/>
        <v>2</v>
      </c>
      <c r="D1600" s="224" t="str">
        <f t="shared" si="123"/>
        <v>20</v>
      </c>
      <c r="E1600">
        <f t="shared" si="124"/>
        <v>2020</v>
      </c>
      <c r="F1600" s="224" t="str">
        <f t="shared" si="125"/>
        <v>1Q20</v>
      </c>
      <c r="G1600" s="225">
        <v>43875</v>
      </c>
      <c r="H1600" s="224">
        <v>4.2976000000000001</v>
      </c>
    </row>
    <row r="1601" spans="2:8">
      <c r="B1601" s="224" t="str">
        <f t="shared" si="122"/>
        <v>1Q</v>
      </c>
      <c r="C1601" s="224">
        <f t="shared" si="126"/>
        <v>2</v>
      </c>
      <c r="D1601" s="224" t="str">
        <f t="shared" si="123"/>
        <v>20</v>
      </c>
      <c r="E1601">
        <f t="shared" si="124"/>
        <v>2020</v>
      </c>
      <c r="F1601" s="224" t="str">
        <f t="shared" si="125"/>
        <v>1Q20</v>
      </c>
      <c r="G1601" s="225">
        <v>43878</v>
      </c>
      <c r="H1601" s="224">
        <v>4.3272000000000004</v>
      </c>
    </row>
    <row r="1602" spans="2:8">
      <c r="B1602" s="224" t="str">
        <f t="shared" si="122"/>
        <v>1Q</v>
      </c>
      <c r="C1602" s="224">
        <f t="shared" si="126"/>
        <v>2</v>
      </c>
      <c r="D1602" s="224" t="str">
        <f t="shared" si="123"/>
        <v>20</v>
      </c>
      <c r="E1602">
        <f t="shared" si="124"/>
        <v>2020</v>
      </c>
      <c r="F1602" s="224" t="str">
        <f t="shared" si="125"/>
        <v>1Q20</v>
      </c>
      <c r="G1602" s="225">
        <v>43879</v>
      </c>
      <c r="H1602" s="224">
        <v>4.3559000000000001</v>
      </c>
    </row>
    <row r="1603" spans="2:8">
      <c r="B1603" s="224" t="str">
        <f t="shared" ref="B1603:B1666" si="127">VLOOKUP(C1603,$N$3:$O$14,2,0)</f>
        <v>1Q</v>
      </c>
      <c r="C1603" s="224">
        <f t="shared" si="126"/>
        <v>2</v>
      </c>
      <c r="D1603" s="224" t="str">
        <f t="shared" ref="D1603:D1666" si="128">RIGHT(E1603,2)</f>
        <v>20</v>
      </c>
      <c r="E1603">
        <f t="shared" ref="E1603:E1666" si="129">YEAR(G1603)</f>
        <v>2020</v>
      </c>
      <c r="F1603" s="224" t="str">
        <f t="shared" ref="F1603:F1666" si="130">+B1603&amp;D1603</f>
        <v>1Q20</v>
      </c>
      <c r="G1603" s="225">
        <v>43880</v>
      </c>
      <c r="H1603" s="224">
        <v>4.3653000000000004</v>
      </c>
    </row>
    <row r="1604" spans="2:8">
      <c r="B1604" s="224" t="str">
        <f t="shared" si="127"/>
        <v>1Q</v>
      </c>
      <c r="C1604" s="224">
        <f t="shared" ref="C1604:C1667" si="131">MONTH(G1604)</f>
        <v>2</v>
      </c>
      <c r="D1604" s="224" t="str">
        <f t="shared" si="128"/>
        <v>20</v>
      </c>
      <c r="E1604">
        <f t="shared" si="129"/>
        <v>2020</v>
      </c>
      <c r="F1604" s="224" t="str">
        <f t="shared" si="130"/>
        <v>1Q20</v>
      </c>
      <c r="G1604" s="225">
        <v>43881</v>
      </c>
      <c r="H1604" s="224">
        <v>4.3935000000000004</v>
      </c>
    </row>
    <row r="1605" spans="2:8">
      <c r="B1605" s="224" t="str">
        <f t="shared" si="127"/>
        <v>1Q</v>
      </c>
      <c r="C1605" s="224">
        <f t="shared" si="131"/>
        <v>2</v>
      </c>
      <c r="D1605" s="224" t="str">
        <f t="shared" si="128"/>
        <v>20</v>
      </c>
      <c r="E1605">
        <f t="shared" si="129"/>
        <v>2020</v>
      </c>
      <c r="F1605" s="224" t="str">
        <f t="shared" si="130"/>
        <v>1Q20</v>
      </c>
      <c r="G1605" s="225">
        <v>43882</v>
      </c>
      <c r="H1605" s="224">
        <v>4.3897000000000004</v>
      </c>
    </row>
    <row r="1606" spans="2:8">
      <c r="B1606" s="224" t="str">
        <f t="shared" si="127"/>
        <v>1Q</v>
      </c>
      <c r="C1606" s="224">
        <f t="shared" si="131"/>
        <v>2</v>
      </c>
      <c r="D1606" s="224" t="str">
        <f t="shared" si="128"/>
        <v>20</v>
      </c>
      <c r="E1606">
        <f t="shared" si="129"/>
        <v>2020</v>
      </c>
      <c r="F1606" s="224" t="str">
        <f t="shared" si="130"/>
        <v>1Q20</v>
      </c>
      <c r="G1606" s="225">
        <v>43885</v>
      </c>
      <c r="H1606" s="224">
        <v>4.3883000000000001</v>
      </c>
    </row>
    <row r="1607" spans="2:8">
      <c r="B1607" s="224" t="str">
        <f t="shared" si="127"/>
        <v>1Q</v>
      </c>
      <c r="C1607" s="224">
        <f t="shared" si="131"/>
        <v>2</v>
      </c>
      <c r="D1607" s="224" t="str">
        <f t="shared" si="128"/>
        <v>20</v>
      </c>
      <c r="E1607">
        <f t="shared" si="129"/>
        <v>2020</v>
      </c>
      <c r="F1607" s="224" t="str">
        <f t="shared" si="130"/>
        <v>1Q20</v>
      </c>
      <c r="G1607" s="225">
        <v>43886</v>
      </c>
      <c r="H1607" s="224">
        <v>4.3883000000000001</v>
      </c>
    </row>
    <row r="1608" spans="2:8">
      <c r="B1608" s="224" t="str">
        <f t="shared" si="127"/>
        <v>1Q</v>
      </c>
      <c r="C1608" s="224">
        <f t="shared" si="131"/>
        <v>2</v>
      </c>
      <c r="D1608" s="224" t="str">
        <f t="shared" si="128"/>
        <v>20</v>
      </c>
      <c r="E1608">
        <f t="shared" si="129"/>
        <v>2020</v>
      </c>
      <c r="F1608" s="224" t="str">
        <f t="shared" si="130"/>
        <v>1Q20</v>
      </c>
      <c r="G1608" s="225">
        <v>43887</v>
      </c>
      <c r="H1608" s="224">
        <v>4.4504999999999999</v>
      </c>
    </row>
    <row r="1609" spans="2:8">
      <c r="B1609" s="224" t="str">
        <f t="shared" si="127"/>
        <v>1Q</v>
      </c>
      <c r="C1609" s="224">
        <f t="shared" si="131"/>
        <v>2</v>
      </c>
      <c r="D1609" s="224" t="str">
        <f t="shared" si="128"/>
        <v>20</v>
      </c>
      <c r="E1609">
        <f t="shared" si="129"/>
        <v>2020</v>
      </c>
      <c r="F1609" s="224" t="str">
        <f t="shared" si="130"/>
        <v>1Q20</v>
      </c>
      <c r="G1609" s="225">
        <v>43888</v>
      </c>
      <c r="H1609" s="224">
        <v>4.4863</v>
      </c>
    </row>
    <row r="1610" spans="2:8">
      <c r="B1610" s="224" t="str">
        <f t="shared" si="127"/>
        <v>1Q</v>
      </c>
      <c r="C1610" s="224">
        <f t="shared" si="131"/>
        <v>2</v>
      </c>
      <c r="D1610" s="224" t="str">
        <f t="shared" si="128"/>
        <v>20</v>
      </c>
      <c r="E1610">
        <f t="shared" si="129"/>
        <v>2020</v>
      </c>
      <c r="F1610" s="224" t="str">
        <f t="shared" si="130"/>
        <v>1Q20</v>
      </c>
      <c r="G1610" s="225">
        <v>43889</v>
      </c>
      <c r="H1610" s="224">
        <v>4.4734999999999996</v>
      </c>
    </row>
    <row r="1611" spans="2:8">
      <c r="B1611" s="224" t="str">
        <f t="shared" si="127"/>
        <v>1Q</v>
      </c>
      <c r="C1611" s="224">
        <f t="shared" si="131"/>
        <v>3</v>
      </c>
      <c r="D1611" s="224" t="str">
        <f t="shared" si="128"/>
        <v>20</v>
      </c>
      <c r="E1611">
        <f t="shared" si="129"/>
        <v>2020</v>
      </c>
      <c r="F1611" s="224" t="str">
        <f t="shared" si="130"/>
        <v>1Q20</v>
      </c>
      <c r="G1611" s="225">
        <v>43892</v>
      </c>
      <c r="H1611" s="224">
        <v>4.4744000000000002</v>
      </c>
    </row>
    <row r="1612" spans="2:8">
      <c r="B1612" s="224" t="str">
        <f t="shared" si="127"/>
        <v>1Q</v>
      </c>
      <c r="C1612" s="224">
        <f t="shared" si="131"/>
        <v>3</v>
      </c>
      <c r="D1612" s="224" t="str">
        <f t="shared" si="128"/>
        <v>20</v>
      </c>
      <c r="E1612">
        <f t="shared" si="129"/>
        <v>2020</v>
      </c>
      <c r="F1612" s="224" t="str">
        <f t="shared" si="130"/>
        <v>1Q20</v>
      </c>
      <c r="G1612" s="225">
        <v>43893</v>
      </c>
      <c r="H1612" s="224">
        <v>4.5148000000000001</v>
      </c>
    </row>
    <row r="1613" spans="2:8">
      <c r="B1613" s="224" t="str">
        <f t="shared" si="127"/>
        <v>1Q</v>
      </c>
      <c r="C1613" s="224">
        <f t="shared" si="131"/>
        <v>3</v>
      </c>
      <c r="D1613" s="224" t="str">
        <f t="shared" si="128"/>
        <v>20</v>
      </c>
      <c r="E1613">
        <f t="shared" si="129"/>
        <v>2020</v>
      </c>
      <c r="F1613" s="224" t="str">
        <f t="shared" si="130"/>
        <v>1Q20</v>
      </c>
      <c r="G1613" s="225">
        <v>43894</v>
      </c>
      <c r="H1613" s="224">
        <v>4.585</v>
      </c>
    </row>
    <row r="1614" spans="2:8">
      <c r="B1614" s="224" t="str">
        <f t="shared" si="127"/>
        <v>1Q</v>
      </c>
      <c r="C1614" s="224">
        <f t="shared" si="131"/>
        <v>3</v>
      </c>
      <c r="D1614" s="224" t="str">
        <f t="shared" si="128"/>
        <v>20</v>
      </c>
      <c r="E1614">
        <f t="shared" si="129"/>
        <v>2020</v>
      </c>
      <c r="F1614" s="224" t="str">
        <f t="shared" si="130"/>
        <v>1Q20</v>
      </c>
      <c r="G1614" s="225">
        <v>43895</v>
      </c>
      <c r="H1614" s="224">
        <v>4.6075999999999997</v>
      </c>
    </row>
    <row r="1615" spans="2:8">
      <c r="B1615" s="224" t="str">
        <f t="shared" si="127"/>
        <v>1Q</v>
      </c>
      <c r="C1615" s="224">
        <f t="shared" si="131"/>
        <v>3</v>
      </c>
      <c r="D1615" s="224" t="str">
        <f t="shared" si="128"/>
        <v>20</v>
      </c>
      <c r="E1615">
        <f t="shared" si="129"/>
        <v>2020</v>
      </c>
      <c r="F1615" s="224" t="str">
        <f t="shared" si="130"/>
        <v>1Q20</v>
      </c>
      <c r="G1615" s="225">
        <v>43896</v>
      </c>
      <c r="H1615" s="224">
        <v>4.6272000000000002</v>
      </c>
    </row>
    <row r="1616" spans="2:8">
      <c r="B1616" s="224" t="str">
        <f t="shared" si="127"/>
        <v>1Q</v>
      </c>
      <c r="C1616" s="224">
        <f t="shared" si="131"/>
        <v>3</v>
      </c>
      <c r="D1616" s="224" t="str">
        <f t="shared" si="128"/>
        <v>20</v>
      </c>
      <c r="E1616">
        <f t="shared" si="129"/>
        <v>2020</v>
      </c>
      <c r="F1616" s="224" t="str">
        <f t="shared" si="130"/>
        <v>1Q20</v>
      </c>
      <c r="G1616" s="225">
        <v>43899</v>
      </c>
      <c r="H1616" s="224">
        <v>4.7245999999999997</v>
      </c>
    </row>
    <row r="1617" spans="2:8">
      <c r="B1617" s="224" t="str">
        <f t="shared" si="127"/>
        <v>1Q</v>
      </c>
      <c r="C1617" s="224">
        <f t="shared" si="131"/>
        <v>3</v>
      </c>
      <c r="D1617" s="224" t="str">
        <f t="shared" si="128"/>
        <v>20</v>
      </c>
      <c r="E1617">
        <f t="shared" si="129"/>
        <v>2020</v>
      </c>
      <c r="F1617" s="224" t="str">
        <f t="shared" si="130"/>
        <v>1Q20</v>
      </c>
      <c r="G1617" s="225">
        <v>43900</v>
      </c>
      <c r="H1617" s="224">
        <v>4.6439000000000004</v>
      </c>
    </row>
    <row r="1618" spans="2:8">
      <c r="B1618" s="224" t="str">
        <f t="shared" si="127"/>
        <v>1Q</v>
      </c>
      <c r="C1618" s="224">
        <f t="shared" si="131"/>
        <v>3</v>
      </c>
      <c r="D1618" s="224" t="str">
        <f t="shared" si="128"/>
        <v>20</v>
      </c>
      <c r="E1618">
        <f t="shared" si="129"/>
        <v>2020</v>
      </c>
      <c r="F1618" s="224" t="str">
        <f t="shared" si="130"/>
        <v>1Q20</v>
      </c>
      <c r="G1618" s="225">
        <v>43901</v>
      </c>
      <c r="H1618" s="224">
        <v>4.8151999999999999</v>
      </c>
    </row>
    <row r="1619" spans="2:8">
      <c r="B1619" s="224" t="str">
        <f t="shared" si="127"/>
        <v>1Q</v>
      </c>
      <c r="C1619" s="224">
        <f t="shared" si="131"/>
        <v>3</v>
      </c>
      <c r="D1619" s="224" t="str">
        <f t="shared" si="128"/>
        <v>20</v>
      </c>
      <c r="E1619">
        <f t="shared" si="129"/>
        <v>2020</v>
      </c>
      <c r="F1619" s="224" t="str">
        <f t="shared" si="130"/>
        <v>1Q20</v>
      </c>
      <c r="G1619" s="225">
        <v>43902</v>
      </c>
      <c r="H1619" s="224">
        <v>4.7915999999999999</v>
      </c>
    </row>
    <row r="1620" spans="2:8">
      <c r="B1620" s="224" t="str">
        <f t="shared" si="127"/>
        <v>1Q</v>
      </c>
      <c r="C1620" s="224">
        <f t="shared" si="131"/>
        <v>3</v>
      </c>
      <c r="D1620" s="224" t="str">
        <f t="shared" si="128"/>
        <v>20</v>
      </c>
      <c r="E1620">
        <f t="shared" si="129"/>
        <v>2020</v>
      </c>
      <c r="F1620" s="224" t="str">
        <f t="shared" si="130"/>
        <v>1Q20</v>
      </c>
      <c r="G1620" s="225">
        <v>43903</v>
      </c>
      <c r="H1620" s="224">
        <v>4.8596000000000004</v>
      </c>
    </row>
    <row r="1621" spans="2:8">
      <c r="B1621" s="224" t="str">
        <f t="shared" si="127"/>
        <v>1Q</v>
      </c>
      <c r="C1621" s="224">
        <f t="shared" si="131"/>
        <v>3</v>
      </c>
      <c r="D1621" s="224" t="str">
        <f t="shared" si="128"/>
        <v>20</v>
      </c>
      <c r="E1621">
        <f t="shared" si="129"/>
        <v>2020</v>
      </c>
      <c r="F1621" s="224" t="str">
        <f t="shared" si="130"/>
        <v>1Q20</v>
      </c>
      <c r="G1621" s="225">
        <v>43906</v>
      </c>
      <c r="H1621" s="224">
        <v>5.0004999999999997</v>
      </c>
    </row>
    <row r="1622" spans="2:8">
      <c r="B1622" s="224" t="str">
        <f t="shared" si="127"/>
        <v>1Q</v>
      </c>
      <c r="C1622" s="224">
        <f t="shared" si="131"/>
        <v>3</v>
      </c>
      <c r="D1622" s="224" t="str">
        <f t="shared" si="128"/>
        <v>20</v>
      </c>
      <c r="E1622">
        <f t="shared" si="129"/>
        <v>2020</v>
      </c>
      <c r="F1622" s="224" t="str">
        <f t="shared" si="130"/>
        <v>1Q20</v>
      </c>
      <c r="G1622" s="225">
        <v>43907</v>
      </c>
      <c r="H1622" s="224">
        <v>5.01</v>
      </c>
    </row>
    <row r="1623" spans="2:8">
      <c r="B1623" s="224" t="str">
        <f t="shared" si="127"/>
        <v>1Q</v>
      </c>
      <c r="C1623" s="224">
        <f t="shared" si="131"/>
        <v>3</v>
      </c>
      <c r="D1623" s="224" t="str">
        <f t="shared" si="128"/>
        <v>20</v>
      </c>
      <c r="E1623">
        <f t="shared" si="129"/>
        <v>2020</v>
      </c>
      <c r="F1623" s="224" t="str">
        <f t="shared" si="130"/>
        <v>1Q20</v>
      </c>
      <c r="G1623" s="225">
        <v>43908</v>
      </c>
      <c r="H1623" s="224">
        <v>5.1074999999999999</v>
      </c>
    </row>
    <row r="1624" spans="2:8">
      <c r="B1624" s="224" t="str">
        <f t="shared" si="127"/>
        <v>1Q</v>
      </c>
      <c r="C1624" s="224">
        <f t="shared" si="131"/>
        <v>3</v>
      </c>
      <c r="D1624" s="224" t="str">
        <f t="shared" si="128"/>
        <v>20</v>
      </c>
      <c r="E1624">
        <f t="shared" si="129"/>
        <v>2020</v>
      </c>
      <c r="F1624" s="224" t="str">
        <f t="shared" si="130"/>
        <v>1Q20</v>
      </c>
      <c r="G1624" s="225">
        <v>43909</v>
      </c>
      <c r="H1624" s="224">
        <v>5.0960000000000001</v>
      </c>
    </row>
    <row r="1625" spans="2:8">
      <c r="B1625" s="224" t="str">
        <f t="shared" si="127"/>
        <v>1Q</v>
      </c>
      <c r="C1625" s="224">
        <f t="shared" si="131"/>
        <v>3</v>
      </c>
      <c r="D1625" s="224" t="str">
        <f t="shared" si="128"/>
        <v>20</v>
      </c>
      <c r="E1625">
        <f t="shared" si="129"/>
        <v>2020</v>
      </c>
      <c r="F1625" s="224" t="str">
        <f t="shared" si="130"/>
        <v>1Q20</v>
      </c>
      <c r="G1625" s="225">
        <v>43910</v>
      </c>
      <c r="H1625" s="224">
        <v>5.0640000000000001</v>
      </c>
    </row>
    <row r="1626" spans="2:8">
      <c r="B1626" s="224" t="str">
        <f t="shared" si="127"/>
        <v>1Q</v>
      </c>
      <c r="C1626" s="224">
        <f t="shared" si="131"/>
        <v>3</v>
      </c>
      <c r="D1626" s="224" t="str">
        <f t="shared" si="128"/>
        <v>20</v>
      </c>
      <c r="E1626">
        <f t="shared" si="129"/>
        <v>2020</v>
      </c>
      <c r="F1626" s="224" t="str">
        <f t="shared" si="130"/>
        <v>1Q20</v>
      </c>
      <c r="G1626" s="225">
        <v>43913</v>
      </c>
      <c r="H1626" s="224">
        <v>5.1447000000000003</v>
      </c>
    </row>
    <row r="1627" spans="2:8">
      <c r="B1627" s="224" t="str">
        <f t="shared" si="127"/>
        <v>1Q</v>
      </c>
      <c r="C1627" s="224">
        <f t="shared" si="131"/>
        <v>3</v>
      </c>
      <c r="D1627" s="224" t="str">
        <f t="shared" si="128"/>
        <v>20</v>
      </c>
      <c r="E1627">
        <f t="shared" si="129"/>
        <v>2020</v>
      </c>
      <c r="F1627" s="224" t="str">
        <f t="shared" si="130"/>
        <v>1Q20</v>
      </c>
      <c r="G1627" s="225">
        <v>43914</v>
      </c>
      <c r="H1627" s="224">
        <v>5.0994999999999999</v>
      </c>
    </row>
    <row r="1628" spans="2:8">
      <c r="B1628" s="224" t="str">
        <f t="shared" si="127"/>
        <v>1Q</v>
      </c>
      <c r="C1628" s="224">
        <f t="shared" si="131"/>
        <v>3</v>
      </c>
      <c r="D1628" s="224" t="str">
        <f t="shared" si="128"/>
        <v>20</v>
      </c>
      <c r="E1628">
        <f t="shared" si="129"/>
        <v>2020</v>
      </c>
      <c r="F1628" s="224" t="str">
        <f t="shared" si="130"/>
        <v>1Q20</v>
      </c>
      <c r="G1628" s="225">
        <v>43915</v>
      </c>
      <c r="H1628" s="224">
        <v>5.0366</v>
      </c>
    </row>
    <row r="1629" spans="2:8">
      <c r="B1629" s="224" t="str">
        <f t="shared" si="127"/>
        <v>1Q</v>
      </c>
      <c r="C1629" s="224">
        <f t="shared" si="131"/>
        <v>3</v>
      </c>
      <c r="D1629" s="224" t="str">
        <f t="shared" si="128"/>
        <v>20</v>
      </c>
      <c r="E1629">
        <f t="shared" si="129"/>
        <v>2020</v>
      </c>
      <c r="F1629" s="224" t="str">
        <f t="shared" si="130"/>
        <v>1Q20</v>
      </c>
      <c r="G1629" s="225">
        <v>43916</v>
      </c>
      <c r="H1629" s="224">
        <v>5.0218999999999996</v>
      </c>
    </row>
    <row r="1630" spans="2:8">
      <c r="B1630" s="224" t="str">
        <f t="shared" si="127"/>
        <v>1Q</v>
      </c>
      <c r="C1630" s="224">
        <f t="shared" si="131"/>
        <v>3</v>
      </c>
      <c r="D1630" s="224" t="str">
        <f t="shared" si="128"/>
        <v>20</v>
      </c>
      <c r="E1630">
        <f t="shared" si="129"/>
        <v>2020</v>
      </c>
      <c r="F1630" s="224" t="str">
        <f t="shared" si="130"/>
        <v>1Q20</v>
      </c>
      <c r="G1630" s="225">
        <v>43917</v>
      </c>
      <c r="H1630" s="224">
        <v>5.1005000000000003</v>
      </c>
    </row>
    <row r="1631" spans="2:8">
      <c r="B1631" s="224" t="str">
        <f t="shared" si="127"/>
        <v>1Q</v>
      </c>
      <c r="C1631" s="224">
        <f t="shared" si="131"/>
        <v>3</v>
      </c>
      <c r="D1631" s="224" t="str">
        <f t="shared" si="128"/>
        <v>20</v>
      </c>
      <c r="E1631">
        <f t="shared" si="129"/>
        <v>2020</v>
      </c>
      <c r="F1631" s="224" t="str">
        <f t="shared" si="130"/>
        <v>1Q20</v>
      </c>
      <c r="G1631" s="225">
        <v>43920</v>
      </c>
      <c r="H1631" s="224">
        <v>5.1943000000000001</v>
      </c>
    </row>
    <row r="1632" spans="2:8">
      <c r="B1632" s="224" t="str">
        <f t="shared" si="127"/>
        <v>1Q</v>
      </c>
      <c r="C1632" s="224">
        <f t="shared" si="131"/>
        <v>3</v>
      </c>
      <c r="D1632" s="224" t="str">
        <f t="shared" si="128"/>
        <v>20</v>
      </c>
      <c r="E1632">
        <f t="shared" si="129"/>
        <v>2020</v>
      </c>
      <c r="F1632" s="224" t="str">
        <f t="shared" si="130"/>
        <v>1Q20</v>
      </c>
      <c r="G1632" s="225">
        <v>43921</v>
      </c>
      <c r="H1632" s="224">
        <v>5.2054</v>
      </c>
    </row>
    <row r="1633" spans="2:8">
      <c r="B1633" s="224" t="str">
        <f t="shared" si="127"/>
        <v>2Q</v>
      </c>
      <c r="C1633" s="224">
        <f t="shared" si="131"/>
        <v>4</v>
      </c>
      <c r="D1633" s="224" t="str">
        <f t="shared" si="128"/>
        <v>20</v>
      </c>
      <c r="E1633">
        <f t="shared" si="129"/>
        <v>2020</v>
      </c>
      <c r="F1633" s="224" t="str">
        <f t="shared" si="130"/>
        <v>2Q20</v>
      </c>
      <c r="G1633" s="225">
        <v>43922</v>
      </c>
      <c r="H1633" s="224">
        <v>5.2495000000000003</v>
      </c>
    </row>
    <row r="1634" spans="2:8">
      <c r="B1634" s="224" t="str">
        <f t="shared" si="127"/>
        <v>2Q</v>
      </c>
      <c r="C1634" s="224">
        <f t="shared" si="131"/>
        <v>4</v>
      </c>
      <c r="D1634" s="224" t="str">
        <f t="shared" si="128"/>
        <v>20</v>
      </c>
      <c r="E1634">
        <f t="shared" si="129"/>
        <v>2020</v>
      </c>
      <c r="F1634" s="224" t="str">
        <f t="shared" si="130"/>
        <v>2Q20</v>
      </c>
      <c r="G1634" s="225">
        <v>43923</v>
      </c>
      <c r="H1634" s="224">
        <v>5.2535999999999996</v>
      </c>
    </row>
    <row r="1635" spans="2:8">
      <c r="B1635" s="224" t="str">
        <f t="shared" si="127"/>
        <v>2Q</v>
      </c>
      <c r="C1635" s="224">
        <f t="shared" si="131"/>
        <v>4</v>
      </c>
      <c r="D1635" s="224" t="str">
        <f t="shared" si="128"/>
        <v>20</v>
      </c>
      <c r="E1635">
        <f t="shared" si="129"/>
        <v>2020</v>
      </c>
      <c r="F1635" s="224" t="str">
        <f t="shared" si="130"/>
        <v>2Q20</v>
      </c>
      <c r="G1635" s="225">
        <v>43924</v>
      </c>
      <c r="H1635" s="224">
        <v>5.3507999999999996</v>
      </c>
    </row>
    <row r="1636" spans="2:8">
      <c r="B1636" s="224" t="str">
        <f t="shared" si="127"/>
        <v>2Q</v>
      </c>
      <c r="C1636" s="224">
        <f t="shared" si="131"/>
        <v>4</v>
      </c>
      <c r="D1636" s="224" t="str">
        <f t="shared" si="128"/>
        <v>20</v>
      </c>
      <c r="E1636">
        <f t="shared" si="129"/>
        <v>2020</v>
      </c>
      <c r="F1636" s="224" t="str">
        <f t="shared" si="130"/>
        <v>2Q20</v>
      </c>
      <c r="G1636" s="225">
        <v>43927</v>
      </c>
      <c r="H1636" s="224">
        <v>5.2873000000000001</v>
      </c>
    </row>
    <row r="1637" spans="2:8">
      <c r="B1637" s="224" t="str">
        <f t="shared" si="127"/>
        <v>2Q</v>
      </c>
      <c r="C1637" s="224">
        <f t="shared" si="131"/>
        <v>4</v>
      </c>
      <c r="D1637" s="224" t="str">
        <f t="shared" si="128"/>
        <v>20</v>
      </c>
      <c r="E1637">
        <f t="shared" si="129"/>
        <v>2020</v>
      </c>
      <c r="F1637" s="224" t="str">
        <f t="shared" si="130"/>
        <v>2Q20</v>
      </c>
      <c r="G1637" s="225">
        <v>43928</v>
      </c>
      <c r="H1637" s="224">
        <v>5.2229000000000001</v>
      </c>
    </row>
    <row r="1638" spans="2:8">
      <c r="B1638" s="224" t="str">
        <f t="shared" si="127"/>
        <v>2Q</v>
      </c>
      <c r="C1638" s="224">
        <f t="shared" si="131"/>
        <v>4</v>
      </c>
      <c r="D1638" s="224" t="str">
        <f t="shared" si="128"/>
        <v>20</v>
      </c>
      <c r="E1638">
        <f t="shared" si="129"/>
        <v>2020</v>
      </c>
      <c r="F1638" s="224" t="str">
        <f t="shared" si="130"/>
        <v>2Q20</v>
      </c>
      <c r="G1638" s="225">
        <v>43929</v>
      </c>
      <c r="H1638" s="224">
        <v>5.1241000000000003</v>
      </c>
    </row>
    <row r="1639" spans="2:8">
      <c r="B1639" s="224" t="str">
        <f t="shared" si="127"/>
        <v>2Q</v>
      </c>
      <c r="C1639" s="224">
        <f t="shared" si="131"/>
        <v>4</v>
      </c>
      <c r="D1639" s="224" t="str">
        <f t="shared" si="128"/>
        <v>20</v>
      </c>
      <c r="E1639">
        <f t="shared" si="129"/>
        <v>2020</v>
      </c>
      <c r="F1639" s="224" t="str">
        <f t="shared" si="130"/>
        <v>2Q20</v>
      </c>
      <c r="G1639" s="225">
        <v>43930</v>
      </c>
      <c r="H1639" s="224">
        <v>5.1073000000000004</v>
      </c>
    </row>
    <row r="1640" spans="2:8">
      <c r="B1640" s="224" t="str">
        <f t="shared" si="127"/>
        <v>2Q</v>
      </c>
      <c r="C1640" s="224">
        <f t="shared" si="131"/>
        <v>4</v>
      </c>
      <c r="D1640" s="224" t="str">
        <f t="shared" si="128"/>
        <v>20</v>
      </c>
      <c r="E1640">
        <f t="shared" si="129"/>
        <v>2020</v>
      </c>
      <c r="F1640" s="224" t="str">
        <f t="shared" si="130"/>
        <v>2Q20</v>
      </c>
      <c r="G1640" s="225">
        <v>43931</v>
      </c>
      <c r="H1640" s="224">
        <v>5.1067999999999998</v>
      </c>
    </row>
    <row r="1641" spans="2:8">
      <c r="B1641" s="224" t="str">
        <f t="shared" si="127"/>
        <v>2Q</v>
      </c>
      <c r="C1641" s="224">
        <f t="shared" si="131"/>
        <v>4</v>
      </c>
      <c r="D1641" s="224" t="str">
        <f t="shared" si="128"/>
        <v>20</v>
      </c>
      <c r="E1641">
        <f t="shared" si="129"/>
        <v>2020</v>
      </c>
      <c r="F1641" s="224" t="str">
        <f t="shared" si="130"/>
        <v>2Q20</v>
      </c>
      <c r="G1641" s="225">
        <v>43934</v>
      </c>
      <c r="H1641" s="224">
        <v>5.2007000000000003</v>
      </c>
    </row>
    <row r="1642" spans="2:8">
      <c r="B1642" s="224" t="str">
        <f t="shared" si="127"/>
        <v>2Q</v>
      </c>
      <c r="C1642" s="224">
        <f t="shared" si="131"/>
        <v>4</v>
      </c>
      <c r="D1642" s="224" t="str">
        <f t="shared" si="128"/>
        <v>20</v>
      </c>
      <c r="E1642">
        <f t="shared" si="129"/>
        <v>2020</v>
      </c>
      <c r="F1642" s="224" t="str">
        <f t="shared" si="130"/>
        <v>2Q20</v>
      </c>
      <c r="G1642" s="225">
        <v>43935</v>
      </c>
      <c r="H1642" s="224">
        <v>5.1635999999999997</v>
      </c>
    </row>
    <row r="1643" spans="2:8">
      <c r="B1643" s="224" t="str">
        <f t="shared" si="127"/>
        <v>2Q</v>
      </c>
      <c r="C1643" s="224">
        <f t="shared" si="131"/>
        <v>4</v>
      </c>
      <c r="D1643" s="224" t="str">
        <f t="shared" si="128"/>
        <v>20</v>
      </c>
      <c r="E1643">
        <f t="shared" si="129"/>
        <v>2020</v>
      </c>
      <c r="F1643" s="224" t="str">
        <f t="shared" si="130"/>
        <v>2Q20</v>
      </c>
      <c r="G1643" s="225">
        <v>43936</v>
      </c>
      <c r="H1643" s="224">
        <v>5.2385000000000002</v>
      </c>
    </row>
    <row r="1644" spans="2:8">
      <c r="B1644" s="224" t="str">
        <f t="shared" si="127"/>
        <v>2Q</v>
      </c>
      <c r="C1644" s="224">
        <f t="shared" si="131"/>
        <v>4</v>
      </c>
      <c r="D1644" s="224" t="str">
        <f t="shared" si="128"/>
        <v>20</v>
      </c>
      <c r="E1644">
        <f t="shared" si="129"/>
        <v>2020</v>
      </c>
      <c r="F1644" s="224" t="str">
        <f t="shared" si="130"/>
        <v>2Q20</v>
      </c>
      <c r="G1644" s="225">
        <v>43937</v>
      </c>
      <c r="H1644" s="224">
        <v>5.2336</v>
      </c>
    </row>
    <row r="1645" spans="2:8">
      <c r="B1645" s="224" t="str">
        <f t="shared" si="127"/>
        <v>2Q</v>
      </c>
      <c r="C1645" s="224">
        <f t="shared" si="131"/>
        <v>4</v>
      </c>
      <c r="D1645" s="224" t="str">
        <f t="shared" si="128"/>
        <v>20</v>
      </c>
      <c r="E1645">
        <f t="shared" si="129"/>
        <v>2020</v>
      </c>
      <c r="F1645" s="224" t="str">
        <f t="shared" si="130"/>
        <v>2Q20</v>
      </c>
      <c r="G1645" s="225">
        <v>43938</v>
      </c>
      <c r="H1645" s="224">
        <v>5.2373000000000003</v>
      </c>
    </row>
    <row r="1646" spans="2:8">
      <c r="B1646" s="224" t="str">
        <f t="shared" si="127"/>
        <v>2Q</v>
      </c>
      <c r="C1646" s="224">
        <f t="shared" si="131"/>
        <v>4</v>
      </c>
      <c r="D1646" s="224" t="str">
        <f t="shared" si="128"/>
        <v>20</v>
      </c>
      <c r="E1646">
        <f t="shared" si="129"/>
        <v>2020</v>
      </c>
      <c r="F1646" s="224" t="str">
        <f t="shared" si="130"/>
        <v>2Q20</v>
      </c>
      <c r="G1646" s="225">
        <v>43941</v>
      </c>
      <c r="H1646" s="224">
        <v>5.3174999999999999</v>
      </c>
    </row>
    <row r="1647" spans="2:8">
      <c r="B1647" s="224" t="str">
        <f t="shared" si="127"/>
        <v>2Q</v>
      </c>
      <c r="C1647" s="224">
        <f t="shared" si="131"/>
        <v>4</v>
      </c>
      <c r="D1647" s="224" t="str">
        <f t="shared" si="128"/>
        <v>20</v>
      </c>
      <c r="E1647">
        <f t="shared" si="129"/>
        <v>2020</v>
      </c>
      <c r="F1647" s="224" t="str">
        <f t="shared" si="130"/>
        <v>2Q20</v>
      </c>
      <c r="G1647" s="225">
        <v>43942</v>
      </c>
      <c r="H1647" s="224">
        <v>5.3167999999999997</v>
      </c>
    </row>
    <row r="1648" spans="2:8">
      <c r="B1648" s="224" t="str">
        <f t="shared" si="127"/>
        <v>2Q</v>
      </c>
      <c r="C1648" s="224">
        <f t="shared" si="131"/>
        <v>4</v>
      </c>
      <c r="D1648" s="224" t="str">
        <f t="shared" si="128"/>
        <v>20</v>
      </c>
      <c r="E1648">
        <f t="shared" si="129"/>
        <v>2020</v>
      </c>
      <c r="F1648" s="224" t="str">
        <f t="shared" si="130"/>
        <v>2Q20</v>
      </c>
      <c r="G1648" s="225">
        <v>43943</v>
      </c>
      <c r="H1648" s="224">
        <v>5.4581999999999997</v>
      </c>
    </row>
    <row r="1649" spans="2:8">
      <c r="B1649" s="224" t="str">
        <f t="shared" si="127"/>
        <v>2Q</v>
      </c>
      <c r="C1649" s="224">
        <f t="shared" si="131"/>
        <v>4</v>
      </c>
      <c r="D1649" s="224" t="str">
        <f t="shared" si="128"/>
        <v>20</v>
      </c>
      <c r="E1649">
        <f t="shared" si="129"/>
        <v>2020</v>
      </c>
      <c r="F1649" s="224" t="str">
        <f t="shared" si="130"/>
        <v>2Q20</v>
      </c>
      <c r="G1649" s="225">
        <v>43944</v>
      </c>
      <c r="H1649" s="224">
        <v>5.5350999999999999</v>
      </c>
    </row>
    <row r="1650" spans="2:8">
      <c r="B1650" s="224" t="str">
        <f t="shared" si="127"/>
        <v>2Q</v>
      </c>
      <c r="C1650" s="224">
        <f t="shared" si="131"/>
        <v>4</v>
      </c>
      <c r="D1650" s="224" t="str">
        <f t="shared" si="128"/>
        <v>20</v>
      </c>
      <c r="E1650">
        <f t="shared" si="129"/>
        <v>2020</v>
      </c>
      <c r="F1650" s="224" t="str">
        <f t="shared" si="130"/>
        <v>2Q20</v>
      </c>
      <c r="G1650" s="225">
        <v>43945</v>
      </c>
      <c r="H1650" s="224">
        <v>5.5914999999999999</v>
      </c>
    </row>
    <row r="1651" spans="2:8">
      <c r="B1651" s="224" t="str">
        <f t="shared" si="127"/>
        <v>2Q</v>
      </c>
      <c r="C1651" s="224">
        <f t="shared" si="131"/>
        <v>4</v>
      </c>
      <c r="D1651" s="224" t="str">
        <f t="shared" si="128"/>
        <v>20</v>
      </c>
      <c r="E1651">
        <f t="shared" si="129"/>
        <v>2020</v>
      </c>
      <c r="F1651" s="224" t="str">
        <f t="shared" si="130"/>
        <v>2Q20</v>
      </c>
      <c r="G1651" s="225">
        <v>43948</v>
      </c>
      <c r="H1651" s="224">
        <v>5.6542000000000003</v>
      </c>
    </row>
    <row r="1652" spans="2:8">
      <c r="B1652" s="224" t="str">
        <f t="shared" si="127"/>
        <v>2Q</v>
      </c>
      <c r="C1652" s="224">
        <f t="shared" si="131"/>
        <v>4</v>
      </c>
      <c r="D1652" s="224" t="str">
        <f t="shared" si="128"/>
        <v>20</v>
      </c>
      <c r="E1652">
        <f t="shared" si="129"/>
        <v>2020</v>
      </c>
      <c r="F1652" s="224" t="str">
        <f t="shared" si="130"/>
        <v>2Q20</v>
      </c>
      <c r="G1652" s="225">
        <v>43949</v>
      </c>
      <c r="H1652" s="224">
        <v>5.5011000000000001</v>
      </c>
    </row>
    <row r="1653" spans="2:8">
      <c r="B1653" s="224" t="str">
        <f t="shared" si="127"/>
        <v>2Q</v>
      </c>
      <c r="C1653" s="224">
        <f t="shared" si="131"/>
        <v>4</v>
      </c>
      <c r="D1653" s="224" t="str">
        <f t="shared" si="128"/>
        <v>20</v>
      </c>
      <c r="E1653">
        <f t="shared" si="129"/>
        <v>2020</v>
      </c>
      <c r="F1653" s="224" t="str">
        <f t="shared" si="130"/>
        <v>2Q20</v>
      </c>
      <c r="G1653" s="225">
        <v>43950</v>
      </c>
      <c r="H1653" s="224">
        <v>5.3361000000000001</v>
      </c>
    </row>
    <row r="1654" spans="2:8">
      <c r="B1654" s="224" t="str">
        <f t="shared" si="127"/>
        <v>2Q</v>
      </c>
      <c r="C1654" s="224">
        <f t="shared" si="131"/>
        <v>4</v>
      </c>
      <c r="D1654" s="224" t="str">
        <f t="shared" si="128"/>
        <v>20</v>
      </c>
      <c r="E1654">
        <f t="shared" si="129"/>
        <v>2020</v>
      </c>
      <c r="F1654" s="224" t="str">
        <f t="shared" si="130"/>
        <v>2Q20</v>
      </c>
      <c r="G1654" s="225">
        <v>43951</v>
      </c>
      <c r="H1654" s="224">
        <v>5.4875999999999996</v>
      </c>
    </row>
    <row r="1655" spans="2:8">
      <c r="B1655" s="224" t="str">
        <f t="shared" si="127"/>
        <v>2Q</v>
      </c>
      <c r="C1655" s="224">
        <f t="shared" si="131"/>
        <v>5</v>
      </c>
      <c r="D1655" s="224" t="str">
        <f t="shared" si="128"/>
        <v>20</v>
      </c>
      <c r="E1655">
        <f t="shared" si="129"/>
        <v>2020</v>
      </c>
      <c r="F1655" s="224" t="str">
        <f t="shared" si="130"/>
        <v>2Q20</v>
      </c>
      <c r="G1655" s="225">
        <v>43952</v>
      </c>
      <c r="H1655" s="224">
        <v>5.4861000000000004</v>
      </c>
    </row>
    <row r="1656" spans="2:8">
      <c r="B1656" s="224" t="str">
        <f t="shared" si="127"/>
        <v>2Q</v>
      </c>
      <c r="C1656" s="224">
        <f t="shared" si="131"/>
        <v>5</v>
      </c>
      <c r="D1656" s="224" t="str">
        <f t="shared" si="128"/>
        <v>20</v>
      </c>
      <c r="E1656">
        <f t="shared" si="129"/>
        <v>2020</v>
      </c>
      <c r="F1656" s="224" t="str">
        <f t="shared" si="130"/>
        <v>2Q20</v>
      </c>
      <c r="G1656" s="225">
        <v>43955</v>
      </c>
      <c r="H1656" s="224">
        <v>5.5458999999999996</v>
      </c>
    </row>
    <row r="1657" spans="2:8">
      <c r="B1657" s="224" t="str">
        <f t="shared" si="127"/>
        <v>2Q</v>
      </c>
      <c r="C1657" s="224">
        <f t="shared" si="131"/>
        <v>5</v>
      </c>
      <c r="D1657" s="224" t="str">
        <f t="shared" si="128"/>
        <v>20</v>
      </c>
      <c r="E1657">
        <f t="shared" si="129"/>
        <v>2020</v>
      </c>
      <c r="F1657" s="224" t="str">
        <f t="shared" si="130"/>
        <v>2Q20</v>
      </c>
      <c r="G1657" s="225">
        <v>43956</v>
      </c>
      <c r="H1657" s="224">
        <v>5.5796999999999999</v>
      </c>
    </row>
    <row r="1658" spans="2:8">
      <c r="B1658" s="224" t="str">
        <f t="shared" si="127"/>
        <v>2Q</v>
      </c>
      <c r="C1658" s="224">
        <f t="shared" si="131"/>
        <v>5</v>
      </c>
      <c r="D1658" s="224" t="str">
        <f t="shared" si="128"/>
        <v>20</v>
      </c>
      <c r="E1658">
        <f t="shared" si="129"/>
        <v>2020</v>
      </c>
      <c r="F1658" s="224" t="str">
        <f t="shared" si="130"/>
        <v>2Q20</v>
      </c>
      <c r="G1658" s="225">
        <v>43957</v>
      </c>
      <c r="H1658" s="224">
        <v>5.7154999999999996</v>
      </c>
    </row>
    <row r="1659" spans="2:8">
      <c r="B1659" s="224" t="str">
        <f t="shared" si="127"/>
        <v>2Q</v>
      </c>
      <c r="C1659" s="224">
        <f t="shared" si="131"/>
        <v>5</v>
      </c>
      <c r="D1659" s="224" t="str">
        <f t="shared" si="128"/>
        <v>20</v>
      </c>
      <c r="E1659">
        <f t="shared" si="129"/>
        <v>2020</v>
      </c>
      <c r="F1659" s="224" t="str">
        <f t="shared" si="130"/>
        <v>2Q20</v>
      </c>
      <c r="G1659" s="225">
        <v>43958</v>
      </c>
      <c r="H1659" s="224">
        <v>5.8323999999999998</v>
      </c>
    </row>
    <row r="1660" spans="2:8">
      <c r="B1660" s="224" t="str">
        <f t="shared" si="127"/>
        <v>2Q</v>
      </c>
      <c r="C1660" s="224">
        <f t="shared" si="131"/>
        <v>5</v>
      </c>
      <c r="D1660" s="224" t="str">
        <f t="shared" si="128"/>
        <v>20</v>
      </c>
      <c r="E1660">
        <f t="shared" si="129"/>
        <v>2020</v>
      </c>
      <c r="F1660" s="224" t="str">
        <f t="shared" si="130"/>
        <v>2Q20</v>
      </c>
      <c r="G1660" s="225">
        <v>43959</v>
      </c>
      <c r="H1660" s="224">
        <v>5.7328999999999999</v>
      </c>
    </row>
    <row r="1661" spans="2:8">
      <c r="B1661" s="224" t="str">
        <f t="shared" si="127"/>
        <v>2Q</v>
      </c>
      <c r="C1661" s="224">
        <f t="shared" si="131"/>
        <v>5</v>
      </c>
      <c r="D1661" s="224" t="str">
        <f t="shared" si="128"/>
        <v>20</v>
      </c>
      <c r="E1661">
        <f t="shared" si="129"/>
        <v>2020</v>
      </c>
      <c r="F1661" s="224" t="str">
        <f t="shared" si="130"/>
        <v>2Q20</v>
      </c>
      <c r="G1661" s="225">
        <v>43962</v>
      </c>
      <c r="H1661" s="224">
        <v>5.8190999999999997</v>
      </c>
    </row>
    <row r="1662" spans="2:8">
      <c r="B1662" s="224" t="str">
        <f t="shared" si="127"/>
        <v>2Q</v>
      </c>
      <c r="C1662" s="224">
        <f t="shared" si="131"/>
        <v>5</v>
      </c>
      <c r="D1662" s="224" t="str">
        <f t="shared" si="128"/>
        <v>20</v>
      </c>
      <c r="E1662">
        <f t="shared" si="129"/>
        <v>2020</v>
      </c>
      <c r="F1662" s="224" t="str">
        <f t="shared" si="130"/>
        <v>2Q20</v>
      </c>
      <c r="G1662" s="225">
        <v>43963</v>
      </c>
      <c r="H1662" s="224">
        <v>5.8864000000000001</v>
      </c>
    </row>
    <row r="1663" spans="2:8">
      <c r="B1663" s="224" t="str">
        <f t="shared" si="127"/>
        <v>2Q</v>
      </c>
      <c r="C1663" s="224">
        <f t="shared" si="131"/>
        <v>5</v>
      </c>
      <c r="D1663" s="224" t="str">
        <f t="shared" si="128"/>
        <v>20</v>
      </c>
      <c r="E1663">
        <f t="shared" si="129"/>
        <v>2020</v>
      </c>
      <c r="F1663" s="224" t="str">
        <f t="shared" si="130"/>
        <v>2Q20</v>
      </c>
      <c r="G1663" s="225">
        <v>43964</v>
      </c>
      <c r="H1663" s="224">
        <v>5.8869999999999996</v>
      </c>
    </row>
    <row r="1664" spans="2:8">
      <c r="B1664" s="224" t="str">
        <f t="shared" si="127"/>
        <v>2Q</v>
      </c>
      <c r="C1664" s="224">
        <f t="shared" si="131"/>
        <v>5</v>
      </c>
      <c r="D1664" s="224" t="str">
        <f t="shared" si="128"/>
        <v>20</v>
      </c>
      <c r="E1664">
        <f t="shared" si="129"/>
        <v>2020</v>
      </c>
      <c r="F1664" s="224" t="str">
        <f t="shared" si="130"/>
        <v>2Q20</v>
      </c>
      <c r="G1664" s="225">
        <v>43965</v>
      </c>
      <c r="H1664" s="224">
        <v>5.8129999999999997</v>
      </c>
    </row>
    <row r="1665" spans="2:8">
      <c r="B1665" s="224" t="str">
        <f t="shared" si="127"/>
        <v>2Q</v>
      </c>
      <c r="C1665" s="224">
        <f t="shared" si="131"/>
        <v>5</v>
      </c>
      <c r="D1665" s="224" t="str">
        <f t="shared" si="128"/>
        <v>20</v>
      </c>
      <c r="E1665">
        <f t="shared" si="129"/>
        <v>2020</v>
      </c>
      <c r="F1665" s="224" t="str">
        <f t="shared" si="130"/>
        <v>2Q20</v>
      </c>
      <c r="G1665" s="225">
        <v>43966</v>
      </c>
      <c r="H1665" s="224">
        <v>5.8571</v>
      </c>
    </row>
    <row r="1666" spans="2:8">
      <c r="B1666" s="224" t="str">
        <f t="shared" si="127"/>
        <v>2Q</v>
      </c>
      <c r="C1666" s="224">
        <f t="shared" si="131"/>
        <v>5</v>
      </c>
      <c r="D1666" s="224" t="str">
        <f t="shared" si="128"/>
        <v>20</v>
      </c>
      <c r="E1666">
        <f t="shared" si="129"/>
        <v>2020</v>
      </c>
      <c r="F1666" s="224" t="str">
        <f t="shared" si="130"/>
        <v>2Q20</v>
      </c>
      <c r="G1666" s="225">
        <v>43969</v>
      </c>
      <c r="H1666" s="224">
        <v>5.7203999999999997</v>
      </c>
    </row>
    <row r="1667" spans="2:8">
      <c r="B1667" s="224" t="str">
        <f t="shared" ref="B1667:B1730" si="132">VLOOKUP(C1667,$N$3:$O$14,2,0)</f>
        <v>2Q</v>
      </c>
      <c r="C1667" s="224">
        <f t="shared" si="131"/>
        <v>5</v>
      </c>
      <c r="D1667" s="224" t="str">
        <f t="shared" ref="D1667:D1730" si="133">RIGHT(E1667,2)</f>
        <v>20</v>
      </c>
      <c r="E1667">
        <f t="shared" ref="E1667:E1730" si="134">YEAR(G1667)</f>
        <v>2020</v>
      </c>
      <c r="F1667" s="224" t="str">
        <f t="shared" ref="F1667:F1730" si="135">+B1667&amp;D1667</f>
        <v>2Q20</v>
      </c>
      <c r="G1667" s="225">
        <v>43970</v>
      </c>
      <c r="H1667" s="224">
        <v>5.7557</v>
      </c>
    </row>
    <row r="1668" spans="2:8">
      <c r="B1668" s="224" t="str">
        <f t="shared" si="132"/>
        <v>2Q</v>
      </c>
      <c r="C1668" s="224">
        <f t="shared" ref="C1668:C1731" si="136">MONTH(G1668)</f>
        <v>5</v>
      </c>
      <c r="D1668" s="224" t="str">
        <f t="shared" si="133"/>
        <v>20</v>
      </c>
      <c r="E1668">
        <f t="shared" si="134"/>
        <v>2020</v>
      </c>
      <c r="F1668" s="224" t="str">
        <f t="shared" si="135"/>
        <v>2Q20</v>
      </c>
      <c r="G1668" s="225">
        <v>43971</v>
      </c>
      <c r="H1668" s="224">
        <v>5.6933999999999996</v>
      </c>
    </row>
    <row r="1669" spans="2:8">
      <c r="B1669" s="224" t="str">
        <f t="shared" si="132"/>
        <v>2Q</v>
      </c>
      <c r="C1669" s="224">
        <f t="shared" si="136"/>
        <v>5</v>
      </c>
      <c r="D1669" s="224" t="str">
        <f t="shared" si="133"/>
        <v>20</v>
      </c>
      <c r="E1669">
        <f t="shared" si="134"/>
        <v>2020</v>
      </c>
      <c r="F1669" s="224" t="str">
        <f t="shared" si="135"/>
        <v>2Q20</v>
      </c>
      <c r="G1669" s="225">
        <v>43972</v>
      </c>
      <c r="H1669" s="224">
        <v>5.5523999999999996</v>
      </c>
    </row>
    <row r="1670" spans="2:8">
      <c r="B1670" s="224" t="str">
        <f t="shared" si="132"/>
        <v>2Q</v>
      </c>
      <c r="C1670" s="224">
        <f t="shared" si="136"/>
        <v>5</v>
      </c>
      <c r="D1670" s="224" t="str">
        <f t="shared" si="133"/>
        <v>20</v>
      </c>
      <c r="E1670">
        <f t="shared" si="134"/>
        <v>2020</v>
      </c>
      <c r="F1670" s="224" t="str">
        <f t="shared" si="135"/>
        <v>2Q20</v>
      </c>
      <c r="G1670" s="225">
        <v>43973</v>
      </c>
      <c r="H1670" s="224">
        <v>5.5340999999999996</v>
      </c>
    </row>
    <row r="1671" spans="2:8">
      <c r="B1671" s="224" t="str">
        <f t="shared" si="132"/>
        <v>2Q</v>
      </c>
      <c r="C1671" s="224">
        <f t="shared" si="136"/>
        <v>5</v>
      </c>
      <c r="D1671" s="224" t="str">
        <f t="shared" si="133"/>
        <v>20</v>
      </c>
      <c r="E1671">
        <f t="shared" si="134"/>
        <v>2020</v>
      </c>
      <c r="F1671" s="224" t="str">
        <f t="shared" si="135"/>
        <v>2Q20</v>
      </c>
      <c r="G1671" s="225">
        <v>43976</v>
      </c>
      <c r="H1671" s="224">
        <v>5.4466999999999999</v>
      </c>
    </row>
    <row r="1672" spans="2:8">
      <c r="B1672" s="224" t="str">
        <f t="shared" si="132"/>
        <v>2Q</v>
      </c>
      <c r="C1672" s="224">
        <f t="shared" si="136"/>
        <v>5</v>
      </c>
      <c r="D1672" s="224" t="str">
        <f t="shared" si="133"/>
        <v>20</v>
      </c>
      <c r="E1672">
        <f t="shared" si="134"/>
        <v>2020</v>
      </c>
      <c r="F1672" s="224" t="str">
        <f t="shared" si="135"/>
        <v>2Q20</v>
      </c>
      <c r="G1672" s="225">
        <v>43977</v>
      </c>
      <c r="H1672" s="224">
        <v>5.3460000000000001</v>
      </c>
    </row>
    <row r="1673" spans="2:8">
      <c r="B1673" s="224" t="str">
        <f t="shared" si="132"/>
        <v>2Q</v>
      </c>
      <c r="C1673" s="224">
        <f t="shared" si="136"/>
        <v>5</v>
      </c>
      <c r="D1673" s="224" t="str">
        <f t="shared" si="133"/>
        <v>20</v>
      </c>
      <c r="E1673">
        <f t="shared" si="134"/>
        <v>2020</v>
      </c>
      <c r="F1673" s="224" t="str">
        <f t="shared" si="135"/>
        <v>2Q20</v>
      </c>
      <c r="G1673" s="225">
        <v>43978</v>
      </c>
      <c r="H1673" s="224">
        <v>5.2743000000000002</v>
      </c>
    </row>
    <row r="1674" spans="2:8">
      <c r="B1674" s="224" t="str">
        <f t="shared" si="132"/>
        <v>2Q</v>
      </c>
      <c r="C1674" s="224">
        <f t="shared" si="136"/>
        <v>5</v>
      </c>
      <c r="D1674" s="224" t="str">
        <f t="shared" si="133"/>
        <v>20</v>
      </c>
      <c r="E1674">
        <f t="shared" si="134"/>
        <v>2020</v>
      </c>
      <c r="F1674" s="224" t="str">
        <f t="shared" si="135"/>
        <v>2Q20</v>
      </c>
      <c r="G1674" s="225">
        <v>43979</v>
      </c>
      <c r="H1674" s="224">
        <v>5.4058999999999999</v>
      </c>
    </row>
    <row r="1675" spans="2:8">
      <c r="B1675" s="224" t="str">
        <f t="shared" si="132"/>
        <v>2Q</v>
      </c>
      <c r="C1675" s="224">
        <f t="shared" si="136"/>
        <v>5</v>
      </c>
      <c r="D1675" s="224" t="str">
        <f t="shared" si="133"/>
        <v>20</v>
      </c>
      <c r="E1675">
        <f t="shared" si="134"/>
        <v>2020</v>
      </c>
      <c r="F1675" s="224" t="str">
        <f t="shared" si="135"/>
        <v>2Q20</v>
      </c>
      <c r="G1675" s="225">
        <v>43980</v>
      </c>
      <c r="H1675" s="224">
        <v>5.3369999999999997</v>
      </c>
    </row>
    <row r="1676" spans="2:8">
      <c r="B1676" s="224" t="str">
        <f t="shared" si="132"/>
        <v>2Q</v>
      </c>
      <c r="C1676" s="224">
        <f t="shared" si="136"/>
        <v>6</v>
      </c>
      <c r="D1676" s="224" t="str">
        <f t="shared" si="133"/>
        <v>20</v>
      </c>
      <c r="E1676">
        <f t="shared" si="134"/>
        <v>2020</v>
      </c>
      <c r="F1676" s="224" t="str">
        <f t="shared" si="135"/>
        <v>2Q20</v>
      </c>
      <c r="G1676" s="225">
        <v>43983</v>
      </c>
      <c r="H1676" s="224">
        <v>5.3651</v>
      </c>
    </row>
    <row r="1677" spans="2:8">
      <c r="B1677" s="224" t="str">
        <f t="shared" si="132"/>
        <v>2Q</v>
      </c>
      <c r="C1677" s="224">
        <f t="shared" si="136"/>
        <v>6</v>
      </c>
      <c r="D1677" s="224" t="str">
        <f t="shared" si="133"/>
        <v>20</v>
      </c>
      <c r="E1677">
        <f t="shared" si="134"/>
        <v>2020</v>
      </c>
      <c r="F1677" s="224" t="str">
        <f t="shared" si="135"/>
        <v>2Q20</v>
      </c>
      <c r="G1677" s="225">
        <v>43984</v>
      </c>
      <c r="H1677" s="224">
        <v>5.2016999999999998</v>
      </c>
    </row>
    <row r="1678" spans="2:8">
      <c r="B1678" s="224" t="str">
        <f t="shared" si="132"/>
        <v>2Q</v>
      </c>
      <c r="C1678" s="224">
        <f t="shared" si="136"/>
        <v>6</v>
      </c>
      <c r="D1678" s="224" t="str">
        <f t="shared" si="133"/>
        <v>20</v>
      </c>
      <c r="E1678">
        <f t="shared" si="134"/>
        <v>2020</v>
      </c>
      <c r="F1678" s="224" t="str">
        <f t="shared" si="135"/>
        <v>2Q20</v>
      </c>
      <c r="G1678" s="225">
        <v>43985</v>
      </c>
      <c r="H1678" s="224">
        <v>5.0636999999999999</v>
      </c>
    </row>
    <row r="1679" spans="2:8">
      <c r="B1679" s="224" t="str">
        <f t="shared" si="132"/>
        <v>2Q</v>
      </c>
      <c r="C1679" s="224">
        <f t="shared" si="136"/>
        <v>6</v>
      </c>
      <c r="D1679" s="224" t="str">
        <f t="shared" si="133"/>
        <v>20</v>
      </c>
      <c r="E1679">
        <f t="shared" si="134"/>
        <v>2020</v>
      </c>
      <c r="F1679" s="224" t="str">
        <f t="shared" si="135"/>
        <v>2Q20</v>
      </c>
      <c r="G1679" s="225">
        <v>43986</v>
      </c>
      <c r="H1679" s="224">
        <v>5.12</v>
      </c>
    </row>
    <row r="1680" spans="2:8">
      <c r="B1680" s="224" t="str">
        <f t="shared" si="132"/>
        <v>2Q</v>
      </c>
      <c r="C1680" s="224">
        <f t="shared" si="136"/>
        <v>6</v>
      </c>
      <c r="D1680" s="224" t="str">
        <f t="shared" si="133"/>
        <v>20</v>
      </c>
      <c r="E1680">
        <f t="shared" si="134"/>
        <v>2020</v>
      </c>
      <c r="F1680" s="224" t="str">
        <f t="shared" si="135"/>
        <v>2Q20</v>
      </c>
      <c r="G1680" s="225">
        <v>43987</v>
      </c>
      <c r="H1680" s="224">
        <v>4.9592000000000001</v>
      </c>
    </row>
    <row r="1681" spans="2:8">
      <c r="B1681" s="224" t="str">
        <f t="shared" si="132"/>
        <v>2Q</v>
      </c>
      <c r="C1681" s="224">
        <f t="shared" si="136"/>
        <v>6</v>
      </c>
      <c r="D1681" s="224" t="str">
        <f t="shared" si="133"/>
        <v>20</v>
      </c>
      <c r="E1681">
        <f t="shared" si="134"/>
        <v>2020</v>
      </c>
      <c r="F1681" s="224" t="str">
        <f t="shared" si="135"/>
        <v>2Q20</v>
      </c>
      <c r="G1681" s="225">
        <v>43990</v>
      </c>
      <c r="H1681" s="224">
        <v>4.8235000000000001</v>
      </c>
    </row>
    <row r="1682" spans="2:8">
      <c r="B1682" s="224" t="str">
        <f t="shared" si="132"/>
        <v>2Q</v>
      </c>
      <c r="C1682" s="224">
        <f t="shared" si="136"/>
        <v>6</v>
      </c>
      <c r="D1682" s="224" t="str">
        <f t="shared" si="133"/>
        <v>20</v>
      </c>
      <c r="E1682">
        <f t="shared" si="134"/>
        <v>2020</v>
      </c>
      <c r="F1682" s="224" t="str">
        <f t="shared" si="135"/>
        <v>2Q20</v>
      </c>
      <c r="G1682" s="225">
        <v>43991</v>
      </c>
      <c r="H1682" s="224">
        <v>4.9001999999999999</v>
      </c>
    </row>
    <row r="1683" spans="2:8">
      <c r="B1683" s="224" t="str">
        <f t="shared" si="132"/>
        <v>2Q</v>
      </c>
      <c r="C1683" s="224">
        <f t="shared" si="136"/>
        <v>6</v>
      </c>
      <c r="D1683" s="224" t="str">
        <f t="shared" si="133"/>
        <v>20</v>
      </c>
      <c r="E1683">
        <f t="shared" si="134"/>
        <v>2020</v>
      </c>
      <c r="F1683" s="224" t="str">
        <f t="shared" si="135"/>
        <v>2Q20</v>
      </c>
      <c r="G1683" s="225">
        <v>43992</v>
      </c>
      <c r="H1683" s="224">
        <v>4.9744999999999999</v>
      </c>
    </row>
    <row r="1684" spans="2:8">
      <c r="B1684" s="224" t="str">
        <f t="shared" si="132"/>
        <v>2Q</v>
      </c>
      <c r="C1684" s="224">
        <f t="shared" si="136"/>
        <v>6</v>
      </c>
      <c r="D1684" s="224" t="str">
        <f t="shared" si="133"/>
        <v>20</v>
      </c>
      <c r="E1684">
        <f t="shared" si="134"/>
        <v>2020</v>
      </c>
      <c r="F1684" s="224" t="str">
        <f t="shared" si="135"/>
        <v>2Q20</v>
      </c>
      <c r="G1684" s="225">
        <v>43993</v>
      </c>
      <c r="H1684" s="224">
        <v>4.9764999999999997</v>
      </c>
    </row>
    <row r="1685" spans="2:8">
      <c r="B1685" s="224" t="str">
        <f t="shared" si="132"/>
        <v>2Q</v>
      </c>
      <c r="C1685" s="224">
        <f t="shared" si="136"/>
        <v>6</v>
      </c>
      <c r="D1685" s="224" t="str">
        <f t="shared" si="133"/>
        <v>20</v>
      </c>
      <c r="E1685">
        <f t="shared" si="134"/>
        <v>2020</v>
      </c>
      <c r="F1685" s="224" t="str">
        <f t="shared" si="135"/>
        <v>2Q20</v>
      </c>
      <c r="G1685" s="225">
        <v>43994</v>
      </c>
      <c r="H1685" s="224">
        <v>5.0518000000000001</v>
      </c>
    </row>
    <row r="1686" spans="2:8">
      <c r="B1686" s="224" t="str">
        <f t="shared" si="132"/>
        <v>2Q</v>
      </c>
      <c r="C1686" s="224">
        <f t="shared" si="136"/>
        <v>6</v>
      </c>
      <c r="D1686" s="224" t="str">
        <f t="shared" si="133"/>
        <v>20</v>
      </c>
      <c r="E1686">
        <f t="shared" si="134"/>
        <v>2020</v>
      </c>
      <c r="F1686" s="224" t="str">
        <f t="shared" si="135"/>
        <v>2Q20</v>
      </c>
      <c r="G1686" s="225">
        <v>43997</v>
      </c>
      <c r="H1686" s="224">
        <v>5.1559999999999997</v>
      </c>
    </row>
    <row r="1687" spans="2:8">
      <c r="B1687" s="224" t="str">
        <f t="shared" si="132"/>
        <v>2Q</v>
      </c>
      <c r="C1687" s="224">
        <f t="shared" si="136"/>
        <v>6</v>
      </c>
      <c r="D1687" s="224" t="str">
        <f t="shared" si="133"/>
        <v>20</v>
      </c>
      <c r="E1687">
        <f t="shared" si="134"/>
        <v>2020</v>
      </c>
      <c r="F1687" s="224" t="str">
        <f t="shared" si="135"/>
        <v>2Q20</v>
      </c>
      <c r="G1687" s="225">
        <v>43998</v>
      </c>
      <c r="H1687" s="224">
        <v>5.2445000000000004</v>
      </c>
    </row>
    <row r="1688" spans="2:8">
      <c r="B1688" s="224" t="str">
        <f t="shared" si="132"/>
        <v>2Q</v>
      </c>
      <c r="C1688" s="224">
        <f t="shared" si="136"/>
        <v>6</v>
      </c>
      <c r="D1688" s="224" t="str">
        <f t="shared" si="133"/>
        <v>20</v>
      </c>
      <c r="E1688">
        <f t="shared" si="134"/>
        <v>2020</v>
      </c>
      <c r="F1688" s="224" t="str">
        <f t="shared" si="135"/>
        <v>2Q20</v>
      </c>
      <c r="G1688" s="225">
        <v>43999</v>
      </c>
      <c r="H1688" s="224">
        <v>5.2287999999999997</v>
      </c>
    </row>
    <row r="1689" spans="2:8">
      <c r="B1689" s="224" t="str">
        <f t="shared" si="132"/>
        <v>2Q</v>
      </c>
      <c r="C1689" s="224">
        <f t="shared" si="136"/>
        <v>6</v>
      </c>
      <c r="D1689" s="224" t="str">
        <f t="shared" si="133"/>
        <v>20</v>
      </c>
      <c r="E1689">
        <f t="shared" si="134"/>
        <v>2020</v>
      </c>
      <c r="F1689" s="224" t="str">
        <f t="shared" si="135"/>
        <v>2Q20</v>
      </c>
      <c r="G1689" s="225">
        <v>44000</v>
      </c>
      <c r="H1689" s="224">
        <v>5.3779000000000003</v>
      </c>
    </row>
    <row r="1690" spans="2:8">
      <c r="B1690" s="224" t="str">
        <f t="shared" si="132"/>
        <v>2Q</v>
      </c>
      <c r="C1690" s="224">
        <f t="shared" si="136"/>
        <v>6</v>
      </c>
      <c r="D1690" s="224" t="str">
        <f t="shared" si="133"/>
        <v>20</v>
      </c>
      <c r="E1690">
        <f t="shared" si="134"/>
        <v>2020</v>
      </c>
      <c r="F1690" s="224" t="str">
        <f t="shared" si="135"/>
        <v>2Q20</v>
      </c>
      <c r="G1690" s="225">
        <v>44001</v>
      </c>
      <c r="H1690" s="224">
        <v>5.3121</v>
      </c>
    </row>
    <row r="1691" spans="2:8">
      <c r="B1691" s="224" t="str">
        <f t="shared" si="132"/>
        <v>2Q</v>
      </c>
      <c r="C1691" s="224">
        <f t="shared" si="136"/>
        <v>6</v>
      </c>
      <c r="D1691" s="224" t="str">
        <f t="shared" si="133"/>
        <v>20</v>
      </c>
      <c r="E1691">
        <f t="shared" si="134"/>
        <v>2020</v>
      </c>
      <c r="F1691" s="224" t="str">
        <f t="shared" si="135"/>
        <v>2Q20</v>
      </c>
      <c r="G1691" s="225">
        <v>44004</v>
      </c>
      <c r="H1691" s="224">
        <v>5.2537000000000003</v>
      </c>
    </row>
    <row r="1692" spans="2:8">
      <c r="B1692" s="224" t="str">
        <f t="shared" si="132"/>
        <v>2Q</v>
      </c>
      <c r="C1692" s="224">
        <f t="shared" si="136"/>
        <v>6</v>
      </c>
      <c r="D1692" s="224" t="str">
        <f t="shared" si="133"/>
        <v>20</v>
      </c>
      <c r="E1692">
        <f t="shared" si="134"/>
        <v>2020</v>
      </c>
      <c r="F1692" s="224" t="str">
        <f t="shared" si="135"/>
        <v>2Q20</v>
      </c>
      <c r="G1692" s="225">
        <v>44005</v>
      </c>
      <c r="H1692" s="224">
        <v>5.1544999999999996</v>
      </c>
    </row>
    <row r="1693" spans="2:8">
      <c r="B1693" s="224" t="str">
        <f t="shared" si="132"/>
        <v>2Q</v>
      </c>
      <c r="C1693" s="224">
        <f t="shared" si="136"/>
        <v>6</v>
      </c>
      <c r="D1693" s="224" t="str">
        <f t="shared" si="133"/>
        <v>20</v>
      </c>
      <c r="E1693">
        <f t="shared" si="134"/>
        <v>2020</v>
      </c>
      <c r="F1693" s="224" t="str">
        <f t="shared" si="135"/>
        <v>2Q20</v>
      </c>
      <c r="G1693" s="225">
        <v>44006</v>
      </c>
      <c r="H1693" s="224">
        <v>5.3479000000000001</v>
      </c>
    </row>
    <row r="1694" spans="2:8">
      <c r="B1694" s="224" t="str">
        <f t="shared" si="132"/>
        <v>2Q</v>
      </c>
      <c r="C1694" s="224">
        <f t="shared" si="136"/>
        <v>6</v>
      </c>
      <c r="D1694" s="224" t="str">
        <f t="shared" si="133"/>
        <v>20</v>
      </c>
      <c r="E1694">
        <f t="shared" si="134"/>
        <v>2020</v>
      </c>
      <c r="F1694" s="224" t="str">
        <f t="shared" si="135"/>
        <v>2Q20</v>
      </c>
      <c r="G1694" s="225">
        <v>44007</v>
      </c>
      <c r="H1694" s="224">
        <v>5.3563999999999998</v>
      </c>
    </row>
    <row r="1695" spans="2:8">
      <c r="B1695" s="224" t="str">
        <f t="shared" si="132"/>
        <v>2Q</v>
      </c>
      <c r="C1695" s="224">
        <f t="shared" si="136"/>
        <v>6</v>
      </c>
      <c r="D1695" s="224" t="str">
        <f t="shared" si="133"/>
        <v>20</v>
      </c>
      <c r="E1695">
        <f t="shared" si="134"/>
        <v>2020</v>
      </c>
      <c r="F1695" s="224" t="str">
        <f t="shared" si="135"/>
        <v>2Q20</v>
      </c>
      <c r="G1695" s="225">
        <v>44008</v>
      </c>
      <c r="H1695" s="224">
        <v>5.4856999999999996</v>
      </c>
    </row>
    <row r="1696" spans="2:8">
      <c r="B1696" s="224" t="str">
        <f t="shared" si="132"/>
        <v>2Q</v>
      </c>
      <c r="C1696" s="224">
        <f t="shared" si="136"/>
        <v>6</v>
      </c>
      <c r="D1696" s="224" t="str">
        <f t="shared" si="133"/>
        <v>20</v>
      </c>
      <c r="E1696">
        <f t="shared" si="134"/>
        <v>2020</v>
      </c>
      <c r="F1696" s="224" t="str">
        <f t="shared" si="135"/>
        <v>2Q20</v>
      </c>
      <c r="G1696" s="225">
        <v>44011</v>
      </c>
      <c r="H1696" s="224">
        <v>5.4036999999999997</v>
      </c>
    </row>
    <row r="1697" spans="2:8">
      <c r="B1697" s="224" t="str">
        <f t="shared" si="132"/>
        <v>2Q</v>
      </c>
      <c r="C1697" s="224">
        <f t="shared" si="136"/>
        <v>6</v>
      </c>
      <c r="D1697" s="224" t="str">
        <f t="shared" si="133"/>
        <v>20</v>
      </c>
      <c r="E1697">
        <f t="shared" si="134"/>
        <v>2020</v>
      </c>
      <c r="F1697" s="224" t="str">
        <f t="shared" si="135"/>
        <v>2Q20</v>
      </c>
      <c r="G1697" s="225">
        <v>44012</v>
      </c>
      <c r="H1697" s="224">
        <v>5.4672000000000001</v>
      </c>
    </row>
    <row r="1698" spans="2:8">
      <c r="B1698" s="224" t="str">
        <f t="shared" si="132"/>
        <v>3Q</v>
      </c>
      <c r="C1698" s="224">
        <f t="shared" si="136"/>
        <v>7</v>
      </c>
      <c r="D1698" s="224" t="str">
        <f t="shared" si="133"/>
        <v>20</v>
      </c>
      <c r="E1698">
        <f t="shared" si="134"/>
        <v>2020</v>
      </c>
      <c r="F1698" s="224" t="str">
        <f t="shared" si="135"/>
        <v>3Q20</v>
      </c>
      <c r="G1698" s="225">
        <v>44013</v>
      </c>
      <c r="H1698" s="224">
        <v>5.3186</v>
      </c>
    </row>
    <row r="1699" spans="2:8">
      <c r="B1699" s="224" t="str">
        <f t="shared" si="132"/>
        <v>3Q</v>
      </c>
      <c r="C1699" s="224">
        <f t="shared" si="136"/>
        <v>7</v>
      </c>
      <c r="D1699" s="224" t="str">
        <f t="shared" si="133"/>
        <v>20</v>
      </c>
      <c r="E1699">
        <f t="shared" si="134"/>
        <v>2020</v>
      </c>
      <c r="F1699" s="224" t="str">
        <f t="shared" si="135"/>
        <v>3Q20</v>
      </c>
      <c r="G1699" s="225">
        <v>44014</v>
      </c>
      <c r="H1699" s="224">
        <v>5.3598999999999997</v>
      </c>
    </row>
    <row r="1700" spans="2:8">
      <c r="B1700" s="224" t="str">
        <f t="shared" si="132"/>
        <v>3Q</v>
      </c>
      <c r="C1700" s="224">
        <f t="shared" si="136"/>
        <v>7</v>
      </c>
      <c r="D1700" s="224" t="str">
        <f t="shared" si="133"/>
        <v>20</v>
      </c>
      <c r="E1700">
        <f t="shared" si="134"/>
        <v>2020</v>
      </c>
      <c r="F1700" s="224" t="str">
        <f t="shared" si="135"/>
        <v>3Q20</v>
      </c>
      <c r="G1700" s="225">
        <v>44015</v>
      </c>
      <c r="H1700" s="224">
        <v>5.3160999999999996</v>
      </c>
    </row>
    <row r="1701" spans="2:8">
      <c r="B1701" s="224" t="str">
        <f t="shared" si="132"/>
        <v>3Q</v>
      </c>
      <c r="C1701" s="224">
        <f t="shared" si="136"/>
        <v>7</v>
      </c>
      <c r="D1701" s="224" t="str">
        <f t="shared" si="133"/>
        <v>20</v>
      </c>
      <c r="E1701">
        <f t="shared" si="134"/>
        <v>2020</v>
      </c>
      <c r="F1701" s="224" t="str">
        <f t="shared" si="135"/>
        <v>3Q20</v>
      </c>
      <c r="G1701" s="225">
        <v>44018</v>
      </c>
      <c r="H1701" s="224">
        <v>5.3571999999999997</v>
      </c>
    </row>
    <row r="1702" spans="2:8">
      <c r="B1702" s="224" t="str">
        <f t="shared" si="132"/>
        <v>3Q</v>
      </c>
      <c r="C1702" s="224">
        <f t="shared" si="136"/>
        <v>7</v>
      </c>
      <c r="D1702" s="224" t="str">
        <f t="shared" si="133"/>
        <v>20</v>
      </c>
      <c r="E1702">
        <f t="shared" si="134"/>
        <v>2020</v>
      </c>
      <c r="F1702" s="224" t="str">
        <f t="shared" si="135"/>
        <v>3Q20</v>
      </c>
      <c r="G1702" s="225">
        <v>44019</v>
      </c>
      <c r="H1702" s="224">
        <v>5.3792999999999997</v>
      </c>
    </row>
    <row r="1703" spans="2:8">
      <c r="B1703" s="224" t="str">
        <f t="shared" si="132"/>
        <v>3Q</v>
      </c>
      <c r="C1703" s="224">
        <f t="shared" si="136"/>
        <v>7</v>
      </c>
      <c r="D1703" s="224" t="str">
        <f t="shared" si="133"/>
        <v>20</v>
      </c>
      <c r="E1703">
        <f t="shared" si="134"/>
        <v>2020</v>
      </c>
      <c r="F1703" s="224" t="str">
        <f t="shared" si="135"/>
        <v>3Q20</v>
      </c>
      <c r="G1703" s="225">
        <v>44020</v>
      </c>
      <c r="H1703" s="224">
        <v>5.3437999999999999</v>
      </c>
    </row>
    <row r="1704" spans="2:8">
      <c r="B1704" s="224" t="str">
        <f t="shared" si="132"/>
        <v>3Q</v>
      </c>
      <c r="C1704" s="224">
        <f t="shared" si="136"/>
        <v>7</v>
      </c>
      <c r="D1704" s="224" t="str">
        <f t="shared" si="133"/>
        <v>20</v>
      </c>
      <c r="E1704">
        <f t="shared" si="134"/>
        <v>2020</v>
      </c>
      <c r="F1704" s="224" t="str">
        <f t="shared" si="135"/>
        <v>3Q20</v>
      </c>
      <c r="G1704" s="225">
        <v>44021</v>
      </c>
      <c r="H1704" s="224">
        <v>5.343</v>
      </c>
    </row>
    <row r="1705" spans="2:8">
      <c r="B1705" s="224" t="str">
        <f t="shared" si="132"/>
        <v>3Q</v>
      </c>
      <c r="C1705" s="224">
        <f t="shared" si="136"/>
        <v>7</v>
      </c>
      <c r="D1705" s="224" t="str">
        <f t="shared" si="133"/>
        <v>20</v>
      </c>
      <c r="E1705">
        <f t="shared" si="134"/>
        <v>2020</v>
      </c>
      <c r="F1705" s="224" t="str">
        <f t="shared" si="135"/>
        <v>3Q20</v>
      </c>
      <c r="G1705" s="225">
        <v>44022</v>
      </c>
      <c r="H1705" s="224">
        <v>5.3239999999999998</v>
      </c>
    </row>
    <row r="1706" spans="2:8">
      <c r="B1706" s="224" t="str">
        <f t="shared" si="132"/>
        <v>3Q</v>
      </c>
      <c r="C1706" s="224">
        <f t="shared" si="136"/>
        <v>7</v>
      </c>
      <c r="D1706" s="224" t="str">
        <f t="shared" si="133"/>
        <v>20</v>
      </c>
      <c r="E1706">
        <f t="shared" si="134"/>
        <v>2020</v>
      </c>
      <c r="F1706" s="224" t="str">
        <f t="shared" si="135"/>
        <v>3Q20</v>
      </c>
      <c r="G1706" s="225">
        <v>44025</v>
      </c>
      <c r="H1706" s="224">
        <v>5.4042000000000003</v>
      </c>
    </row>
    <row r="1707" spans="2:8">
      <c r="B1707" s="224" t="str">
        <f t="shared" si="132"/>
        <v>3Q</v>
      </c>
      <c r="C1707" s="224">
        <f t="shared" si="136"/>
        <v>7</v>
      </c>
      <c r="D1707" s="224" t="str">
        <f t="shared" si="133"/>
        <v>20</v>
      </c>
      <c r="E1707">
        <f t="shared" si="134"/>
        <v>2020</v>
      </c>
      <c r="F1707" s="224" t="str">
        <f t="shared" si="135"/>
        <v>3Q20</v>
      </c>
      <c r="G1707" s="225">
        <v>44026</v>
      </c>
      <c r="H1707" s="224">
        <v>5.3684000000000003</v>
      </c>
    </row>
    <row r="1708" spans="2:8">
      <c r="B1708" s="224" t="str">
        <f t="shared" si="132"/>
        <v>3Q</v>
      </c>
      <c r="C1708" s="224">
        <f t="shared" si="136"/>
        <v>7</v>
      </c>
      <c r="D1708" s="224" t="str">
        <f t="shared" si="133"/>
        <v>20</v>
      </c>
      <c r="E1708">
        <f t="shared" si="134"/>
        <v>2020</v>
      </c>
      <c r="F1708" s="224" t="str">
        <f t="shared" si="135"/>
        <v>3Q20</v>
      </c>
      <c r="G1708" s="225">
        <v>44027</v>
      </c>
      <c r="H1708" s="224">
        <v>5.3715999999999999</v>
      </c>
    </row>
    <row r="1709" spans="2:8">
      <c r="B1709" s="224" t="str">
        <f t="shared" si="132"/>
        <v>3Q</v>
      </c>
      <c r="C1709" s="224">
        <f t="shared" si="136"/>
        <v>7</v>
      </c>
      <c r="D1709" s="224" t="str">
        <f t="shared" si="133"/>
        <v>20</v>
      </c>
      <c r="E1709">
        <f t="shared" si="134"/>
        <v>2020</v>
      </c>
      <c r="F1709" s="224" t="str">
        <f t="shared" si="135"/>
        <v>3Q20</v>
      </c>
      <c r="G1709" s="225">
        <v>44028</v>
      </c>
      <c r="H1709" s="224">
        <v>5.3314000000000004</v>
      </c>
    </row>
    <row r="1710" spans="2:8">
      <c r="B1710" s="224" t="str">
        <f t="shared" si="132"/>
        <v>3Q</v>
      </c>
      <c r="C1710" s="224">
        <f t="shared" si="136"/>
        <v>7</v>
      </c>
      <c r="D1710" s="224" t="str">
        <f t="shared" si="133"/>
        <v>20</v>
      </c>
      <c r="E1710">
        <f t="shared" si="134"/>
        <v>2020</v>
      </c>
      <c r="F1710" s="224" t="str">
        <f t="shared" si="135"/>
        <v>3Q20</v>
      </c>
      <c r="G1710" s="225">
        <v>44029</v>
      </c>
      <c r="H1710" s="224">
        <v>5.3864000000000001</v>
      </c>
    </row>
    <row r="1711" spans="2:8">
      <c r="B1711" s="224" t="str">
        <f t="shared" si="132"/>
        <v>3Q</v>
      </c>
      <c r="C1711" s="224">
        <f t="shared" si="136"/>
        <v>7</v>
      </c>
      <c r="D1711" s="224" t="str">
        <f t="shared" si="133"/>
        <v>20</v>
      </c>
      <c r="E1711">
        <f t="shared" si="134"/>
        <v>2020</v>
      </c>
      <c r="F1711" s="224" t="str">
        <f t="shared" si="135"/>
        <v>3Q20</v>
      </c>
      <c r="G1711" s="225">
        <v>44032</v>
      </c>
      <c r="H1711" s="224">
        <v>5.3285999999999998</v>
      </c>
    </row>
    <row r="1712" spans="2:8">
      <c r="B1712" s="224" t="str">
        <f t="shared" si="132"/>
        <v>3Q</v>
      </c>
      <c r="C1712" s="224">
        <f t="shared" si="136"/>
        <v>7</v>
      </c>
      <c r="D1712" s="224" t="str">
        <f t="shared" si="133"/>
        <v>20</v>
      </c>
      <c r="E1712">
        <f t="shared" si="134"/>
        <v>2020</v>
      </c>
      <c r="F1712" s="224" t="str">
        <f t="shared" si="135"/>
        <v>3Q20</v>
      </c>
      <c r="G1712" s="225">
        <v>44033</v>
      </c>
      <c r="H1712" s="224">
        <v>5.1727999999999996</v>
      </c>
    </row>
    <row r="1713" spans="2:8">
      <c r="B1713" s="224" t="str">
        <f t="shared" si="132"/>
        <v>3Q</v>
      </c>
      <c r="C1713" s="224">
        <f t="shared" si="136"/>
        <v>7</v>
      </c>
      <c r="D1713" s="224" t="str">
        <f t="shared" si="133"/>
        <v>20</v>
      </c>
      <c r="E1713">
        <f t="shared" si="134"/>
        <v>2020</v>
      </c>
      <c r="F1713" s="224" t="str">
        <f t="shared" si="135"/>
        <v>3Q20</v>
      </c>
      <c r="G1713" s="225">
        <v>44034</v>
      </c>
      <c r="H1713" s="224">
        <v>5.1178999999999997</v>
      </c>
    </row>
    <row r="1714" spans="2:8">
      <c r="B1714" s="224" t="str">
        <f t="shared" si="132"/>
        <v>3Q</v>
      </c>
      <c r="C1714" s="224">
        <f t="shared" si="136"/>
        <v>7</v>
      </c>
      <c r="D1714" s="224" t="str">
        <f t="shared" si="133"/>
        <v>20</v>
      </c>
      <c r="E1714">
        <f t="shared" si="134"/>
        <v>2020</v>
      </c>
      <c r="F1714" s="224" t="str">
        <f t="shared" si="135"/>
        <v>3Q20</v>
      </c>
      <c r="G1714" s="225">
        <v>44035</v>
      </c>
      <c r="H1714" s="224">
        <v>5.2119</v>
      </c>
    </row>
    <row r="1715" spans="2:8">
      <c r="B1715" s="224" t="str">
        <f t="shared" si="132"/>
        <v>3Q</v>
      </c>
      <c r="C1715" s="224">
        <f t="shared" si="136"/>
        <v>7</v>
      </c>
      <c r="D1715" s="224" t="str">
        <f t="shared" si="133"/>
        <v>20</v>
      </c>
      <c r="E1715">
        <f t="shared" si="134"/>
        <v>2020</v>
      </c>
      <c r="F1715" s="224" t="str">
        <f t="shared" si="135"/>
        <v>3Q20</v>
      </c>
      <c r="G1715" s="225">
        <v>44036</v>
      </c>
      <c r="H1715" s="224">
        <v>5.2333999999999996</v>
      </c>
    </row>
    <row r="1716" spans="2:8">
      <c r="B1716" s="224" t="str">
        <f t="shared" si="132"/>
        <v>3Q</v>
      </c>
      <c r="C1716" s="224">
        <f t="shared" si="136"/>
        <v>7</v>
      </c>
      <c r="D1716" s="224" t="str">
        <f t="shared" si="133"/>
        <v>20</v>
      </c>
      <c r="E1716">
        <f t="shared" si="134"/>
        <v>2020</v>
      </c>
      <c r="F1716" s="224" t="str">
        <f t="shared" si="135"/>
        <v>3Q20</v>
      </c>
      <c r="G1716" s="225">
        <v>44039</v>
      </c>
      <c r="H1716" s="224">
        <v>5.1456999999999997</v>
      </c>
    </row>
    <row r="1717" spans="2:8">
      <c r="B1717" s="224" t="str">
        <f t="shared" si="132"/>
        <v>3Q</v>
      </c>
      <c r="C1717" s="224">
        <f t="shared" si="136"/>
        <v>7</v>
      </c>
      <c r="D1717" s="224" t="str">
        <f t="shared" si="133"/>
        <v>20</v>
      </c>
      <c r="E1717">
        <f t="shared" si="134"/>
        <v>2020</v>
      </c>
      <c r="F1717" s="224" t="str">
        <f t="shared" si="135"/>
        <v>3Q20</v>
      </c>
      <c r="G1717" s="225">
        <v>44040</v>
      </c>
      <c r="H1717" s="224">
        <v>5.1536</v>
      </c>
    </row>
    <row r="1718" spans="2:8">
      <c r="B1718" s="224" t="str">
        <f t="shared" si="132"/>
        <v>3Q</v>
      </c>
      <c r="C1718" s="224">
        <f t="shared" si="136"/>
        <v>7</v>
      </c>
      <c r="D1718" s="224" t="str">
        <f t="shared" si="133"/>
        <v>20</v>
      </c>
      <c r="E1718">
        <f t="shared" si="134"/>
        <v>2020</v>
      </c>
      <c r="F1718" s="224" t="str">
        <f t="shared" si="135"/>
        <v>3Q20</v>
      </c>
      <c r="G1718" s="225">
        <v>44041</v>
      </c>
      <c r="H1718" s="224">
        <v>5.1695000000000002</v>
      </c>
    </row>
    <row r="1719" spans="2:8">
      <c r="B1719" s="224" t="str">
        <f t="shared" si="132"/>
        <v>3Q</v>
      </c>
      <c r="C1719" s="224">
        <f t="shared" si="136"/>
        <v>7</v>
      </c>
      <c r="D1719" s="224" t="str">
        <f t="shared" si="133"/>
        <v>20</v>
      </c>
      <c r="E1719">
        <f t="shared" si="134"/>
        <v>2020</v>
      </c>
      <c r="F1719" s="224" t="str">
        <f t="shared" si="135"/>
        <v>3Q20</v>
      </c>
      <c r="G1719" s="225">
        <v>44042</v>
      </c>
      <c r="H1719" s="224">
        <v>5.1551999999999998</v>
      </c>
    </row>
    <row r="1720" spans="2:8">
      <c r="B1720" s="224" t="str">
        <f t="shared" si="132"/>
        <v>3Q</v>
      </c>
      <c r="C1720" s="224">
        <f t="shared" si="136"/>
        <v>7</v>
      </c>
      <c r="D1720" s="224" t="str">
        <f t="shared" si="133"/>
        <v>20</v>
      </c>
      <c r="E1720">
        <f t="shared" si="134"/>
        <v>2020</v>
      </c>
      <c r="F1720" s="224" t="str">
        <f t="shared" si="135"/>
        <v>3Q20</v>
      </c>
      <c r="G1720" s="225">
        <v>44043</v>
      </c>
      <c r="H1720" s="224">
        <v>5.2241999999999997</v>
      </c>
    </row>
    <row r="1721" spans="2:8">
      <c r="B1721" s="224" t="str">
        <f t="shared" si="132"/>
        <v>3Q</v>
      </c>
      <c r="C1721" s="224">
        <f t="shared" si="136"/>
        <v>8</v>
      </c>
      <c r="D1721" s="224" t="str">
        <f t="shared" si="133"/>
        <v>20</v>
      </c>
      <c r="E1721">
        <f t="shared" si="134"/>
        <v>2020</v>
      </c>
      <c r="F1721" s="224" t="str">
        <f t="shared" si="135"/>
        <v>3Q20</v>
      </c>
      <c r="G1721" s="225">
        <v>44046</v>
      </c>
      <c r="H1721" s="224">
        <v>5.3216000000000001</v>
      </c>
    </row>
    <row r="1722" spans="2:8">
      <c r="B1722" s="224" t="str">
        <f t="shared" si="132"/>
        <v>3Q</v>
      </c>
      <c r="C1722" s="224">
        <f t="shared" si="136"/>
        <v>8</v>
      </c>
      <c r="D1722" s="224" t="str">
        <f t="shared" si="133"/>
        <v>20</v>
      </c>
      <c r="E1722">
        <f t="shared" si="134"/>
        <v>2020</v>
      </c>
      <c r="F1722" s="224" t="str">
        <f t="shared" si="135"/>
        <v>3Q20</v>
      </c>
      <c r="G1722" s="225">
        <v>44047</v>
      </c>
      <c r="H1722" s="224">
        <v>5.2911999999999999</v>
      </c>
    </row>
    <row r="1723" spans="2:8">
      <c r="B1723" s="224" t="str">
        <f t="shared" si="132"/>
        <v>3Q</v>
      </c>
      <c r="C1723" s="224">
        <f t="shared" si="136"/>
        <v>8</v>
      </c>
      <c r="D1723" s="224" t="str">
        <f t="shared" si="133"/>
        <v>20</v>
      </c>
      <c r="E1723">
        <f t="shared" si="134"/>
        <v>2020</v>
      </c>
      <c r="F1723" s="224" t="str">
        <f t="shared" si="135"/>
        <v>3Q20</v>
      </c>
      <c r="G1723" s="225">
        <v>44048</v>
      </c>
      <c r="H1723" s="224">
        <v>5.2915999999999999</v>
      </c>
    </row>
    <row r="1724" spans="2:8">
      <c r="B1724" s="224" t="str">
        <f t="shared" si="132"/>
        <v>3Q</v>
      </c>
      <c r="C1724" s="224">
        <f t="shared" si="136"/>
        <v>8</v>
      </c>
      <c r="D1724" s="224" t="str">
        <f t="shared" si="133"/>
        <v>20</v>
      </c>
      <c r="E1724">
        <f t="shared" si="134"/>
        <v>2020</v>
      </c>
      <c r="F1724" s="224" t="str">
        <f t="shared" si="135"/>
        <v>3Q20</v>
      </c>
      <c r="G1724" s="225">
        <v>44049</v>
      </c>
      <c r="H1724" s="224">
        <v>5.3327</v>
      </c>
    </row>
    <row r="1725" spans="2:8">
      <c r="B1725" s="224" t="str">
        <f t="shared" si="132"/>
        <v>3Q</v>
      </c>
      <c r="C1725" s="224">
        <f t="shared" si="136"/>
        <v>8</v>
      </c>
      <c r="D1725" s="224" t="str">
        <f t="shared" si="133"/>
        <v>20</v>
      </c>
      <c r="E1725">
        <f t="shared" si="134"/>
        <v>2020</v>
      </c>
      <c r="F1725" s="224" t="str">
        <f t="shared" si="135"/>
        <v>3Q20</v>
      </c>
      <c r="G1725" s="225">
        <v>44050</v>
      </c>
      <c r="H1725" s="224">
        <v>5.4386000000000001</v>
      </c>
    </row>
    <row r="1726" spans="2:8">
      <c r="B1726" s="224" t="str">
        <f t="shared" si="132"/>
        <v>3Q</v>
      </c>
      <c r="C1726" s="224">
        <f t="shared" si="136"/>
        <v>8</v>
      </c>
      <c r="D1726" s="224" t="str">
        <f t="shared" si="133"/>
        <v>20</v>
      </c>
      <c r="E1726">
        <f t="shared" si="134"/>
        <v>2020</v>
      </c>
      <c r="F1726" s="224" t="str">
        <f t="shared" si="135"/>
        <v>3Q20</v>
      </c>
      <c r="G1726" s="225">
        <v>44053</v>
      </c>
      <c r="H1726" s="224">
        <v>5.4817999999999998</v>
      </c>
    </row>
    <row r="1727" spans="2:8">
      <c r="B1727" s="224" t="str">
        <f t="shared" si="132"/>
        <v>3Q</v>
      </c>
      <c r="C1727" s="224">
        <f t="shared" si="136"/>
        <v>8</v>
      </c>
      <c r="D1727" s="224" t="str">
        <f t="shared" si="133"/>
        <v>20</v>
      </c>
      <c r="E1727">
        <f t="shared" si="134"/>
        <v>2020</v>
      </c>
      <c r="F1727" s="224" t="str">
        <f t="shared" si="135"/>
        <v>3Q20</v>
      </c>
      <c r="G1727" s="225">
        <v>44054</v>
      </c>
      <c r="H1727" s="224">
        <v>5.3803000000000001</v>
      </c>
    </row>
    <row r="1728" spans="2:8">
      <c r="B1728" s="224" t="str">
        <f t="shared" si="132"/>
        <v>3Q</v>
      </c>
      <c r="C1728" s="224">
        <f t="shared" si="136"/>
        <v>8</v>
      </c>
      <c r="D1728" s="224" t="str">
        <f t="shared" si="133"/>
        <v>20</v>
      </c>
      <c r="E1728">
        <f t="shared" si="134"/>
        <v>2020</v>
      </c>
      <c r="F1728" s="224" t="str">
        <f t="shared" si="135"/>
        <v>3Q20</v>
      </c>
      <c r="G1728" s="225">
        <v>44055</v>
      </c>
      <c r="H1728" s="224">
        <v>5.4336000000000002</v>
      </c>
    </row>
    <row r="1729" spans="2:8">
      <c r="B1729" s="224" t="str">
        <f t="shared" si="132"/>
        <v>3Q</v>
      </c>
      <c r="C1729" s="224">
        <f t="shared" si="136"/>
        <v>8</v>
      </c>
      <c r="D1729" s="224" t="str">
        <f t="shared" si="133"/>
        <v>20</v>
      </c>
      <c r="E1729">
        <f t="shared" si="134"/>
        <v>2020</v>
      </c>
      <c r="F1729" s="224" t="str">
        <f t="shared" si="135"/>
        <v>3Q20</v>
      </c>
      <c r="G1729" s="225">
        <v>44056</v>
      </c>
      <c r="H1729" s="224">
        <v>5.3693</v>
      </c>
    </row>
    <row r="1730" spans="2:8">
      <c r="B1730" s="224" t="str">
        <f t="shared" si="132"/>
        <v>3Q</v>
      </c>
      <c r="C1730" s="224">
        <f t="shared" si="136"/>
        <v>8</v>
      </c>
      <c r="D1730" s="224" t="str">
        <f t="shared" si="133"/>
        <v>20</v>
      </c>
      <c r="E1730">
        <f t="shared" si="134"/>
        <v>2020</v>
      </c>
      <c r="F1730" s="224" t="str">
        <f t="shared" si="135"/>
        <v>3Q20</v>
      </c>
      <c r="G1730" s="225">
        <v>44057</v>
      </c>
      <c r="H1730" s="224">
        <v>5.4215999999999998</v>
      </c>
    </row>
    <row r="1731" spans="2:8">
      <c r="B1731" s="224" t="str">
        <f t="shared" ref="B1731:B1794" si="137">VLOOKUP(C1731,$N$3:$O$14,2,0)</f>
        <v>3Q</v>
      </c>
      <c r="C1731" s="224">
        <f t="shared" si="136"/>
        <v>8</v>
      </c>
      <c r="D1731" s="224" t="str">
        <f t="shared" ref="D1731:D1794" si="138">RIGHT(E1731,2)</f>
        <v>20</v>
      </c>
      <c r="E1731">
        <f t="shared" ref="E1731:E1794" si="139">YEAR(G1731)</f>
        <v>2020</v>
      </c>
      <c r="F1731" s="224" t="str">
        <f t="shared" ref="F1731:F1794" si="140">+B1731&amp;D1731</f>
        <v>3Q20</v>
      </c>
      <c r="G1731" s="225">
        <v>44060</v>
      </c>
      <c r="H1731" s="224">
        <v>5.5096999999999996</v>
      </c>
    </row>
    <row r="1732" spans="2:8">
      <c r="B1732" s="224" t="str">
        <f t="shared" si="137"/>
        <v>3Q</v>
      </c>
      <c r="C1732" s="224">
        <f t="shared" ref="C1732:C1795" si="141">MONTH(G1732)</f>
        <v>8</v>
      </c>
      <c r="D1732" s="224" t="str">
        <f t="shared" si="138"/>
        <v>20</v>
      </c>
      <c r="E1732">
        <f t="shared" si="139"/>
        <v>2020</v>
      </c>
      <c r="F1732" s="224" t="str">
        <f t="shared" si="140"/>
        <v>3Q20</v>
      </c>
      <c r="G1732" s="225">
        <v>44061</v>
      </c>
      <c r="H1732" s="224">
        <v>5.4676</v>
      </c>
    </row>
    <row r="1733" spans="2:8">
      <c r="B1733" s="224" t="str">
        <f t="shared" si="137"/>
        <v>3Q</v>
      </c>
      <c r="C1733" s="224">
        <f t="shared" si="141"/>
        <v>8</v>
      </c>
      <c r="D1733" s="224" t="str">
        <f t="shared" si="138"/>
        <v>20</v>
      </c>
      <c r="E1733">
        <f t="shared" si="139"/>
        <v>2020</v>
      </c>
      <c r="F1733" s="224" t="str">
        <f t="shared" si="140"/>
        <v>3Q20</v>
      </c>
      <c r="G1733" s="225">
        <v>44062</v>
      </c>
      <c r="H1733" s="224">
        <v>5.5579000000000001</v>
      </c>
    </row>
    <row r="1734" spans="2:8">
      <c r="B1734" s="224" t="str">
        <f t="shared" si="137"/>
        <v>3Q</v>
      </c>
      <c r="C1734" s="224">
        <f t="shared" si="141"/>
        <v>8</v>
      </c>
      <c r="D1734" s="224" t="str">
        <f t="shared" si="138"/>
        <v>20</v>
      </c>
      <c r="E1734">
        <f t="shared" si="139"/>
        <v>2020</v>
      </c>
      <c r="F1734" s="224" t="str">
        <f t="shared" si="140"/>
        <v>3Q20</v>
      </c>
      <c r="G1734" s="225">
        <v>44063</v>
      </c>
      <c r="H1734" s="224">
        <v>5.5571000000000002</v>
      </c>
    </row>
    <row r="1735" spans="2:8">
      <c r="B1735" s="224" t="str">
        <f t="shared" si="137"/>
        <v>3Q</v>
      </c>
      <c r="C1735" s="224">
        <f t="shared" si="141"/>
        <v>8</v>
      </c>
      <c r="D1735" s="224" t="str">
        <f t="shared" si="138"/>
        <v>20</v>
      </c>
      <c r="E1735">
        <f t="shared" si="139"/>
        <v>2020</v>
      </c>
      <c r="F1735" s="224" t="str">
        <f t="shared" si="140"/>
        <v>3Q20</v>
      </c>
      <c r="G1735" s="225">
        <v>44064</v>
      </c>
      <c r="H1735" s="224">
        <v>5.6207000000000003</v>
      </c>
    </row>
    <row r="1736" spans="2:8">
      <c r="B1736" s="224" t="str">
        <f t="shared" si="137"/>
        <v>3Q</v>
      </c>
      <c r="C1736" s="224">
        <f t="shared" si="141"/>
        <v>8</v>
      </c>
      <c r="D1736" s="224" t="str">
        <f t="shared" si="138"/>
        <v>20</v>
      </c>
      <c r="E1736">
        <f t="shared" si="139"/>
        <v>2020</v>
      </c>
      <c r="F1736" s="224" t="str">
        <f t="shared" si="140"/>
        <v>3Q20</v>
      </c>
      <c r="G1736" s="225">
        <v>44067</v>
      </c>
      <c r="H1736" s="224">
        <v>5.6115000000000004</v>
      </c>
    </row>
    <row r="1737" spans="2:8">
      <c r="B1737" s="224" t="str">
        <f t="shared" si="137"/>
        <v>3Q</v>
      </c>
      <c r="C1737" s="224">
        <f t="shared" si="141"/>
        <v>8</v>
      </c>
      <c r="D1737" s="224" t="str">
        <f t="shared" si="138"/>
        <v>20</v>
      </c>
      <c r="E1737">
        <f t="shared" si="139"/>
        <v>2020</v>
      </c>
      <c r="F1737" s="224" t="str">
        <f t="shared" si="140"/>
        <v>3Q20</v>
      </c>
      <c r="G1737" s="225">
        <v>44068</v>
      </c>
      <c r="H1737" s="224">
        <v>5.5090000000000003</v>
      </c>
    </row>
    <row r="1738" spans="2:8">
      <c r="B1738" s="224" t="str">
        <f t="shared" si="137"/>
        <v>3Q</v>
      </c>
      <c r="C1738" s="224">
        <f t="shared" si="141"/>
        <v>8</v>
      </c>
      <c r="D1738" s="224" t="str">
        <f t="shared" si="138"/>
        <v>20</v>
      </c>
      <c r="E1738">
        <f t="shared" si="139"/>
        <v>2020</v>
      </c>
      <c r="F1738" s="224" t="str">
        <f t="shared" si="140"/>
        <v>3Q20</v>
      </c>
      <c r="G1738" s="225">
        <v>44069</v>
      </c>
      <c r="H1738" s="224">
        <v>5.6067999999999998</v>
      </c>
    </row>
    <row r="1739" spans="2:8">
      <c r="B1739" s="224" t="str">
        <f t="shared" si="137"/>
        <v>3Q</v>
      </c>
      <c r="C1739" s="224">
        <f t="shared" si="141"/>
        <v>8</v>
      </c>
      <c r="D1739" s="224" t="str">
        <f t="shared" si="138"/>
        <v>20</v>
      </c>
      <c r="E1739">
        <f t="shared" si="139"/>
        <v>2020</v>
      </c>
      <c r="F1739" s="224" t="str">
        <f t="shared" si="140"/>
        <v>3Q20</v>
      </c>
      <c r="G1739" s="225">
        <v>44070</v>
      </c>
      <c r="H1739" s="224">
        <v>5.5701000000000001</v>
      </c>
    </row>
    <row r="1740" spans="2:8">
      <c r="B1740" s="224" t="str">
        <f t="shared" si="137"/>
        <v>3Q</v>
      </c>
      <c r="C1740" s="224">
        <f t="shared" si="141"/>
        <v>8</v>
      </c>
      <c r="D1740" s="224" t="str">
        <f t="shared" si="138"/>
        <v>20</v>
      </c>
      <c r="E1740">
        <f t="shared" si="139"/>
        <v>2020</v>
      </c>
      <c r="F1740" s="224" t="str">
        <f t="shared" si="140"/>
        <v>3Q20</v>
      </c>
      <c r="G1740" s="225">
        <v>44071</v>
      </c>
      <c r="H1740" s="224">
        <v>5.3887999999999998</v>
      </c>
    </row>
    <row r="1741" spans="2:8">
      <c r="B1741" s="224" t="str">
        <f t="shared" si="137"/>
        <v>3Q</v>
      </c>
      <c r="C1741" s="224">
        <f t="shared" si="141"/>
        <v>8</v>
      </c>
      <c r="D1741" s="224" t="str">
        <f t="shared" si="138"/>
        <v>20</v>
      </c>
      <c r="E1741">
        <f t="shared" si="139"/>
        <v>2020</v>
      </c>
      <c r="F1741" s="224" t="str">
        <f t="shared" si="140"/>
        <v>3Q20</v>
      </c>
      <c r="G1741" s="225">
        <v>44074</v>
      </c>
      <c r="H1741" s="224">
        <v>5.4927999999999999</v>
      </c>
    </row>
    <row r="1742" spans="2:8">
      <c r="B1742" s="224" t="str">
        <f t="shared" si="137"/>
        <v>3Q</v>
      </c>
      <c r="C1742" s="224">
        <f t="shared" si="141"/>
        <v>9</v>
      </c>
      <c r="D1742" s="224" t="str">
        <f t="shared" si="138"/>
        <v>20</v>
      </c>
      <c r="E1742">
        <f t="shared" si="139"/>
        <v>2020</v>
      </c>
      <c r="F1742" s="224" t="str">
        <f t="shared" si="140"/>
        <v>3Q20</v>
      </c>
      <c r="G1742" s="225">
        <v>44075</v>
      </c>
      <c r="H1742" s="224">
        <v>5.3964999999999996</v>
      </c>
    </row>
    <row r="1743" spans="2:8">
      <c r="B1743" s="224" t="str">
        <f t="shared" si="137"/>
        <v>3Q</v>
      </c>
      <c r="C1743" s="224">
        <f t="shared" si="141"/>
        <v>9</v>
      </c>
      <c r="D1743" s="224" t="str">
        <f t="shared" si="138"/>
        <v>20</v>
      </c>
      <c r="E1743">
        <f t="shared" si="139"/>
        <v>2020</v>
      </c>
      <c r="F1743" s="224" t="str">
        <f t="shared" si="140"/>
        <v>3Q20</v>
      </c>
      <c r="G1743" s="225">
        <v>44076</v>
      </c>
      <c r="H1743" s="224">
        <v>5.3421000000000003</v>
      </c>
    </row>
    <row r="1744" spans="2:8">
      <c r="B1744" s="224" t="str">
        <f t="shared" si="137"/>
        <v>3Q</v>
      </c>
      <c r="C1744" s="224">
        <f t="shared" si="141"/>
        <v>9</v>
      </c>
      <c r="D1744" s="224" t="str">
        <f t="shared" si="138"/>
        <v>20</v>
      </c>
      <c r="E1744">
        <f t="shared" si="139"/>
        <v>2020</v>
      </c>
      <c r="F1744" s="224" t="str">
        <f t="shared" si="140"/>
        <v>3Q20</v>
      </c>
      <c r="G1744" s="225">
        <v>44077</v>
      </c>
      <c r="H1744" s="224">
        <v>5.2923</v>
      </c>
    </row>
    <row r="1745" spans="2:8">
      <c r="B1745" s="224" t="str">
        <f t="shared" si="137"/>
        <v>3Q</v>
      </c>
      <c r="C1745" s="224">
        <f t="shared" si="141"/>
        <v>9</v>
      </c>
      <c r="D1745" s="224" t="str">
        <f t="shared" si="138"/>
        <v>20</v>
      </c>
      <c r="E1745">
        <f t="shared" si="139"/>
        <v>2020</v>
      </c>
      <c r="F1745" s="224" t="str">
        <f t="shared" si="140"/>
        <v>3Q20</v>
      </c>
      <c r="G1745" s="225">
        <v>44078</v>
      </c>
      <c r="H1745" s="224">
        <v>5.3017000000000003</v>
      </c>
    </row>
    <row r="1746" spans="2:8">
      <c r="B1746" s="224" t="str">
        <f t="shared" si="137"/>
        <v>3Q</v>
      </c>
      <c r="C1746" s="224">
        <f t="shared" si="141"/>
        <v>9</v>
      </c>
      <c r="D1746" s="224" t="str">
        <f t="shared" si="138"/>
        <v>20</v>
      </c>
      <c r="E1746">
        <f t="shared" si="139"/>
        <v>2020</v>
      </c>
      <c r="F1746" s="224" t="str">
        <f t="shared" si="140"/>
        <v>3Q20</v>
      </c>
      <c r="G1746" s="225">
        <v>44081</v>
      </c>
      <c r="H1746" s="224">
        <v>5.2996999999999996</v>
      </c>
    </row>
    <row r="1747" spans="2:8">
      <c r="B1747" s="224" t="str">
        <f t="shared" si="137"/>
        <v>3Q</v>
      </c>
      <c r="C1747" s="224">
        <f t="shared" si="141"/>
        <v>9</v>
      </c>
      <c r="D1747" s="224" t="str">
        <f t="shared" si="138"/>
        <v>20</v>
      </c>
      <c r="E1747">
        <f t="shared" si="139"/>
        <v>2020</v>
      </c>
      <c r="F1747" s="224" t="str">
        <f t="shared" si="140"/>
        <v>3Q20</v>
      </c>
      <c r="G1747" s="225">
        <v>44082</v>
      </c>
      <c r="H1747" s="224">
        <v>5.3651999999999997</v>
      </c>
    </row>
    <row r="1748" spans="2:8">
      <c r="B1748" s="224" t="str">
        <f t="shared" si="137"/>
        <v>3Q</v>
      </c>
      <c r="C1748" s="224">
        <f t="shared" si="141"/>
        <v>9</v>
      </c>
      <c r="D1748" s="224" t="str">
        <f t="shared" si="138"/>
        <v>20</v>
      </c>
      <c r="E1748">
        <f t="shared" si="139"/>
        <v>2020</v>
      </c>
      <c r="F1748" s="224" t="str">
        <f t="shared" si="140"/>
        <v>3Q20</v>
      </c>
      <c r="G1748" s="225">
        <v>44083</v>
      </c>
      <c r="H1748" s="224">
        <v>5.3083</v>
      </c>
    </row>
    <row r="1749" spans="2:8">
      <c r="B1749" s="224" t="str">
        <f t="shared" si="137"/>
        <v>3Q</v>
      </c>
      <c r="C1749" s="224">
        <f t="shared" si="141"/>
        <v>9</v>
      </c>
      <c r="D1749" s="224" t="str">
        <f t="shared" si="138"/>
        <v>20</v>
      </c>
      <c r="E1749">
        <f t="shared" si="139"/>
        <v>2020</v>
      </c>
      <c r="F1749" s="224" t="str">
        <f t="shared" si="140"/>
        <v>3Q20</v>
      </c>
      <c r="G1749" s="225">
        <v>44084</v>
      </c>
      <c r="H1749" s="224">
        <v>5.3220000000000001</v>
      </c>
    </row>
    <row r="1750" spans="2:8">
      <c r="B1750" s="224" t="str">
        <f t="shared" si="137"/>
        <v>3Q</v>
      </c>
      <c r="C1750" s="224">
        <f t="shared" si="141"/>
        <v>9</v>
      </c>
      <c r="D1750" s="224" t="str">
        <f t="shared" si="138"/>
        <v>20</v>
      </c>
      <c r="E1750">
        <f t="shared" si="139"/>
        <v>2020</v>
      </c>
      <c r="F1750" s="224" t="str">
        <f t="shared" si="140"/>
        <v>3Q20</v>
      </c>
      <c r="G1750" s="225">
        <v>44085</v>
      </c>
      <c r="H1750" s="224">
        <v>5.3198999999999996</v>
      </c>
    </row>
    <row r="1751" spans="2:8">
      <c r="B1751" s="224" t="str">
        <f t="shared" si="137"/>
        <v>3Q</v>
      </c>
      <c r="C1751" s="224">
        <f t="shared" si="141"/>
        <v>9</v>
      </c>
      <c r="D1751" s="224" t="str">
        <f t="shared" si="138"/>
        <v>20</v>
      </c>
      <c r="E1751">
        <f t="shared" si="139"/>
        <v>2020</v>
      </c>
      <c r="F1751" s="224" t="str">
        <f t="shared" si="140"/>
        <v>3Q20</v>
      </c>
      <c r="G1751" s="225">
        <v>44088</v>
      </c>
      <c r="H1751" s="224">
        <v>5.2708000000000004</v>
      </c>
    </row>
    <row r="1752" spans="2:8">
      <c r="B1752" s="224" t="str">
        <f t="shared" si="137"/>
        <v>3Q</v>
      </c>
      <c r="C1752" s="224">
        <f t="shared" si="141"/>
        <v>9</v>
      </c>
      <c r="D1752" s="224" t="str">
        <f t="shared" si="138"/>
        <v>20</v>
      </c>
      <c r="E1752">
        <f t="shared" si="139"/>
        <v>2020</v>
      </c>
      <c r="F1752" s="224" t="str">
        <f t="shared" si="140"/>
        <v>3Q20</v>
      </c>
      <c r="G1752" s="225">
        <v>44089</v>
      </c>
      <c r="H1752" s="224">
        <v>5.2765000000000004</v>
      </c>
    </row>
    <row r="1753" spans="2:8">
      <c r="B1753" s="224" t="str">
        <f t="shared" si="137"/>
        <v>3Q</v>
      </c>
      <c r="C1753" s="224">
        <f t="shared" si="141"/>
        <v>9</v>
      </c>
      <c r="D1753" s="224" t="str">
        <f t="shared" si="138"/>
        <v>20</v>
      </c>
      <c r="E1753">
        <f t="shared" si="139"/>
        <v>2020</v>
      </c>
      <c r="F1753" s="224" t="str">
        <f t="shared" si="140"/>
        <v>3Q20</v>
      </c>
      <c r="G1753" s="225">
        <v>44090</v>
      </c>
      <c r="H1753" s="224">
        <v>5.2385999999999999</v>
      </c>
    </row>
    <row r="1754" spans="2:8">
      <c r="B1754" s="224" t="str">
        <f t="shared" si="137"/>
        <v>3Q</v>
      </c>
      <c r="C1754" s="224">
        <f t="shared" si="141"/>
        <v>9</v>
      </c>
      <c r="D1754" s="224" t="str">
        <f t="shared" si="138"/>
        <v>20</v>
      </c>
      <c r="E1754">
        <f t="shared" si="139"/>
        <v>2020</v>
      </c>
      <c r="F1754" s="224" t="str">
        <f t="shared" si="140"/>
        <v>3Q20</v>
      </c>
      <c r="G1754" s="225">
        <v>44091</v>
      </c>
      <c r="H1754" s="224">
        <v>5.2397999999999998</v>
      </c>
    </row>
    <row r="1755" spans="2:8">
      <c r="B1755" s="224" t="str">
        <f t="shared" si="137"/>
        <v>3Q</v>
      </c>
      <c r="C1755" s="224">
        <f t="shared" si="141"/>
        <v>9</v>
      </c>
      <c r="D1755" s="224" t="str">
        <f t="shared" si="138"/>
        <v>20</v>
      </c>
      <c r="E1755">
        <f t="shared" si="139"/>
        <v>2020</v>
      </c>
      <c r="F1755" s="224" t="str">
        <f t="shared" si="140"/>
        <v>3Q20</v>
      </c>
      <c r="G1755" s="225">
        <v>44092</v>
      </c>
      <c r="H1755" s="224">
        <v>5.3879000000000001</v>
      </c>
    </row>
    <row r="1756" spans="2:8">
      <c r="B1756" s="224" t="str">
        <f t="shared" si="137"/>
        <v>3Q</v>
      </c>
      <c r="C1756" s="224">
        <f t="shared" si="141"/>
        <v>9</v>
      </c>
      <c r="D1756" s="224" t="str">
        <f t="shared" si="138"/>
        <v>20</v>
      </c>
      <c r="E1756">
        <f t="shared" si="139"/>
        <v>2020</v>
      </c>
      <c r="F1756" s="224" t="str">
        <f t="shared" si="140"/>
        <v>3Q20</v>
      </c>
      <c r="G1756" s="225">
        <v>44095</v>
      </c>
      <c r="H1756" s="224">
        <v>5.4143999999999997</v>
      </c>
    </row>
    <row r="1757" spans="2:8">
      <c r="B1757" s="224" t="str">
        <f t="shared" si="137"/>
        <v>3Q</v>
      </c>
      <c r="C1757" s="224">
        <f t="shared" si="141"/>
        <v>9</v>
      </c>
      <c r="D1757" s="224" t="str">
        <f t="shared" si="138"/>
        <v>20</v>
      </c>
      <c r="E1757">
        <f t="shared" si="139"/>
        <v>2020</v>
      </c>
      <c r="F1757" s="224" t="str">
        <f t="shared" si="140"/>
        <v>3Q20</v>
      </c>
      <c r="G1757" s="225">
        <v>44096</v>
      </c>
      <c r="H1757" s="224">
        <v>5.4706999999999999</v>
      </c>
    </row>
    <row r="1758" spans="2:8">
      <c r="B1758" s="224" t="str">
        <f t="shared" si="137"/>
        <v>3Q</v>
      </c>
      <c r="C1758" s="224">
        <f t="shared" si="141"/>
        <v>9</v>
      </c>
      <c r="D1758" s="224" t="str">
        <f t="shared" si="138"/>
        <v>20</v>
      </c>
      <c r="E1758">
        <f t="shared" si="139"/>
        <v>2020</v>
      </c>
      <c r="F1758" s="224" t="str">
        <f t="shared" si="140"/>
        <v>3Q20</v>
      </c>
      <c r="G1758" s="225">
        <v>44097</v>
      </c>
      <c r="H1758" s="224">
        <v>5.5960000000000001</v>
      </c>
    </row>
    <row r="1759" spans="2:8">
      <c r="B1759" s="224" t="str">
        <f t="shared" si="137"/>
        <v>3Q</v>
      </c>
      <c r="C1759" s="224">
        <f t="shared" si="141"/>
        <v>9</v>
      </c>
      <c r="D1759" s="224" t="str">
        <f t="shared" si="138"/>
        <v>20</v>
      </c>
      <c r="E1759">
        <f t="shared" si="139"/>
        <v>2020</v>
      </c>
      <c r="F1759" s="224" t="str">
        <f t="shared" si="140"/>
        <v>3Q20</v>
      </c>
      <c r="G1759" s="225">
        <v>44098</v>
      </c>
      <c r="H1759" s="224">
        <v>5.5099</v>
      </c>
    </row>
    <row r="1760" spans="2:8">
      <c r="B1760" s="224" t="str">
        <f t="shared" si="137"/>
        <v>3Q</v>
      </c>
      <c r="C1760" s="224">
        <f t="shared" si="141"/>
        <v>9</v>
      </c>
      <c r="D1760" s="224" t="str">
        <f t="shared" si="138"/>
        <v>20</v>
      </c>
      <c r="E1760">
        <f t="shared" si="139"/>
        <v>2020</v>
      </c>
      <c r="F1760" s="224" t="str">
        <f t="shared" si="140"/>
        <v>3Q20</v>
      </c>
      <c r="G1760" s="225">
        <v>44099</v>
      </c>
      <c r="H1760" s="224">
        <v>5.5633999999999997</v>
      </c>
    </row>
    <row r="1761" spans="2:8">
      <c r="B1761" s="224" t="str">
        <f t="shared" si="137"/>
        <v>3Q</v>
      </c>
      <c r="C1761" s="224">
        <f t="shared" si="141"/>
        <v>9</v>
      </c>
      <c r="D1761" s="224" t="str">
        <f t="shared" si="138"/>
        <v>20</v>
      </c>
      <c r="E1761">
        <f t="shared" si="139"/>
        <v>2020</v>
      </c>
      <c r="F1761" s="224" t="str">
        <f t="shared" si="140"/>
        <v>3Q20</v>
      </c>
      <c r="G1761" s="225">
        <v>44102</v>
      </c>
      <c r="H1761" s="224">
        <v>5.6630000000000003</v>
      </c>
    </row>
    <row r="1762" spans="2:8">
      <c r="B1762" s="224" t="str">
        <f t="shared" si="137"/>
        <v>3Q</v>
      </c>
      <c r="C1762" s="224">
        <f t="shared" si="141"/>
        <v>9</v>
      </c>
      <c r="D1762" s="224" t="str">
        <f t="shared" si="138"/>
        <v>20</v>
      </c>
      <c r="E1762">
        <f t="shared" si="139"/>
        <v>2020</v>
      </c>
      <c r="F1762" s="224" t="str">
        <f t="shared" si="140"/>
        <v>3Q20</v>
      </c>
      <c r="G1762" s="225">
        <v>44103</v>
      </c>
      <c r="H1762" s="224">
        <v>5.6356000000000002</v>
      </c>
    </row>
    <row r="1763" spans="2:8">
      <c r="B1763" s="224" t="str">
        <f t="shared" si="137"/>
        <v>3Q</v>
      </c>
      <c r="C1763" s="224">
        <f t="shared" si="141"/>
        <v>9</v>
      </c>
      <c r="D1763" s="224" t="str">
        <f t="shared" si="138"/>
        <v>20</v>
      </c>
      <c r="E1763">
        <f t="shared" si="139"/>
        <v>2020</v>
      </c>
      <c r="F1763" s="224" t="str">
        <f t="shared" si="140"/>
        <v>3Q20</v>
      </c>
      <c r="G1763" s="225">
        <v>44104</v>
      </c>
      <c r="H1763" s="224">
        <v>5.6120000000000001</v>
      </c>
    </row>
    <row r="1764" spans="2:8">
      <c r="B1764" s="224" t="str">
        <f t="shared" si="137"/>
        <v>4Q</v>
      </c>
      <c r="C1764" s="224">
        <f t="shared" si="141"/>
        <v>10</v>
      </c>
      <c r="D1764" s="224" t="str">
        <f t="shared" si="138"/>
        <v>20</v>
      </c>
      <c r="E1764">
        <f t="shared" si="139"/>
        <v>2020</v>
      </c>
      <c r="F1764" s="224" t="str">
        <f t="shared" si="140"/>
        <v>4Q20</v>
      </c>
      <c r="G1764" s="225">
        <v>44105</v>
      </c>
      <c r="H1764" s="224">
        <v>5.6448999999999998</v>
      </c>
    </row>
    <row r="1765" spans="2:8">
      <c r="B1765" s="224" t="str">
        <f t="shared" si="137"/>
        <v>4Q</v>
      </c>
      <c r="C1765" s="224">
        <f t="shared" si="141"/>
        <v>10</v>
      </c>
      <c r="D1765" s="224" t="str">
        <f t="shared" si="138"/>
        <v>20</v>
      </c>
      <c r="E1765">
        <f t="shared" si="139"/>
        <v>2020</v>
      </c>
      <c r="F1765" s="224" t="str">
        <f t="shared" si="140"/>
        <v>4Q20</v>
      </c>
      <c r="G1765" s="225">
        <v>44106</v>
      </c>
      <c r="H1765" s="224">
        <v>5.6863000000000001</v>
      </c>
    </row>
    <row r="1766" spans="2:8">
      <c r="B1766" s="224" t="str">
        <f t="shared" si="137"/>
        <v>4Q</v>
      </c>
      <c r="C1766" s="224">
        <f t="shared" si="141"/>
        <v>10</v>
      </c>
      <c r="D1766" s="224" t="str">
        <f t="shared" si="138"/>
        <v>20</v>
      </c>
      <c r="E1766">
        <f t="shared" si="139"/>
        <v>2020</v>
      </c>
      <c r="F1766" s="224" t="str">
        <f t="shared" si="140"/>
        <v>4Q20</v>
      </c>
      <c r="G1766" s="225">
        <v>44109</v>
      </c>
      <c r="H1766" s="224">
        <v>5.5758000000000001</v>
      </c>
    </row>
    <row r="1767" spans="2:8">
      <c r="B1767" s="224" t="str">
        <f t="shared" si="137"/>
        <v>4Q</v>
      </c>
      <c r="C1767" s="224">
        <f t="shared" si="141"/>
        <v>10</v>
      </c>
      <c r="D1767" s="224" t="str">
        <f t="shared" si="138"/>
        <v>20</v>
      </c>
      <c r="E1767">
        <f t="shared" si="139"/>
        <v>2020</v>
      </c>
      <c r="F1767" s="224" t="str">
        <f t="shared" si="140"/>
        <v>4Q20</v>
      </c>
      <c r="G1767" s="225">
        <v>44110</v>
      </c>
      <c r="H1767" s="224">
        <v>5.5945</v>
      </c>
    </row>
    <row r="1768" spans="2:8">
      <c r="B1768" s="224" t="str">
        <f t="shared" si="137"/>
        <v>4Q</v>
      </c>
      <c r="C1768" s="224">
        <f t="shared" si="141"/>
        <v>10</v>
      </c>
      <c r="D1768" s="224" t="str">
        <f t="shared" si="138"/>
        <v>20</v>
      </c>
      <c r="E1768">
        <f t="shared" si="139"/>
        <v>2020</v>
      </c>
      <c r="F1768" s="224" t="str">
        <f t="shared" si="140"/>
        <v>4Q20</v>
      </c>
      <c r="G1768" s="225">
        <v>44111</v>
      </c>
      <c r="H1768" s="224">
        <v>5.6112000000000002</v>
      </c>
    </row>
    <row r="1769" spans="2:8">
      <c r="B1769" s="224" t="str">
        <f t="shared" si="137"/>
        <v>4Q</v>
      </c>
      <c r="C1769" s="224">
        <f t="shared" si="141"/>
        <v>10</v>
      </c>
      <c r="D1769" s="224" t="str">
        <f t="shared" si="138"/>
        <v>20</v>
      </c>
      <c r="E1769">
        <f t="shared" si="139"/>
        <v>2020</v>
      </c>
      <c r="F1769" s="224" t="str">
        <f t="shared" si="140"/>
        <v>4Q20</v>
      </c>
      <c r="G1769" s="225">
        <v>44112</v>
      </c>
      <c r="H1769" s="224">
        <v>5.6001000000000003</v>
      </c>
    </row>
    <row r="1770" spans="2:8">
      <c r="B1770" s="224" t="str">
        <f t="shared" si="137"/>
        <v>4Q</v>
      </c>
      <c r="C1770" s="224">
        <f t="shared" si="141"/>
        <v>10</v>
      </c>
      <c r="D1770" s="224" t="str">
        <f t="shared" si="138"/>
        <v>20</v>
      </c>
      <c r="E1770">
        <f t="shared" si="139"/>
        <v>2020</v>
      </c>
      <c r="F1770" s="224" t="str">
        <f t="shared" si="140"/>
        <v>4Q20</v>
      </c>
      <c r="G1770" s="225">
        <v>44113</v>
      </c>
      <c r="H1770" s="224">
        <v>5.5328999999999997</v>
      </c>
    </row>
    <row r="1771" spans="2:8">
      <c r="B1771" s="224" t="str">
        <f t="shared" si="137"/>
        <v>4Q</v>
      </c>
      <c r="C1771" s="224">
        <f t="shared" si="141"/>
        <v>10</v>
      </c>
      <c r="D1771" s="224" t="str">
        <f t="shared" si="138"/>
        <v>20</v>
      </c>
      <c r="E1771">
        <f t="shared" si="139"/>
        <v>2020</v>
      </c>
      <c r="F1771" s="224" t="str">
        <f t="shared" si="140"/>
        <v>4Q20</v>
      </c>
      <c r="G1771" s="225">
        <v>44116</v>
      </c>
      <c r="H1771" s="224">
        <v>5.5316000000000001</v>
      </c>
    </row>
    <row r="1772" spans="2:8">
      <c r="B1772" s="224" t="str">
        <f t="shared" si="137"/>
        <v>4Q</v>
      </c>
      <c r="C1772" s="224">
        <f t="shared" si="141"/>
        <v>10</v>
      </c>
      <c r="D1772" s="224" t="str">
        <f t="shared" si="138"/>
        <v>20</v>
      </c>
      <c r="E1772">
        <f t="shared" si="139"/>
        <v>2020</v>
      </c>
      <c r="F1772" s="224" t="str">
        <f t="shared" si="140"/>
        <v>4Q20</v>
      </c>
      <c r="G1772" s="225">
        <v>44117</v>
      </c>
      <c r="H1772" s="224">
        <v>5.5701000000000001</v>
      </c>
    </row>
    <row r="1773" spans="2:8">
      <c r="B1773" s="224" t="str">
        <f t="shared" si="137"/>
        <v>4Q</v>
      </c>
      <c r="C1773" s="224">
        <f t="shared" si="141"/>
        <v>10</v>
      </c>
      <c r="D1773" s="224" t="str">
        <f t="shared" si="138"/>
        <v>20</v>
      </c>
      <c r="E1773">
        <f t="shared" si="139"/>
        <v>2020</v>
      </c>
      <c r="F1773" s="224" t="str">
        <f t="shared" si="140"/>
        <v>4Q20</v>
      </c>
      <c r="G1773" s="225">
        <v>44118</v>
      </c>
      <c r="H1773" s="224">
        <v>5.5922000000000001</v>
      </c>
    </row>
    <row r="1774" spans="2:8">
      <c r="B1774" s="224" t="str">
        <f t="shared" si="137"/>
        <v>4Q</v>
      </c>
      <c r="C1774" s="224">
        <f t="shared" si="141"/>
        <v>10</v>
      </c>
      <c r="D1774" s="224" t="str">
        <f t="shared" si="138"/>
        <v>20</v>
      </c>
      <c r="E1774">
        <f t="shared" si="139"/>
        <v>2020</v>
      </c>
      <c r="F1774" s="224" t="str">
        <f t="shared" si="140"/>
        <v>4Q20</v>
      </c>
      <c r="G1774" s="225">
        <v>44119</v>
      </c>
      <c r="H1774" s="224">
        <v>5.6143000000000001</v>
      </c>
    </row>
    <row r="1775" spans="2:8">
      <c r="B1775" s="224" t="str">
        <f t="shared" si="137"/>
        <v>4Q</v>
      </c>
      <c r="C1775" s="224">
        <f t="shared" si="141"/>
        <v>10</v>
      </c>
      <c r="D1775" s="224" t="str">
        <f t="shared" si="138"/>
        <v>20</v>
      </c>
      <c r="E1775">
        <f t="shared" si="139"/>
        <v>2020</v>
      </c>
      <c r="F1775" s="224" t="str">
        <f t="shared" si="140"/>
        <v>4Q20</v>
      </c>
      <c r="G1775" s="225">
        <v>44120</v>
      </c>
      <c r="H1775" s="224">
        <v>5.6437999999999997</v>
      </c>
    </row>
    <row r="1776" spans="2:8">
      <c r="B1776" s="224" t="str">
        <f t="shared" si="137"/>
        <v>4Q</v>
      </c>
      <c r="C1776" s="224">
        <f t="shared" si="141"/>
        <v>10</v>
      </c>
      <c r="D1776" s="224" t="str">
        <f t="shared" si="138"/>
        <v>20</v>
      </c>
      <c r="E1776">
        <f t="shared" si="139"/>
        <v>2020</v>
      </c>
      <c r="F1776" s="224" t="str">
        <f t="shared" si="140"/>
        <v>4Q20</v>
      </c>
      <c r="G1776" s="225">
        <v>44123</v>
      </c>
      <c r="H1776" s="224">
        <v>5.6071</v>
      </c>
    </row>
    <row r="1777" spans="2:8">
      <c r="B1777" s="224" t="str">
        <f t="shared" si="137"/>
        <v>4Q</v>
      </c>
      <c r="C1777" s="224">
        <f t="shared" si="141"/>
        <v>10</v>
      </c>
      <c r="D1777" s="224" t="str">
        <f t="shared" si="138"/>
        <v>20</v>
      </c>
      <c r="E1777">
        <f t="shared" si="139"/>
        <v>2020</v>
      </c>
      <c r="F1777" s="224" t="str">
        <f t="shared" si="140"/>
        <v>4Q20</v>
      </c>
      <c r="G1777" s="225">
        <v>44124</v>
      </c>
      <c r="H1777" s="224">
        <v>5.6056999999999997</v>
      </c>
    </row>
    <row r="1778" spans="2:8">
      <c r="B1778" s="224" t="str">
        <f t="shared" si="137"/>
        <v>4Q</v>
      </c>
      <c r="C1778" s="224">
        <f t="shared" si="141"/>
        <v>10</v>
      </c>
      <c r="D1778" s="224" t="str">
        <f t="shared" si="138"/>
        <v>20</v>
      </c>
      <c r="E1778">
        <f t="shared" si="139"/>
        <v>2020</v>
      </c>
      <c r="F1778" s="224" t="str">
        <f t="shared" si="140"/>
        <v>4Q20</v>
      </c>
      <c r="G1778" s="225">
        <v>44125</v>
      </c>
      <c r="H1778" s="224">
        <v>5.6078999999999999</v>
      </c>
    </row>
    <row r="1779" spans="2:8">
      <c r="B1779" s="224" t="str">
        <f t="shared" si="137"/>
        <v>4Q</v>
      </c>
      <c r="C1779" s="224">
        <f t="shared" si="141"/>
        <v>10</v>
      </c>
      <c r="D1779" s="224" t="str">
        <f t="shared" si="138"/>
        <v>20</v>
      </c>
      <c r="E1779">
        <f t="shared" si="139"/>
        <v>2020</v>
      </c>
      <c r="F1779" s="224" t="str">
        <f t="shared" si="140"/>
        <v>4Q20</v>
      </c>
      <c r="G1779" s="225">
        <v>44126</v>
      </c>
      <c r="H1779" s="224">
        <v>5.5911</v>
      </c>
    </row>
    <row r="1780" spans="2:8">
      <c r="B1780" s="224" t="str">
        <f t="shared" si="137"/>
        <v>4Q</v>
      </c>
      <c r="C1780" s="224">
        <f t="shared" si="141"/>
        <v>10</v>
      </c>
      <c r="D1780" s="224" t="str">
        <f t="shared" si="138"/>
        <v>20</v>
      </c>
      <c r="E1780">
        <f t="shared" si="139"/>
        <v>2020</v>
      </c>
      <c r="F1780" s="224" t="str">
        <f t="shared" si="140"/>
        <v>4Q20</v>
      </c>
      <c r="G1780" s="225">
        <v>44127</v>
      </c>
      <c r="H1780" s="224">
        <v>5.6193</v>
      </c>
    </row>
    <row r="1781" spans="2:8">
      <c r="B1781" s="224" t="str">
        <f t="shared" si="137"/>
        <v>4Q</v>
      </c>
      <c r="C1781" s="224">
        <f t="shared" si="141"/>
        <v>10</v>
      </c>
      <c r="D1781" s="224" t="str">
        <f t="shared" si="138"/>
        <v>20</v>
      </c>
      <c r="E1781">
        <f t="shared" si="139"/>
        <v>2020</v>
      </c>
      <c r="F1781" s="224" t="str">
        <f t="shared" si="140"/>
        <v>4Q20</v>
      </c>
      <c r="G1781" s="225">
        <v>44130</v>
      </c>
      <c r="H1781" s="224">
        <v>5.6246</v>
      </c>
    </row>
    <row r="1782" spans="2:8">
      <c r="B1782" s="224" t="str">
        <f t="shared" si="137"/>
        <v>4Q</v>
      </c>
      <c r="C1782" s="224">
        <f t="shared" si="141"/>
        <v>10</v>
      </c>
      <c r="D1782" s="224" t="str">
        <f t="shared" si="138"/>
        <v>20</v>
      </c>
      <c r="E1782">
        <f t="shared" si="139"/>
        <v>2020</v>
      </c>
      <c r="F1782" s="224" t="str">
        <f t="shared" si="140"/>
        <v>4Q20</v>
      </c>
      <c r="G1782" s="225">
        <v>44131</v>
      </c>
      <c r="H1782" s="224">
        <v>5.7061999999999999</v>
      </c>
    </row>
    <row r="1783" spans="2:8">
      <c r="B1783" s="224" t="str">
        <f t="shared" si="137"/>
        <v>4Q</v>
      </c>
      <c r="C1783" s="224">
        <f t="shared" si="141"/>
        <v>10</v>
      </c>
      <c r="D1783" s="224" t="str">
        <f t="shared" si="138"/>
        <v>20</v>
      </c>
      <c r="E1783">
        <f t="shared" si="139"/>
        <v>2020</v>
      </c>
      <c r="F1783" s="224" t="str">
        <f t="shared" si="140"/>
        <v>4Q20</v>
      </c>
      <c r="G1783" s="225">
        <v>44132</v>
      </c>
      <c r="H1783" s="224">
        <v>5.7473000000000001</v>
      </c>
    </row>
    <row r="1784" spans="2:8">
      <c r="B1784" s="224" t="str">
        <f t="shared" si="137"/>
        <v>4Q</v>
      </c>
      <c r="C1784" s="224">
        <f t="shared" si="141"/>
        <v>10</v>
      </c>
      <c r="D1784" s="224" t="str">
        <f t="shared" si="138"/>
        <v>20</v>
      </c>
      <c r="E1784">
        <f t="shared" si="139"/>
        <v>2020</v>
      </c>
      <c r="F1784" s="224" t="str">
        <f t="shared" si="140"/>
        <v>4Q20</v>
      </c>
      <c r="G1784" s="225">
        <v>44133</v>
      </c>
      <c r="H1784" s="224">
        <v>5.7805</v>
      </c>
    </row>
    <row r="1785" spans="2:8">
      <c r="B1785" s="224" t="str">
        <f t="shared" si="137"/>
        <v>4Q</v>
      </c>
      <c r="C1785" s="224">
        <f t="shared" si="141"/>
        <v>10</v>
      </c>
      <c r="D1785" s="224" t="str">
        <f t="shared" si="138"/>
        <v>20</v>
      </c>
      <c r="E1785">
        <f t="shared" si="139"/>
        <v>2020</v>
      </c>
      <c r="F1785" s="224" t="str">
        <f t="shared" si="140"/>
        <v>4Q20</v>
      </c>
      <c r="G1785" s="225">
        <v>44134</v>
      </c>
      <c r="H1785" s="224">
        <v>5.7460000000000004</v>
      </c>
    </row>
    <row r="1786" spans="2:8">
      <c r="B1786" s="224" t="str">
        <f t="shared" si="137"/>
        <v>4Q</v>
      </c>
      <c r="C1786" s="224">
        <f t="shared" si="141"/>
        <v>11</v>
      </c>
      <c r="D1786" s="224" t="str">
        <f t="shared" si="138"/>
        <v>20</v>
      </c>
      <c r="E1786">
        <f t="shared" si="139"/>
        <v>2020</v>
      </c>
      <c r="F1786" s="224" t="str">
        <f t="shared" si="140"/>
        <v>4Q20</v>
      </c>
      <c r="G1786" s="225">
        <v>44137</v>
      </c>
      <c r="H1786" s="224">
        <v>5.7430000000000003</v>
      </c>
    </row>
    <row r="1787" spans="2:8">
      <c r="B1787" s="224" t="str">
        <f t="shared" si="137"/>
        <v>4Q</v>
      </c>
      <c r="C1787" s="224">
        <f t="shared" si="141"/>
        <v>11</v>
      </c>
      <c r="D1787" s="224" t="str">
        <f t="shared" si="138"/>
        <v>20</v>
      </c>
      <c r="E1787">
        <f t="shared" si="139"/>
        <v>2020</v>
      </c>
      <c r="F1787" s="224" t="str">
        <f t="shared" si="140"/>
        <v>4Q20</v>
      </c>
      <c r="G1787" s="225">
        <v>44138</v>
      </c>
      <c r="H1787" s="224">
        <v>5.7565</v>
      </c>
    </row>
    <row r="1788" spans="2:8">
      <c r="B1788" s="224" t="str">
        <f t="shared" si="137"/>
        <v>4Q</v>
      </c>
      <c r="C1788" s="224">
        <f t="shared" si="141"/>
        <v>11</v>
      </c>
      <c r="D1788" s="224" t="str">
        <f t="shared" si="138"/>
        <v>20</v>
      </c>
      <c r="E1788">
        <f t="shared" si="139"/>
        <v>2020</v>
      </c>
      <c r="F1788" s="224" t="str">
        <f t="shared" si="140"/>
        <v>4Q20</v>
      </c>
      <c r="G1788" s="225">
        <v>44139</v>
      </c>
      <c r="H1788" s="224">
        <v>5.6639999999999997</v>
      </c>
    </row>
    <row r="1789" spans="2:8">
      <c r="B1789" s="224" t="str">
        <f t="shared" si="137"/>
        <v>4Q</v>
      </c>
      <c r="C1789" s="224">
        <f t="shared" si="141"/>
        <v>11</v>
      </c>
      <c r="D1789" s="224" t="str">
        <f t="shared" si="138"/>
        <v>20</v>
      </c>
      <c r="E1789">
        <f t="shared" si="139"/>
        <v>2020</v>
      </c>
      <c r="F1789" s="224" t="str">
        <f t="shared" si="140"/>
        <v>4Q20</v>
      </c>
      <c r="G1789" s="225">
        <v>44140</v>
      </c>
      <c r="H1789" s="224">
        <v>5.5252999999999997</v>
      </c>
    </row>
    <row r="1790" spans="2:8">
      <c r="B1790" s="224" t="str">
        <f t="shared" si="137"/>
        <v>4Q</v>
      </c>
      <c r="C1790" s="224">
        <f t="shared" si="141"/>
        <v>11</v>
      </c>
      <c r="D1790" s="224" t="str">
        <f t="shared" si="138"/>
        <v>20</v>
      </c>
      <c r="E1790">
        <f t="shared" si="139"/>
        <v>2020</v>
      </c>
      <c r="F1790" s="224" t="str">
        <f t="shared" si="140"/>
        <v>4Q20</v>
      </c>
      <c r="G1790" s="225">
        <v>44141</v>
      </c>
      <c r="H1790" s="224">
        <v>5.3650000000000002</v>
      </c>
    </row>
    <row r="1791" spans="2:8">
      <c r="B1791" s="224" t="str">
        <f t="shared" si="137"/>
        <v>4Q</v>
      </c>
      <c r="C1791" s="224">
        <f t="shared" si="141"/>
        <v>11</v>
      </c>
      <c r="D1791" s="224" t="str">
        <f t="shared" si="138"/>
        <v>20</v>
      </c>
      <c r="E1791">
        <f t="shared" si="139"/>
        <v>2020</v>
      </c>
      <c r="F1791" s="224" t="str">
        <f t="shared" si="140"/>
        <v>4Q20</v>
      </c>
      <c r="G1791" s="225">
        <v>44144</v>
      </c>
      <c r="H1791" s="224">
        <v>5.3860999999999999</v>
      </c>
    </row>
    <row r="1792" spans="2:8">
      <c r="B1792" s="224" t="str">
        <f t="shared" si="137"/>
        <v>4Q</v>
      </c>
      <c r="C1792" s="224">
        <f t="shared" si="141"/>
        <v>11</v>
      </c>
      <c r="D1792" s="224" t="str">
        <f t="shared" si="138"/>
        <v>20</v>
      </c>
      <c r="E1792">
        <f t="shared" si="139"/>
        <v>2020</v>
      </c>
      <c r="F1792" s="224" t="str">
        <f t="shared" si="140"/>
        <v>4Q20</v>
      </c>
      <c r="G1792" s="225">
        <v>44145</v>
      </c>
      <c r="H1792" s="224">
        <v>5.4149000000000003</v>
      </c>
    </row>
    <row r="1793" spans="2:8">
      <c r="B1793" s="224" t="str">
        <f t="shared" si="137"/>
        <v>4Q</v>
      </c>
      <c r="C1793" s="224">
        <f t="shared" si="141"/>
        <v>11</v>
      </c>
      <c r="D1793" s="224" t="str">
        <f t="shared" si="138"/>
        <v>20</v>
      </c>
      <c r="E1793">
        <f t="shared" si="139"/>
        <v>2020</v>
      </c>
      <c r="F1793" s="224" t="str">
        <f t="shared" si="140"/>
        <v>4Q20</v>
      </c>
      <c r="G1793" s="225">
        <v>44146</v>
      </c>
      <c r="H1793" s="224">
        <v>5.3914999999999997</v>
      </c>
    </row>
    <row r="1794" spans="2:8">
      <c r="B1794" s="224" t="str">
        <f t="shared" si="137"/>
        <v>4Q</v>
      </c>
      <c r="C1794" s="224">
        <f t="shared" si="141"/>
        <v>11</v>
      </c>
      <c r="D1794" s="224" t="str">
        <f t="shared" si="138"/>
        <v>20</v>
      </c>
      <c r="E1794">
        <f t="shared" si="139"/>
        <v>2020</v>
      </c>
      <c r="F1794" s="224" t="str">
        <f t="shared" si="140"/>
        <v>4Q20</v>
      </c>
      <c r="G1794" s="225">
        <v>44147</v>
      </c>
      <c r="H1794" s="224">
        <v>5.4583000000000004</v>
      </c>
    </row>
    <row r="1795" spans="2:8">
      <c r="B1795" s="224" t="str">
        <f t="shared" ref="B1795:B1858" si="142">VLOOKUP(C1795,$N$3:$O$14,2,0)</f>
        <v>4Q</v>
      </c>
      <c r="C1795" s="224">
        <f t="shared" si="141"/>
        <v>11</v>
      </c>
      <c r="D1795" s="224" t="str">
        <f t="shared" ref="D1795:D1858" si="143">RIGHT(E1795,2)</f>
        <v>20</v>
      </c>
      <c r="E1795">
        <f t="shared" ref="E1795:E1858" si="144">YEAR(G1795)</f>
        <v>2020</v>
      </c>
      <c r="F1795" s="224" t="str">
        <f t="shared" ref="F1795:F1858" si="145">+B1795&amp;D1795</f>
        <v>4Q20</v>
      </c>
      <c r="G1795" s="225">
        <v>44148</v>
      </c>
      <c r="H1795" s="224">
        <v>5.4584999999999999</v>
      </c>
    </row>
    <row r="1796" spans="2:8">
      <c r="B1796" s="224" t="str">
        <f t="shared" si="142"/>
        <v>4Q</v>
      </c>
      <c r="C1796" s="224">
        <f t="shared" ref="C1796:C1859" si="146">MONTH(G1796)</f>
        <v>11</v>
      </c>
      <c r="D1796" s="224" t="str">
        <f t="shared" si="143"/>
        <v>20</v>
      </c>
      <c r="E1796">
        <f t="shared" si="144"/>
        <v>2020</v>
      </c>
      <c r="F1796" s="224" t="str">
        <f t="shared" si="145"/>
        <v>4Q20</v>
      </c>
      <c r="G1796" s="225">
        <v>44151</v>
      </c>
      <c r="H1796" s="224">
        <v>5.4154999999999998</v>
      </c>
    </row>
    <row r="1797" spans="2:8">
      <c r="B1797" s="224" t="str">
        <f t="shared" si="142"/>
        <v>4Q</v>
      </c>
      <c r="C1797" s="224">
        <f t="shared" si="146"/>
        <v>11</v>
      </c>
      <c r="D1797" s="224" t="str">
        <f t="shared" si="143"/>
        <v>20</v>
      </c>
      <c r="E1797">
        <f t="shared" si="144"/>
        <v>2020</v>
      </c>
      <c r="F1797" s="224" t="str">
        <f t="shared" si="145"/>
        <v>4Q20</v>
      </c>
      <c r="G1797" s="225">
        <v>44152</v>
      </c>
      <c r="H1797" s="224">
        <v>5.3284000000000002</v>
      </c>
    </row>
    <row r="1798" spans="2:8">
      <c r="B1798" s="224" t="str">
        <f t="shared" si="142"/>
        <v>4Q</v>
      </c>
      <c r="C1798" s="224">
        <f t="shared" si="146"/>
        <v>11</v>
      </c>
      <c r="D1798" s="224" t="str">
        <f t="shared" si="143"/>
        <v>20</v>
      </c>
      <c r="E1798">
        <f t="shared" si="144"/>
        <v>2020</v>
      </c>
      <c r="F1798" s="224" t="str">
        <f t="shared" si="145"/>
        <v>4Q20</v>
      </c>
      <c r="G1798" s="225">
        <v>44153</v>
      </c>
      <c r="H1798" s="224">
        <v>5.3634000000000004</v>
      </c>
    </row>
    <row r="1799" spans="2:8">
      <c r="B1799" s="224" t="str">
        <f t="shared" si="142"/>
        <v>4Q</v>
      </c>
      <c r="C1799" s="224">
        <f t="shared" si="146"/>
        <v>11</v>
      </c>
      <c r="D1799" s="224" t="str">
        <f t="shared" si="143"/>
        <v>20</v>
      </c>
      <c r="E1799">
        <f t="shared" si="144"/>
        <v>2020</v>
      </c>
      <c r="F1799" s="224" t="str">
        <f t="shared" si="145"/>
        <v>4Q20</v>
      </c>
      <c r="G1799" s="225">
        <v>44154</v>
      </c>
      <c r="H1799" s="224">
        <v>5.3056999999999999</v>
      </c>
    </row>
    <row r="1800" spans="2:8">
      <c r="B1800" s="224" t="str">
        <f t="shared" si="142"/>
        <v>4Q</v>
      </c>
      <c r="C1800" s="224">
        <f t="shared" si="146"/>
        <v>11</v>
      </c>
      <c r="D1800" s="224" t="str">
        <f t="shared" si="143"/>
        <v>20</v>
      </c>
      <c r="E1800">
        <f t="shared" si="144"/>
        <v>2020</v>
      </c>
      <c r="F1800" s="224" t="str">
        <f t="shared" si="145"/>
        <v>4Q20</v>
      </c>
      <c r="G1800" s="225">
        <v>44155</v>
      </c>
      <c r="H1800" s="224">
        <v>5.3802000000000003</v>
      </c>
    </row>
    <row r="1801" spans="2:8">
      <c r="B1801" s="224" t="str">
        <f t="shared" si="142"/>
        <v>4Q</v>
      </c>
      <c r="C1801" s="224">
        <f t="shared" si="146"/>
        <v>11</v>
      </c>
      <c r="D1801" s="224" t="str">
        <f t="shared" si="143"/>
        <v>20</v>
      </c>
      <c r="E1801">
        <f t="shared" si="144"/>
        <v>2020</v>
      </c>
      <c r="F1801" s="224" t="str">
        <f t="shared" si="145"/>
        <v>4Q20</v>
      </c>
      <c r="G1801" s="225">
        <v>44158</v>
      </c>
      <c r="H1801" s="224">
        <v>5.4393000000000002</v>
      </c>
    </row>
    <row r="1802" spans="2:8">
      <c r="B1802" s="224" t="str">
        <f t="shared" si="142"/>
        <v>4Q</v>
      </c>
      <c r="C1802" s="224">
        <f t="shared" si="146"/>
        <v>11</v>
      </c>
      <c r="D1802" s="224" t="str">
        <f t="shared" si="143"/>
        <v>20</v>
      </c>
      <c r="E1802">
        <f t="shared" si="144"/>
        <v>2020</v>
      </c>
      <c r="F1802" s="224" t="str">
        <f t="shared" si="145"/>
        <v>4Q20</v>
      </c>
      <c r="G1802" s="225">
        <v>44159</v>
      </c>
      <c r="H1802" s="224">
        <v>5.3739999999999997</v>
      </c>
    </row>
    <row r="1803" spans="2:8">
      <c r="B1803" s="224" t="str">
        <f t="shared" si="142"/>
        <v>4Q</v>
      </c>
      <c r="C1803" s="224">
        <f t="shared" si="146"/>
        <v>11</v>
      </c>
      <c r="D1803" s="224" t="str">
        <f t="shared" si="143"/>
        <v>20</v>
      </c>
      <c r="E1803">
        <f t="shared" si="144"/>
        <v>2020</v>
      </c>
      <c r="F1803" s="224" t="str">
        <f t="shared" si="145"/>
        <v>4Q20</v>
      </c>
      <c r="G1803" s="225">
        <v>44160</v>
      </c>
      <c r="H1803" s="224">
        <v>5.3242000000000003</v>
      </c>
    </row>
    <row r="1804" spans="2:8">
      <c r="B1804" s="224" t="str">
        <f t="shared" si="142"/>
        <v>4Q</v>
      </c>
      <c r="C1804" s="224">
        <f t="shared" si="146"/>
        <v>11</v>
      </c>
      <c r="D1804" s="224" t="str">
        <f t="shared" si="143"/>
        <v>20</v>
      </c>
      <c r="E1804">
        <f t="shared" si="144"/>
        <v>2020</v>
      </c>
      <c r="F1804" s="224" t="str">
        <f t="shared" si="145"/>
        <v>4Q20</v>
      </c>
      <c r="G1804" s="225">
        <v>44161</v>
      </c>
      <c r="H1804" s="224">
        <v>5.3368000000000002</v>
      </c>
    </row>
    <row r="1805" spans="2:8">
      <c r="B1805" s="224" t="str">
        <f t="shared" si="142"/>
        <v>4Q</v>
      </c>
      <c r="C1805" s="224">
        <f t="shared" si="146"/>
        <v>11</v>
      </c>
      <c r="D1805" s="224" t="str">
        <f t="shared" si="143"/>
        <v>20</v>
      </c>
      <c r="E1805">
        <f t="shared" si="144"/>
        <v>2020</v>
      </c>
      <c r="F1805" s="224" t="str">
        <f t="shared" si="145"/>
        <v>4Q20</v>
      </c>
      <c r="G1805" s="225">
        <v>44162</v>
      </c>
      <c r="H1805" s="224">
        <v>5.3441000000000001</v>
      </c>
    </row>
    <row r="1806" spans="2:8">
      <c r="B1806" s="224" t="str">
        <f t="shared" si="142"/>
        <v>4Q</v>
      </c>
      <c r="C1806" s="224">
        <f t="shared" si="146"/>
        <v>11</v>
      </c>
      <c r="D1806" s="224" t="str">
        <f t="shared" si="143"/>
        <v>20</v>
      </c>
      <c r="E1806">
        <f t="shared" si="144"/>
        <v>2020</v>
      </c>
      <c r="F1806" s="224" t="str">
        <f t="shared" si="145"/>
        <v>4Q20</v>
      </c>
      <c r="G1806" s="225">
        <v>44165</v>
      </c>
      <c r="H1806" s="224">
        <v>5.3323</v>
      </c>
    </row>
    <row r="1807" spans="2:8">
      <c r="B1807" s="224" t="str">
        <f t="shared" si="142"/>
        <v>4Q</v>
      </c>
      <c r="C1807" s="224">
        <f t="shared" si="146"/>
        <v>12</v>
      </c>
      <c r="D1807" s="224" t="str">
        <f t="shared" si="143"/>
        <v>20</v>
      </c>
      <c r="E1807">
        <f t="shared" si="144"/>
        <v>2020</v>
      </c>
      <c r="F1807" s="224" t="str">
        <f t="shared" si="145"/>
        <v>4Q20</v>
      </c>
      <c r="G1807" s="225">
        <v>44166</v>
      </c>
      <c r="H1807" s="224">
        <v>5.2065000000000001</v>
      </c>
    </row>
    <row r="1808" spans="2:8">
      <c r="B1808" s="224" t="str">
        <f t="shared" si="142"/>
        <v>4Q</v>
      </c>
      <c r="C1808" s="224">
        <f t="shared" si="146"/>
        <v>12</v>
      </c>
      <c r="D1808" s="224" t="str">
        <f t="shared" si="143"/>
        <v>20</v>
      </c>
      <c r="E1808">
        <f t="shared" si="144"/>
        <v>2020</v>
      </c>
      <c r="F1808" s="224" t="str">
        <f t="shared" si="145"/>
        <v>4Q20</v>
      </c>
      <c r="G1808" s="225">
        <v>44167</v>
      </c>
      <c r="H1808" s="224">
        <v>5.2178000000000004</v>
      </c>
    </row>
    <row r="1809" spans="2:8">
      <c r="B1809" s="224" t="str">
        <f t="shared" si="142"/>
        <v>4Q</v>
      </c>
      <c r="C1809" s="224">
        <f t="shared" si="146"/>
        <v>12</v>
      </c>
      <c r="D1809" s="224" t="str">
        <f t="shared" si="143"/>
        <v>20</v>
      </c>
      <c r="E1809">
        <f t="shared" si="144"/>
        <v>2020</v>
      </c>
      <c r="F1809" s="224" t="str">
        <f t="shared" si="145"/>
        <v>4Q20</v>
      </c>
      <c r="G1809" s="225">
        <v>44168</v>
      </c>
      <c r="H1809" s="224">
        <v>5.1520000000000001</v>
      </c>
    </row>
    <row r="1810" spans="2:8">
      <c r="B1810" s="224" t="str">
        <f t="shared" si="142"/>
        <v>4Q</v>
      </c>
      <c r="C1810" s="224">
        <f t="shared" si="146"/>
        <v>12</v>
      </c>
      <c r="D1810" s="224" t="str">
        <f t="shared" si="143"/>
        <v>20</v>
      </c>
      <c r="E1810">
        <f t="shared" si="144"/>
        <v>2020</v>
      </c>
      <c r="F1810" s="224" t="str">
        <f t="shared" si="145"/>
        <v>4Q20</v>
      </c>
      <c r="G1810" s="225">
        <v>44169</v>
      </c>
      <c r="H1810" s="224">
        <v>5.1559999999999997</v>
      </c>
    </row>
    <row r="1811" spans="2:8">
      <c r="B1811" s="224" t="str">
        <f t="shared" si="142"/>
        <v>4Q</v>
      </c>
      <c r="C1811" s="224">
        <f t="shared" si="146"/>
        <v>12</v>
      </c>
      <c r="D1811" s="224" t="str">
        <f t="shared" si="143"/>
        <v>20</v>
      </c>
      <c r="E1811">
        <f t="shared" si="144"/>
        <v>2020</v>
      </c>
      <c r="F1811" s="224" t="str">
        <f t="shared" si="145"/>
        <v>4Q20</v>
      </c>
      <c r="G1811" s="225">
        <v>44172</v>
      </c>
      <c r="H1811" s="224">
        <v>5.0994999999999999</v>
      </c>
    </row>
    <row r="1812" spans="2:8">
      <c r="B1812" s="224" t="str">
        <f t="shared" si="142"/>
        <v>4Q</v>
      </c>
      <c r="C1812" s="224">
        <f t="shared" si="146"/>
        <v>12</v>
      </c>
      <c r="D1812" s="224" t="str">
        <f t="shared" si="143"/>
        <v>20</v>
      </c>
      <c r="E1812">
        <f t="shared" si="144"/>
        <v>2020</v>
      </c>
      <c r="F1812" s="224" t="str">
        <f t="shared" si="145"/>
        <v>4Q20</v>
      </c>
      <c r="G1812" s="225">
        <v>44173</v>
      </c>
      <c r="H1812" s="224">
        <v>5.1205999999999996</v>
      </c>
    </row>
    <row r="1813" spans="2:8">
      <c r="B1813" s="224" t="str">
        <f t="shared" si="142"/>
        <v>4Q</v>
      </c>
      <c r="C1813" s="224">
        <f t="shared" si="146"/>
        <v>12</v>
      </c>
      <c r="D1813" s="224" t="str">
        <f t="shared" si="143"/>
        <v>20</v>
      </c>
      <c r="E1813">
        <f t="shared" si="144"/>
        <v>2020</v>
      </c>
      <c r="F1813" s="224" t="str">
        <f t="shared" si="145"/>
        <v>4Q20</v>
      </c>
      <c r="G1813" s="225">
        <v>44174</v>
      </c>
      <c r="H1813" s="224">
        <v>5.1710000000000003</v>
      </c>
    </row>
    <row r="1814" spans="2:8">
      <c r="B1814" s="224" t="str">
        <f t="shared" si="142"/>
        <v>4Q</v>
      </c>
      <c r="C1814" s="224">
        <f t="shared" si="146"/>
        <v>12</v>
      </c>
      <c r="D1814" s="224" t="str">
        <f t="shared" si="143"/>
        <v>20</v>
      </c>
      <c r="E1814">
        <f t="shared" si="144"/>
        <v>2020</v>
      </c>
      <c r="F1814" s="224" t="str">
        <f t="shared" si="145"/>
        <v>4Q20</v>
      </c>
      <c r="G1814" s="225">
        <v>44175</v>
      </c>
      <c r="H1814" s="224">
        <v>5.0259</v>
      </c>
    </row>
    <row r="1815" spans="2:8">
      <c r="B1815" s="224" t="str">
        <f t="shared" si="142"/>
        <v>4Q</v>
      </c>
      <c r="C1815" s="224">
        <f t="shared" si="146"/>
        <v>12</v>
      </c>
      <c r="D1815" s="224" t="str">
        <f t="shared" si="143"/>
        <v>20</v>
      </c>
      <c r="E1815">
        <f t="shared" si="144"/>
        <v>2020</v>
      </c>
      <c r="F1815" s="224" t="str">
        <f t="shared" si="145"/>
        <v>4Q20</v>
      </c>
      <c r="G1815" s="225">
        <v>44176</v>
      </c>
      <c r="H1815" s="224">
        <v>5.0660999999999996</v>
      </c>
    </row>
    <row r="1816" spans="2:8">
      <c r="B1816" s="224" t="str">
        <f t="shared" si="142"/>
        <v>4Q</v>
      </c>
      <c r="C1816" s="224">
        <f t="shared" si="146"/>
        <v>12</v>
      </c>
      <c r="D1816" s="224" t="str">
        <f t="shared" si="143"/>
        <v>20</v>
      </c>
      <c r="E1816">
        <f t="shared" si="144"/>
        <v>2020</v>
      </c>
      <c r="F1816" s="224" t="str">
        <f t="shared" si="145"/>
        <v>4Q20</v>
      </c>
      <c r="G1816" s="225">
        <v>44179</v>
      </c>
      <c r="H1816" s="224">
        <v>5.1191000000000004</v>
      </c>
    </row>
    <row r="1817" spans="2:8">
      <c r="B1817" s="224" t="str">
        <f t="shared" si="142"/>
        <v>4Q</v>
      </c>
      <c r="C1817" s="224">
        <f t="shared" si="146"/>
        <v>12</v>
      </c>
      <c r="D1817" s="224" t="str">
        <f t="shared" si="143"/>
        <v>20</v>
      </c>
      <c r="E1817">
        <f t="shared" si="144"/>
        <v>2020</v>
      </c>
      <c r="F1817" s="224" t="str">
        <f t="shared" si="145"/>
        <v>4Q20</v>
      </c>
      <c r="G1817" s="225">
        <v>44180</v>
      </c>
      <c r="H1817" s="224">
        <v>5.0846</v>
      </c>
    </row>
    <row r="1818" spans="2:8">
      <c r="B1818" s="224" t="str">
        <f t="shared" si="142"/>
        <v>4Q</v>
      </c>
      <c r="C1818" s="224">
        <f t="shared" si="146"/>
        <v>12</v>
      </c>
      <c r="D1818" s="224" t="str">
        <f t="shared" si="143"/>
        <v>20</v>
      </c>
      <c r="E1818">
        <f t="shared" si="144"/>
        <v>2020</v>
      </c>
      <c r="F1818" s="224" t="str">
        <f t="shared" si="145"/>
        <v>4Q20</v>
      </c>
      <c r="G1818" s="225">
        <v>44181</v>
      </c>
      <c r="H1818" s="224">
        <v>5.0842000000000001</v>
      </c>
    </row>
    <row r="1819" spans="2:8">
      <c r="B1819" s="224" t="str">
        <f t="shared" si="142"/>
        <v>4Q</v>
      </c>
      <c r="C1819" s="224">
        <f t="shared" si="146"/>
        <v>12</v>
      </c>
      <c r="D1819" s="224" t="str">
        <f t="shared" si="143"/>
        <v>20</v>
      </c>
      <c r="E1819">
        <f t="shared" si="144"/>
        <v>2020</v>
      </c>
      <c r="F1819" s="224" t="str">
        <f t="shared" si="145"/>
        <v>4Q20</v>
      </c>
      <c r="G1819" s="225">
        <v>44182</v>
      </c>
      <c r="H1819" s="224">
        <v>5.0585000000000004</v>
      </c>
    </row>
    <row r="1820" spans="2:8">
      <c r="B1820" s="224" t="str">
        <f t="shared" si="142"/>
        <v>4Q</v>
      </c>
      <c r="C1820" s="224">
        <f t="shared" si="146"/>
        <v>12</v>
      </c>
      <c r="D1820" s="224" t="str">
        <f t="shared" si="143"/>
        <v>20</v>
      </c>
      <c r="E1820">
        <f t="shared" si="144"/>
        <v>2020</v>
      </c>
      <c r="F1820" s="224" t="str">
        <f t="shared" si="145"/>
        <v>4Q20</v>
      </c>
      <c r="G1820" s="225">
        <v>44183</v>
      </c>
      <c r="H1820" s="224">
        <v>5.1026999999999996</v>
      </c>
    </row>
    <row r="1821" spans="2:8">
      <c r="B1821" s="224" t="str">
        <f t="shared" si="142"/>
        <v>4Q</v>
      </c>
      <c r="C1821" s="224">
        <f t="shared" si="146"/>
        <v>12</v>
      </c>
      <c r="D1821" s="224" t="str">
        <f t="shared" si="143"/>
        <v>20</v>
      </c>
      <c r="E1821">
        <f t="shared" si="144"/>
        <v>2020</v>
      </c>
      <c r="F1821" s="224" t="str">
        <f t="shared" si="145"/>
        <v>4Q20</v>
      </c>
      <c r="G1821" s="225">
        <v>44186</v>
      </c>
      <c r="H1821" s="224">
        <v>5.1227</v>
      </c>
    </row>
    <row r="1822" spans="2:8">
      <c r="B1822" s="224" t="str">
        <f t="shared" si="142"/>
        <v>4Q</v>
      </c>
      <c r="C1822" s="224">
        <f t="shared" si="146"/>
        <v>12</v>
      </c>
      <c r="D1822" s="224" t="str">
        <f t="shared" si="143"/>
        <v>20</v>
      </c>
      <c r="E1822">
        <f t="shared" si="144"/>
        <v>2020</v>
      </c>
      <c r="F1822" s="224" t="str">
        <f t="shared" si="145"/>
        <v>4Q20</v>
      </c>
      <c r="G1822" s="225">
        <v>44187</v>
      </c>
      <c r="H1822" s="224">
        <v>5.1600999999999999</v>
      </c>
    </row>
    <row r="1823" spans="2:8">
      <c r="B1823" s="224" t="str">
        <f t="shared" si="142"/>
        <v>4Q</v>
      </c>
      <c r="C1823" s="224">
        <f t="shared" si="146"/>
        <v>12</v>
      </c>
      <c r="D1823" s="224" t="str">
        <f t="shared" si="143"/>
        <v>20</v>
      </c>
      <c r="E1823">
        <f t="shared" si="144"/>
        <v>2020</v>
      </c>
      <c r="F1823" s="224" t="str">
        <f t="shared" si="145"/>
        <v>4Q20</v>
      </c>
      <c r="G1823" s="225">
        <v>44188</v>
      </c>
      <c r="H1823" s="224">
        <v>5.2168000000000001</v>
      </c>
    </row>
    <row r="1824" spans="2:8">
      <c r="B1824" s="224" t="str">
        <f t="shared" si="142"/>
        <v>4Q</v>
      </c>
      <c r="C1824" s="224">
        <f t="shared" si="146"/>
        <v>12</v>
      </c>
      <c r="D1824" s="224" t="str">
        <f t="shared" si="143"/>
        <v>20</v>
      </c>
      <c r="E1824">
        <f t="shared" si="144"/>
        <v>2020</v>
      </c>
      <c r="F1824" s="224" t="str">
        <f t="shared" si="145"/>
        <v>4Q20</v>
      </c>
      <c r="G1824" s="225">
        <v>44189</v>
      </c>
      <c r="H1824" s="224">
        <v>5.2167000000000003</v>
      </c>
    </row>
    <row r="1825" spans="2:8">
      <c r="B1825" s="224" t="str">
        <f t="shared" si="142"/>
        <v>4Q</v>
      </c>
      <c r="C1825" s="224">
        <f t="shared" si="146"/>
        <v>12</v>
      </c>
      <c r="D1825" s="224" t="str">
        <f t="shared" si="143"/>
        <v>20</v>
      </c>
      <c r="E1825">
        <f t="shared" si="144"/>
        <v>2020</v>
      </c>
      <c r="F1825" s="224" t="str">
        <f t="shared" si="145"/>
        <v>4Q20</v>
      </c>
      <c r="G1825" s="225">
        <v>44190</v>
      </c>
      <c r="H1825" s="224">
        <v>5.2167000000000003</v>
      </c>
    </row>
    <row r="1826" spans="2:8">
      <c r="B1826" s="224" t="str">
        <f t="shared" si="142"/>
        <v>4Q</v>
      </c>
      <c r="C1826" s="224">
        <f t="shared" si="146"/>
        <v>12</v>
      </c>
      <c r="D1826" s="224" t="str">
        <f t="shared" si="143"/>
        <v>20</v>
      </c>
      <c r="E1826">
        <f t="shared" si="144"/>
        <v>2020</v>
      </c>
      <c r="F1826" s="224" t="str">
        <f t="shared" si="145"/>
        <v>4Q20</v>
      </c>
      <c r="G1826" s="225">
        <v>44193</v>
      </c>
      <c r="H1826" s="224">
        <v>5.2470999999999997</v>
      </c>
    </row>
    <row r="1827" spans="2:8">
      <c r="B1827" s="224" t="str">
        <f t="shared" si="142"/>
        <v>4Q</v>
      </c>
      <c r="C1827" s="224">
        <f t="shared" si="146"/>
        <v>12</v>
      </c>
      <c r="D1827" s="224" t="str">
        <f t="shared" si="143"/>
        <v>20</v>
      </c>
      <c r="E1827">
        <f t="shared" si="144"/>
        <v>2020</v>
      </c>
      <c r="F1827" s="224" t="str">
        <f t="shared" si="145"/>
        <v>4Q20</v>
      </c>
      <c r="G1827" s="225">
        <v>44194</v>
      </c>
      <c r="H1827" s="224">
        <v>5.2103000000000002</v>
      </c>
    </row>
    <row r="1828" spans="2:8">
      <c r="B1828" s="224" t="str">
        <f t="shared" si="142"/>
        <v>4Q</v>
      </c>
      <c r="C1828" s="224">
        <f t="shared" si="146"/>
        <v>12</v>
      </c>
      <c r="D1828" s="224" t="str">
        <f t="shared" si="143"/>
        <v>20</v>
      </c>
      <c r="E1828">
        <f t="shared" si="144"/>
        <v>2020</v>
      </c>
      <c r="F1828" s="224" t="str">
        <f t="shared" si="145"/>
        <v>4Q20</v>
      </c>
      <c r="G1828" s="225">
        <v>44195</v>
      </c>
      <c r="H1828" s="224">
        <v>5.194</v>
      </c>
    </row>
    <row r="1829" spans="2:8">
      <c r="B1829" s="224" t="str">
        <f t="shared" si="142"/>
        <v>4Q</v>
      </c>
      <c r="C1829" s="224">
        <f t="shared" si="146"/>
        <v>12</v>
      </c>
      <c r="D1829" s="224" t="str">
        <f t="shared" si="143"/>
        <v>20</v>
      </c>
      <c r="E1829">
        <f t="shared" si="144"/>
        <v>2020</v>
      </c>
      <c r="F1829" s="224" t="str">
        <f t="shared" si="145"/>
        <v>4Q20</v>
      </c>
      <c r="G1829" s="225">
        <v>44196</v>
      </c>
      <c r="H1829" s="224">
        <v>5.194</v>
      </c>
    </row>
    <row r="1830" spans="2:8">
      <c r="B1830" s="224" t="str">
        <f t="shared" si="142"/>
        <v>1Q</v>
      </c>
      <c r="C1830" s="224">
        <f t="shared" si="146"/>
        <v>1</v>
      </c>
      <c r="D1830" s="224" t="str">
        <f t="shared" si="143"/>
        <v>21</v>
      </c>
      <c r="E1830">
        <f t="shared" si="144"/>
        <v>2021</v>
      </c>
      <c r="F1830" s="224" t="str">
        <f t="shared" si="145"/>
        <v>1Q21</v>
      </c>
      <c r="G1830" s="225">
        <v>44197</v>
      </c>
      <c r="H1830" s="224">
        <v>5.194</v>
      </c>
    </row>
    <row r="1831" spans="2:8">
      <c r="B1831" s="224" t="str">
        <f t="shared" si="142"/>
        <v>1Q</v>
      </c>
      <c r="C1831" s="224">
        <f t="shared" si="146"/>
        <v>1</v>
      </c>
      <c r="D1831" s="224" t="str">
        <f t="shared" si="143"/>
        <v>21</v>
      </c>
      <c r="E1831">
        <f t="shared" si="144"/>
        <v>2021</v>
      </c>
      <c r="F1831" s="224" t="str">
        <f t="shared" si="145"/>
        <v>1Q21</v>
      </c>
      <c r="G1831" s="225">
        <v>44200</v>
      </c>
      <c r="H1831" s="224">
        <v>5.2972000000000001</v>
      </c>
    </row>
    <row r="1832" spans="2:8">
      <c r="B1832" s="224" t="str">
        <f t="shared" si="142"/>
        <v>1Q</v>
      </c>
      <c r="C1832" s="224">
        <f t="shared" si="146"/>
        <v>1</v>
      </c>
      <c r="D1832" s="224" t="str">
        <f t="shared" si="143"/>
        <v>21</v>
      </c>
      <c r="E1832">
        <f t="shared" si="144"/>
        <v>2021</v>
      </c>
      <c r="F1832" s="224" t="str">
        <f t="shared" si="145"/>
        <v>1Q21</v>
      </c>
      <c r="G1832" s="225">
        <v>44201</v>
      </c>
      <c r="H1832" s="224">
        <v>5.2857000000000003</v>
      </c>
    </row>
    <row r="1833" spans="2:8">
      <c r="B1833" s="224" t="str">
        <f t="shared" si="142"/>
        <v>1Q</v>
      </c>
      <c r="C1833" s="224">
        <f t="shared" si="146"/>
        <v>1</v>
      </c>
      <c r="D1833" s="224" t="str">
        <f t="shared" si="143"/>
        <v>21</v>
      </c>
      <c r="E1833">
        <f t="shared" si="144"/>
        <v>2021</v>
      </c>
      <c r="F1833" s="224" t="str">
        <f t="shared" si="145"/>
        <v>1Q21</v>
      </c>
      <c r="G1833" s="225">
        <v>44202</v>
      </c>
      <c r="H1833" s="224">
        <v>5.3144</v>
      </c>
    </row>
    <row r="1834" spans="2:8">
      <c r="B1834" s="224" t="str">
        <f t="shared" si="142"/>
        <v>1Q</v>
      </c>
      <c r="C1834" s="224">
        <f t="shared" si="146"/>
        <v>1</v>
      </c>
      <c r="D1834" s="224" t="str">
        <f t="shared" si="143"/>
        <v>21</v>
      </c>
      <c r="E1834">
        <f t="shared" si="144"/>
        <v>2021</v>
      </c>
      <c r="F1834" s="224" t="str">
        <f t="shared" si="145"/>
        <v>1Q21</v>
      </c>
      <c r="G1834" s="225">
        <v>44203</v>
      </c>
      <c r="H1834" s="224">
        <v>5.4103000000000003</v>
      </c>
    </row>
    <row r="1835" spans="2:8">
      <c r="B1835" s="224" t="str">
        <f t="shared" si="142"/>
        <v>1Q</v>
      </c>
      <c r="C1835" s="224">
        <f t="shared" si="146"/>
        <v>1</v>
      </c>
      <c r="D1835" s="224" t="str">
        <f t="shared" si="143"/>
        <v>21</v>
      </c>
      <c r="E1835">
        <f t="shared" si="144"/>
        <v>2021</v>
      </c>
      <c r="F1835" s="224" t="str">
        <f t="shared" si="145"/>
        <v>1Q21</v>
      </c>
      <c r="G1835" s="225">
        <v>44204</v>
      </c>
      <c r="H1835" s="224">
        <v>5.4180999999999999</v>
      </c>
    </row>
    <row r="1836" spans="2:8">
      <c r="B1836" s="224" t="str">
        <f t="shared" si="142"/>
        <v>1Q</v>
      </c>
      <c r="C1836" s="224">
        <f t="shared" si="146"/>
        <v>1</v>
      </c>
      <c r="D1836" s="224" t="str">
        <f t="shared" si="143"/>
        <v>21</v>
      </c>
      <c r="E1836">
        <f t="shared" si="144"/>
        <v>2021</v>
      </c>
      <c r="F1836" s="224" t="str">
        <f t="shared" si="145"/>
        <v>1Q21</v>
      </c>
      <c r="G1836" s="225">
        <v>44207</v>
      </c>
      <c r="H1836" s="224">
        <v>5.4893000000000001</v>
      </c>
    </row>
    <row r="1837" spans="2:8">
      <c r="B1837" s="224" t="str">
        <f t="shared" si="142"/>
        <v>1Q</v>
      </c>
      <c r="C1837" s="224">
        <f t="shared" si="146"/>
        <v>1</v>
      </c>
      <c r="D1837" s="224" t="str">
        <f t="shared" si="143"/>
        <v>21</v>
      </c>
      <c r="E1837">
        <f t="shared" si="144"/>
        <v>2021</v>
      </c>
      <c r="F1837" s="224" t="str">
        <f t="shared" si="145"/>
        <v>1Q21</v>
      </c>
      <c r="G1837" s="225">
        <v>44208</v>
      </c>
      <c r="H1837" s="224">
        <v>5.3228999999999997</v>
      </c>
    </row>
    <row r="1838" spans="2:8">
      <c r="B1838" s="224" t="str">
        <f t="shared" si="142"/>
        <v>1Q</v>
      </c>
      <c r="C1838" s="224">
        <f t="shared" si="146"/>
        <v>1</v>
      </c>
      <c r="D1838" s="224" t="str">
        <f t="shared" si="143"/>
        <v>21</v>
      </c>
      <c r="E1838">
        <f t="shared" si="144"/>
        <v>2021</v>
      </c>
      <c r="F1838" s="224" t="str">
        <f t="shared" si="145"/>
        <v>1Q21</v>
      </c>
      <c r="G1838" s="225">
        <v>44209</v>
      </c>
      <c r="H1838" s="224">
        <v>5.2992999999999997</v>
      </c>
    </row>
    <row r="1839" spans="2:8">
      <c r="B1839" s="224" t="str">
        <f t="shared" si="142"/>
        <v>1Q</v>
      </c>
      <c r="C1839" s="224">
        <f t="shared" si="146"/>
        <v>1</v>
      </c>
      <c r="D1839" s="224" t="str">
        <f t="shared" si="143"/>
        <v>21</v>
      </c>
      <c r="E1839">
        <f t="shared" si="144"/>
        <v>2021</v>
      </c>
      <c r="F1839" s="224" t="str">
        <f t="shared" si="145"/>
        <v>1Q21</v>
      </c>
      <c r="G1839" s="225">
        <v>44210</v>
      </c>
      <c r="H1839" s="224">
        <v>5.1970999999999998</v>
      </c>
    </row>
    <row r="1840" spans="2:8">
      <c r="B1840" s="224" t="str">
        <f t="shared" si="142"/>
        <v>1Q</v>
      </c>
      <c r="C1840" s="224">
        <f t="shared" si="146"/>
        <v>1</v>
      </c>
      <c r="D1840" s="224" t="str">
        <f t="shared" si="143"/>
        <v>21</v>
      </c>
      <c r="E1840">
        <f t="shared" si="144"/>
        <v>2021</v>
      </c>
      <c r="F1840" s="224" t="str">
        <f t="shared" si="145"/>
        <v>1Q21</v>
      </c>
      <c r="G1840" s="225">
        <v>44211</v>
      </c>
      <c r="H1840" s="224">
        <v>5.2930000000000001</v>
      </c>
    </row>
    <row r="1841" spans="2:8">
      <c r="B1841" s="224" t="str">
        <f t="shared" si="142"/>
        <v>1Q</v>
      </c>
      <c r="C1841" s="224">
        <f t="shared" si="146"/>
        <v>1</v>
      </c>
      <c r="D1841" s="224" t="str">
        <f t="shared" si="143"/>
        <v>21</v>
      </c>
      <c r="E1841">
        <f t="shared" si="144"/>
        <v>2021</v>
      </c>
      <c r="F1841" s="224" t="str">
        <f t="shared" si="145"/>
        <v>1Q21</v>
      </c>
      <c r="G1841" s="225">
        <v>44214</v>
      </c>
      <c r="H1841" s="224">
        <v>5.2961999999999998</v>
      </c>
    </row>
    <row r="1842" spans="2:8">
      <c r="B1842" s="224" t="str">
        <f t="shared" si="142"/>
        <v>1Q</v>
      </c>
      <c r="C1842" s="224">
        <f t="shared" si="146"/>
        <v>1</v>
      </c>
      <c r="D1842" s="224" t="str">
        <f t="shared" si="143"/>
        <v>21</v>
      </c>
      <c r="E1842">
        <f t="shared" si="144"/>
        <v>2021</v>
      </c>
      <c r="F1842" s="224" t="str">
        <f t="shared" si="145"/>
        <v>1Q21</v>
      </c>
      <c r="G1842" s="225">
        <v>44215</v>
      </c>
      <c r="H1842" s="224">
        <v>5.3581000000000003</v>
      </c>
    </row>
    <row r="1843" spans="2:8">
      <c r="B1843" s="224" t="str">
        <f t="shared" si="142"/>
        <v>1Q</v>
      </c>
      <c r="C1843" s="224">
        <f t="shared" si="146"/>
        <v>1</v>
      </c>
      <c r="D1843" s="224" t="str">
        <f t="shared" si="143"/>
        <v>21</v>
      </c>
      <c r="E1843">
        <f t="shared" si="144"/>
        <v>2021</v>
      </c>
      <c r="F1843" s="224" t="str">
        <f t="shared" si="145"/>
        <v>1Q21</v>
      </c>
      <c r="G1843" s="225">
        <v>44216</v>
      </c>
      <c r="H1843" s="224">
        <v>5.2919999999999998</v>
      </c>
    </row>
    <row r="1844" spans="2:8">
      <c r="B1844" s="224" t="str">
        <f t="shared" si="142"/>
        <v>1Q</v>
      </c>
      <c r="C1844" s="224">
        <f t="shared" si="146"/>
        <v>1</v>
      </c>
      <c r="D1844" s="224" t="str">
        <f t="shared" si="143"/>
        <v>21</v>
      </c>
      <c r="E1844">
        <f t="shared" si="144"/>
        <v>2021</v>
      </c>
      <c r="F1844" s="224" t="str">
        <f t="shared" si="145"/>
        <v>1Q21</v>
      </c>
      <c r="G1844" s="225">
        <v>44217</v>
      </c>
      <c r="H1844" s="224">
        <v>5.3510999999999997</v>
      </c>
    </row>
    <row r="1845" spans="2:8">
      <c r="B1845" s="224" t="str">
        <f t="shared" si="142"/>
        <v>1Q</v>
      </c>
      <c r="C1845" s="224">
        <f t="shared" si="146"/>
        <v>1</v>
      </c>
      <c r="D1845" s="224" t="str">
        <f t="shared" si="143"/>
        <v>21</v>
      </c>
      <c r="E1845">
        <f t="shared" si="144"/>
        <v>2021</v>
      </c>
      <c r="F1845" s="224" t="str">
        <f t="shared" si="145"/>
        <v>1Q21</v>
      </c>
      <c r="G1845" s="225">
        <v>44218</v>
      </c>
      <c r="H1845" s="224">
        <v>5.4668999999999999</v>
      </c>
    </row>
    <row r="1846" spans="2:8">
      <c r="B1846" s="224" t="str">
        <f t="shared" si="142"/>
        <v>1Q</v>
      </c>
      <c r="C1846" s="224">
        <f t="shared" si="146"/>
        <v>1</v>
      </c>
      <c r="D1846" s="224" t="str">
        <f t="shared" si="143"/>
        <v>21</v>
      </c>
      <c r="E1846">
        <f t="shared" si="144"/>
        <v>2021</v>
      </c>
      <c r="F1846" s="224" t="str">
        <f t="shared" si="145"/>
        <v>1Q21</v>
      </c>
      <c r="G1846" s="225">
        <v>44221</v>
      </c>
      <c r="H1846" s="224">
        <v>5.4669999999999996</v>
      </c>
    </row>
    <row r="1847" spans="2:8">
      <c r="B1847" s="224" t="str">
        <f t="shared" si="142"/>
        <v>1Q</v>
      </c>
      <c r="C1847" s="224">
        <f t="shared" si="146"/>
        <v>1</v>
      </c>
      <c r="D1847" s="224" t="str">
        <f t="shared" si="143"/>
        <v>21</v>
      </c>
      <c r="E1847">
        <f t="shared" si="144"/>
        <v>2021</v>
      </c>
      <c r="F1847" s="224" t="str">
        <f t="shared" si="145"/>
        <v>1Q21</v>
      </c>
      <c r="G1847" s="225">
        <v>44222</v>
      </c>
      <c r="H1847" s="224">
        <v>5.3555999999999999</v>
      </c>
    </row>
    <row r="1848" spans="2:8">
      <c r="B1848" s="224" t="str">
        <f t="shared" si="142"/>
        <v>1Q</v>
      </c>
      <c r="C1848" s="224">
        <f t="shared" si="146"/>
        <v>1</v>
      </c>
      <c r="D1848" s="224" t="str">
        <f t="shared" si="143"/>
        <v>21</v>
      </c>
      <c r="E1848">
        <f t="shared" si="144"/>
        <v>2021</v>
      </c>
      <c r="F1848" s="224" t="str">
        <f t="shared" si="145"/>
        <v>1Q21</v>
      </c>
      <c r="G1848" s="225">
        <v>44223</v>
      </c>
      <c r="H1848" s="224">
        <v>5.4139999999999997</v>
      </c>
    </row>
    <row r="1849" spans="2:8">
      <c r="B1849" s="224" t="str">
        <f t="shared" si="142"/>
        <v>1Q</v>
      </c>
      <c r="C1849" s="224">
        <f t="shared" si="146"/>
        <v>1</v>
      </c>
      <c r="D1849" s="224" t="str">
        <f t="shared" si="143"/>
        <v>21</v>
      </c>
      <c r="E1849">
        <f t="shared" si="144"/>
        <v>2021</v>
      </c>
      <c r="F1849" s="224" t="str">
        <f t="shared" si="145"/>
        <v>1Q21</v>
      </c>
      <c r="G1849" s="225">
        <v>44224</v>
      </c>
      <c r="H1849" s="224">
        <v>5.4413</v>
      </c>
    </row>
    <row r="1850" spans="2:8">
      <c r="B1850" s="224" t="str">
        <f t="shared" si="142"/>
        <v>1Q</v>
      </c>
      <c r="C1850" s="224">
        <f t="shared" si="146"/>
        <v>1</v>
      </c>
      <c r="D1850" s="224" t="str">
        <f t="shared" si="143"/>
        <v>21</v>
      </c>
      <c r="E1850">
        <f t="shared" si="144"/>
        <v>2021</v>
      </c>
      <c r="F1850" s="224" t="str">
        <f t="shared" si="145"/>
        <v>1Q21</v>
      </c>
      <c r="G1850" s="225">
        <v>44225</v>
      </c>
      <c r="H1850" s="224">
        <v>5.4630000000000001</v>
      </c>
    </row>
    <row r="1851" spans="2:8">
      <c r="B1851" s="224" t="str">
        <f t="shared" si="142"/>
        <v>1Q</v>
      </c>
      <c r="C1851" s="224">
        <f t="shared" si="146"/>
        <v>2</v>
      </c>
      <c r="D1851" s="224" t="str">
        <f t="shared" si="143"/>
        <v>21</v>
      </c>
      <c r="E1851">
        <f t="shared" si="144"/>
        <v>2021</v>
      </c>
      <c r="F1851" s="224" t="str">
        <f t="shared" si="145"/>
        <v>1Q21</v>
      </c>
      <c r="G1851" s="225">
        <v>44228</v>
      </c>
      <c r="H1851" s="224">
        <v>5.4325999999999999</v>
      </c>
    </row>
    <row r="1852" spans="2:8">
      <c r="B1852" s="224" t="str">
        <f t="shared" si="142"/>
        <v>1Q</v>
      </c>
      <c r="C1852" s="224">
        <f t="shared" si="146"/>
        <v>2</v>
      </c>
      <c r="D1852" s="224" t="str">
        <f t="shared" si="143"/>
        <v>21</v>
      </c>
      <c r="E1852">
        <f t="shared" si="144"/>
        <v>2021</v>
      </c>
      <c r="F1852" s="224" t="str">
        <f t="shared" si="145"/>
        <v>1Q21</v>
      </c>
      <c r="G1852" s="225">
        <v>44229</v>
      </c>
      <c r="H1852" s="224">
        <v>5.3685</v>
      </c>
    </row>
    <row r="1853" spans="2:8">
      <c r="B1853" s="224" t="str">
        <f t="shared" si="142"/>
        <v>1Q</v>
      </c>
      <c r="C1853" s="224">
        <f t="shared" si="146"/>
        <v>2</v>
      </c>
      <c r="D1853" s="224" t="str">
        <f t="shared" si="143"/>
        <v>21</v>
      </c>
      <c r="E1853">
        <f t="shared" si="144"/>
        <v>2021</v>
      </c>
      <c r="F1853" s="224" t="str">
        <f t="shared" si="145"/>
        <v>1Q21</v>
      </c>
      <c r="G1853" s="225">
        <v>44230</v>
      </c>
      <c r="H1853" s="224">
        <v>5.3536999999999999</v>
      </c>
    </row>
    <row r="1854" spans="2:8">
      <c r="B1854" s="224" t="str">
        <f t="shared" si="142"/>
        <v>1Q</v>
      </c>
      <c r="C1854" s="224">
        <f t="shared" si="146"/>
        <v>2</v>
      </c>
      <c r="D1854" s="224" t="str">
        <f t="shared" si="143"/>
        <v>21</v>
      </c>
      <c r="E1854">
        <f t="shared" si="144"/>
        <v>2021</v>
      </c>
      <c r="F1854" s="224" t="str">
        <f t="shared" si="145"/>
        <v>1Q21</v>
      </c>
      <c r="G1854" s="225">
        <v>44231</v>
      </c>
      <c r="H1854" s="224">
        <v>5.4269999999999996</v>
      </c>
    </row>
    <row r="1855" spans="2:8">
      <c r="B1855" s="224" t="str">
        <f t="shared" si="142"/>
        <v>1Q</v>
      </c>
      <c r="C1855" s="224">
        <f t="shared" si="146"/>
        <v>2</v>
      </c>
      <c r="D1855" s="224" t="str">
        <f t="shared" si="143"/>
        <v>21</v>
      </c>
      <c r="E1855">
        <f t="shared" si="144"/>
        <v>2021</v>
      </c>
      <c r="F1855" s="224" t="str">
        <f t="shared" si="145"/>
        <v>1Q21</v>
      </c>
      <c r="G1855" s="225">
        <v>44232</v>
      </c>
      <c r="H1855" s="224">
        <v>5.3705999999999996</v>
      </c>
    </row>
    <row r="1856" spans="2:8">
      <c r="B1856" s="224" t="str">
        <f t="shared" si="142"/>
        <v>1Q</v>
      </c>
      <c r="C1856" s="224">
        <f t="shared" si="146"/>
        <v>2</v>
      </c>
      <c r="D1856" s="224" t="str">
        <f t="shared" si="143"/>
        <v>21</v>
      </c>
      <c r="E1856">
        <f t="shared" si="144"/>
        <v>2021</v>
      </c>
      <c r="F1856" s="224" t="str">
        <f t="shared" si="145"/>
        <v>1Q21</v>
      </c>
      <c r="G1856" s="225">
        <v>44235</v>
      </c>
      <c r="H1856" s="224">
        <v>5.3659999999999997</v>
      </c>
    </row>
    <row r="1857" spans="2:8">
      <c r="B1857" s="224" t="str">
        <f t="shared" si="142"/>
        <v>1Q</v>
      </c>
      <c r="C1857" s="224">
        <f t="shared" si="146"/>
        <v>2</v>
      </c>
      <c r="D1857" s="224" t="str">
        <f t="shared" si="143"/>
        <v>21</v>
      </c>
      <c r="E1857">
        <f t="shared" si="144"/>
        <v>2021</v>
      </c>
      <c r="F1857" s="224" t="str">
        <f t="shared" si="145"/>
        <v>1Q21</v>
      </c>
      <c r="G1857" s="225">
        <v>44236</v>
      </c>
      <c r="H1857" s="224">
        <v>5.3784000000000001</v>
      </c>
    </row>
    <row r="1858" spans="2:8">
      <c r="B1858" s="224" t="str">
        <f t="shared" si="142"/>
        <v>1Q</v>
      </c>
      <c r="C1858" s="224">
        <f t="shared" si="146"/>
        <v>2</v>
      </c>
      <c r="D1858" s="224" t="str">
        <f t="shared" si="143"/>
        <v>21</v>
      </c>
      <c r="E1858">
        <f t="shared" si="144"/>
        <v>2021</v>
      </c>
      <c r="F1858" s="224" t="str">
        <f t="shared" si="145"/>
        <v>1Q21</v>
      </c>
      <c r="G1858" s="225">
        <v>44237</v>
      </c>
      <c r="H1858" s="224">
        <v>5.3863000000000003</v>
      </c>
    </row>
    <row r="1859" spans="2:8">
      <c r="B1859" s="224" t="str">
        <f t="shared" ref="B1859:B1922" si="147">VLOOKUP(C1859,$N$3:$O$14,2,0)</f>
        <v>1Q</v>
      </c>
      <c r="C1859" s="224">
        <f t="shared" si="146"/>
        <v>2</v>
      </c>
      <c r="D1859" s="224" t="str">
        <f t="shared" ref="D1859:D1922" si="148">RIGHT(E1859,2)</f>
        <v>21</v>
      </c>
      <c r="E1859">
        <f t="shared" ref="E1859:E1922" si="149">YEAR(G1859)</f>
        <v>2021</v>
      </c>
      <c r="F1859" s="224" t="str">
        <f t="shared" ref="F1859:F1922" si="150">+B1859&amp;D1859</f>
        <v>1Q21</v>
      </c>
      <c r="G1859" s="225">
        <v>44238</v>
      </c>
      <c r="H1859" s="224">
        <v>5.3666999999999998</v>
      </c>
    </row>
    <row r="1860" spans="2:8">
      <c r="B1860" s="224" t="str">
        <f t="shared" si="147"/>
        <v>1Q</v>
      </c>
      <c r="C1860" s="224">
        <f t="shared" ref="C1860:C1923" si="151">MONTH(G1860)</f>
        <v>2</v>
      </c>
      <c r="D1860" s="224" t="str">
        <f t="shared" si="148"/>
        <v>21</v>
      </c>
      <c r="E1860">
        <f t="shared" si="149"/>
        <v>2021</v>
      </c>
      <c r="F1860" s="224" t="str">
        <f t="shared" si="150"/>
        <v>1Q21</v>
      </c>
      <c r="G1860" s="225">
        <v>44239</v>
      </c>
      <c r="H1860" s="224">
        <v>5.3700999999999999</v>
      </c>
    </row>
    <row r="1861" spans="2:8">
      <c r="B1861" s="224" t="str">
        <f t="shared" si="147"/>
        <v>1Q</v>
      </c>
      <c r="C1861" s="224">
        <f t="shared" si="151"/>
        <v>2</v>
      </c>
      <c r="D1861" s="224" t="str">
        <f t="shared" si="148"/>
        <v>21</v>
      </c>
      <c r="E1861">
        <f t="shared" si="149"/>
        <v>2021</v>
      </c>
      <c r="F1861" s="224" t="str">
        <f t="shared" si="150"/>
        <v>1Q21</v>
      </c>
      <c r="G1861" s="225">
        <v>44242</v>
      </c>
      <c r="H1861" s="224">
        <v>5.3700999999999999</v>
      </c>
    </row>
    <row r="1862" spans="2:8">
      <c r="B1862" s="224" t="str">
        <f t="shared" si="147"/>
        <v>1Q</v>
      </c>
      <c r="C1862" s="224">
        <f t="shared" si="151"/>
        <v>2</v>
      </c>
      <c r="D1862" s="224" t="str">
        <f t="shared" si="148"/>
        <v>21</v>
      </c>
      <c r="E1862">
        <f t="shared" si="149"/>
        <v>2021</v>
      </c>
      <c r="F1862" s="224" t="str">
        <f t="shared" si="150"/>
        <v>1Q21</v>
      </c>
      <c r="G1862" s="225">
        <v>44243</v>
      </c>
      <c r="H1862" s="224">
        <v>5.3708</v>
      </c>
    </row>
    <row r="1863" spans="2:8">
      <c r="B1863" s="224" t="str">
        <f t="shared" si="147"/>
        <v>1Q</v>
      </c>
      <c r="C1863" s="224">
        <f t="shared" si="151"/>
        <v>2</v>
      </c>
      <c r="D1863" s="224" t="str">
        <f t="shared" si="148"/>
        <v>21</v>
      </c>
      <c r="E1863">
        <f t="shared" si="149"/>
        <v>2021</v>
      </c>
      <c r="F1863" s="224" t="str">
        <f t="shared" si="150"/>
        <v>1Q21</v>
      </c>
      <c r="G1863" s="225">
        <v>44244</v>
      </c>
      <c r="H1863" s="224">
        <v>5.4108000000000001</v>
      </c>
    </row>
    <row r="1864" spans="2:8">
      <c r="B1864" s="224" t="str">
        <f t="shared" si="147"/>
        <v>1Q</v>
      </c>
      <c r="C1864" s="224">
        <f t="shared" si="151"/>
        <v>2</v>
      </c>
      <c r="D1864" s="224" t="str">
        <f t="shared" si="148"/>
        <v>21</v>
      </c>
      <c r="E1864">
        <f t="shared" si="149"/>
        <v>2021</v>
      </c>
      <c r="F1864" s="224" t="str">
        <f t="shared" si="150"/>
        <v>1Q21</v>
      </c>
      <c r="G1864" s="225">
        <v>44245</v>
      </c>
      <c r="H1864" s="224">
        <v>5.4272</v>
      </c>
    </row>
    <row r="1865" spans="2:8">
      <c r="B1865" s="224" t="str">
        <f t="shared" si="147"/>
        <v>1Q</v>
      </c>
      <c r="C1865" s="224">
        <f t="shared" si="151"/>
        <v>2</v>
      </c>
      <c r="D1865" s="224" t="str">
        <f t="shared" si="148"/>
        <v>21</v>
      </c>
      <c r="E1865">
        <f t="shared" si="149"/>
        <v>2021</v>
      </c>
      <c r="F1865" s="224" t="str">
        <f t="shared" si="150"/>
        <v>1Q21</v>
      </c>
      <c r="G1865" s="225">
        <v>44246</v>
      </c>
      <c r="H1865" s="224">
        <v>5.3826000000000001</v>
      </c>
    </row>
    <row r="1866" spans="2:8">
      <c r="B1866" s="224" t="str">
        <f t="shared" si="147"/>
        <v>1Q</v>
      </c>
      <c r="C1866" s="224">
        <f t="shared" si="151"/>
        <v>2</v>
      </c>
      <c r="D1866" s="224" t="str">
        <f t="shared" si="148"/>
        <v>21</v>
      </c>
      <c r="E1866">
        <f t="shared" si="149"/>
        <v>2021</v>
      </c>
      <c r="F1866" s="224" t="str">
        <f t="shared" si="150"/>
        <v>1Q21</v>
      </c>
      <c r="G1866" s="225">
        <v>44249</v>
      </c>
      <c r="H1866" s="224">
        <v>5.4664000000000001</v>
      </c>
    </row>
    <row r="1867" spans="2:8">
      <c r="B1867" s="224" t="str">
        <f t="shared" si="147"/>
        <v>1Q</v>
      </c>
      <c r="C1867" s="224">
        <f t="shared" si="151"/>
        <v>2</v>
      </c>
      <c r="D1867" s="224" t="str">
        <f t="shared" si="148"/>
        <v>21</v>
      </c>
      <c r="E1867">
        <f t="shared" si="149"/>
        <v>2021</v>
      </c>
      <c r="F1867" s="224" t="str">
        <f t="shared" si="150"/>
        <v>1Q21</v>
      </c>
      <c r="G1867" s="225">
        <v>44250</v>
      </c>
      <c r="H1867" s="224">
        <v>5.4412000000000003</v>
      </c>
    </row>
    <row r="1868" spans="2:8">
      <c r="B1868" s="224" t="str">
        <f t="shared" si="147"/>
        <v>1Q</v>
      </c>
      <c r="C1868" s="224">
        <f t="shared" si="151"/>
        <v>2</v>
      </c>
      <c r="D1868" s="224" t="str">
        <f t="shared" si="148"/>
        <v>21</v>
      </c>
      <c r="E1868">
        <f t="shared" si="149"/>
        <v>2021</v>
      </c>
      <c r="F1868" s="224" t="str">
        <f t="shared" si="150"/>
        <v>1Q21</v>
      </c>
      <c r="G1868" s="225">
        <v>44251</v>
      </c>
      <c r="H1868" s="224">
        <v>5.4063999999999997</v>
      </c>
    </row>
    <row r="1869" spans="2:8">
      <c r="B1869" s="224" t="str">
        <f t="shared" si="147"/>
        <v>1Q</v>
      </c>
      <c r="C1869" s="224">
        <f t="shared" si="151"/>
        <v>2</v>
      </c>
      <c r="D1869" s="224" t="str">
        <f t="shared" si="148"/>
        <v>21</v>
      </c>
      <c r="E1869">
        <f t="shared" si="149"/>
        <v>2021</v>
      </c>
      <c r="F1869" s="224" t="str">
        <f t="shared" si="150"/>
        <v>1Q21</v>
      </c>
      <c r="G1869" s="225">
        <v>44252</v>
      </c>
      <c r="H1869" s="224">
        <v>5.5311000000000003</v>
      </c>
    </row>
    <row r="1870" spans="2:8">
      <c r="B1870" s="224" t="str">
        <f t="shared" si="147"/>
        <v>1Q</v>
      </c>
      <c r="C1870" s="224">
        <f t="shared" si="151"/>
        <v>2</v>
      </c>
      <c r="D1870" s="224" t="str">
        <f t="shared" si="148"/>
        <v>21</v>
      </c>
      <c r="E1870">
        <f t="shared" si="149"/>
        <v>2021</v>
      </c>
      <c r="F1870" s="224" t="str">
        <f t="shared" si="150"/>
        <v>1Q21</v>
      </c>
      <c r="G1870" s="225">
        <v>44253</v>
      </c>
      <c r="H1870" s="224">
        <v>5.5989000000000004</v>
      </c>
    </row>
    <row r="1871" spans="2:8">
      <c r="B1871" s="224" t="str">
        <f t="shared" si="147"/>
        <v>1Q</v>
      </c>
      <c r="C1871" s="224">
        <f t="shared" si="151"/>
        <v>3</v>
      </c>
      <c r="D1871" s="224" t="str">
        <f t="shared" si="148"/>
        <v>21</v>
      </c>
      <c r="E1871">
        <f t="shared" si="149"/>
        <v>2021</v>
      </c>
      <c r="F1871" s="224" t="str">
        <f t="shared" si="150"/>
        <v>1Q21</v>
      </c>
      <c r="G1871" s="225">
        <v>44256</v>
      </c>
      <c r="H1871" s="224">
        <v>5.6421000000000001</v>
      </c>
    </row>
    <row r="1872" spans="2:8">
      <c r="B1872" s="224" t="str">
        <f t="shared" si="147"/>
        <v>1Q</v>
      </c>
      <c r="C1872" s="224">
        <f t="shared" si="151"/>
        <v>3</v>
      </c>
      <c r="D1872" s="224" t="str">
        <f t="shared" si="148"/>
        <v>21</v>
      </c>
      <c r="E1872">
        <f t="shared" si="149"/>
        <v>2021</v>
      </c>
      <c r="F1872" s="224" t="str">
        <f t="shared" si="150"/>
        <v>1Q21</v>
      </c>
      <c r="G1872" s="225">
        <v>44257</v>
      </c>
      <c r="H1872" s="224">
        <v>5.6763000000000003</v>
      </c>
    </row>
    <row r="1873" spans="2:8">
      <c r="B1873" s="224" t="str">
        <f t="shared" si="147"/>
        <v>1Q</v>
      </c>
      <c r="C1873" s="224">
        <f t="shared" si="151"/>
        <v>3</v>
      </c>
      <c r="D1873" s="224" t="str">
        <f t="shared" si="148"/>
        <v>21</v>
      </c>
      <c r="E1873">
        <f t="shared" si="149"/>
        <v>2021</v>
      </c>
      <c r="F1873" s="224" t="str">
        <f t="shared" si="150"/>
        <v>1Q21</v>
      </c>
      <c r="G1873" s="225">
        <v>44258</v>
      </c>
      <c r="H1873" s="224">
        <v>5.6196999999999999</v>
      </c>
    </row>
    <row r="1874" spans="2:8">
      <c r="B1874" s="224" t="str">
        <f t="shared" si="147"/>
        <v>1Q</v>
      </c>
      <c r="C1874" s="224">
        <f t="shared" si="151"/>
        <v>3</v>
      </c>
      <c r="D1874" s="224" t="str">
        <f t="shared" si="148"/>
        <v>21</v>
      </c>
      <c r="E1874">
        <f t="shared" si="149"/>
        <v>2021</v>
      </c>
      <c r="F1874" s="224" t="str">
        <f t="shared" si="150"/>
        <v>1Q21</v>
      </c>
      <c r="G1874" s="225">
        <v>44259</v>
      </c>
      <c r="H1874" s="224">
        <v>5.6696999999999997</v>
      </c>
    </row>
    <row r="1875" spans="2:8">
      <c r="B1875" s="224" t="str">
        <f t="shared" si="147"/>
        <v>1Q</v>
      </c>
      <c r="C1875" s="224">
        <f t="shared" si="151"/>
        <v>3</v>
      </c>
      <c r="D1875" s="224" t="str">
        <f t="shared" si="148"/>
        <v>21</v>
      </c>
      <c r="E1875">
        <f t="shared" si="149"/>
        <v>2021</v>
      </c>
      <c r="F1875" s="224" t="str">
        <f t="shared" si="150"/>
        <v>1Q21</v>
      </c>
      <c r="G1875" s="225">
        <v>44260</v>
      </c>
      <c r="H1875" s="224">
        <v>5.6910999999999996</v>
      </c>
    </row>
    <row r="1876" spans="2:8">
      <c r="B1876" s="224" t="str">
        <f t="shared" si="147"/>
        <v>1Q</v>
      </c>
      <c r="C1876" s="224">
        <f t="shared" si="151"/>
        <v>3</v>
      </c>
      <c r="D1876" s="224" t="str">
        <f t="shared" si="148"/>
        <v>21</v>
      </c>
      <c r="E1876">
        <f t="shared" si="149"/>
        <v>2021</v>
      </c>
      <c r="F1876" s="224" t="str">
        <f t="shared" si="150"/>
        <v>1Q21</v>
      </c>
      <c r="G1876" s="225">
        <v>44263</v>
      </c>
      <c r="H1876" s="224">
        <v>5.8757999999999999</v>
      </c>
    </row>
    <row r="1877" spans="2:8">
      <c r="B1877" s="224" t="str">
        <f t="shared" si="147"/>
        <v>1Q</v>
      </c>
      <c r="C1877" s="224">
        <f t="shared" si="151"/>
        <v>3</v>
      </c>
      <c r="D1877" s="224" t="str">
        <f t="shared" si="148"/>
        <v>21</v>
      </c>
      <c r="E1877">
        <f t="shared" si="149"/>
        <v>2021</v>
      </c>
      <c r="F1877" s="224" t="str">
        <f t="shared" si="150"/>
        <v>1Q21</v>
      </c>
      <c r="G1877" s="225">
        <v>44264</v>
      </c>
      <c r="H1877" s="224">
        <v>5.8029000000000002</v>
      </c>
    </row>
    <row r="1878" spans="2:8">
      <c r="B1878" s="224" t="str">
        <f t="shared" si="147"/>
        <v>1Q</v>
      </c>
      <c r="C1878" s="224">
        <f t="shared" si="151"/>
        <v>3</v>
      </c>
      <c r="D1878" s="224" t="str">
        <f t="shared" si="148"/>
        <v>21</v>
      </c>
      <c r="E1878">
        <f t="shared" si="149"/>
        <v>2021</v>
      </c>
      <c r="F1878" s="224" t="str">
        <f t="shared" si="150"/>
        <v>1Q21</v>
      </c>
      <c r="G1878" s="225">
        <v>44265</v>
      </c>
      <c r="H1878" s="224">
        <v>5.6722999999999999</v>
      </c>
    </row>
    <row r="1879" spans="2:8">
      <c r="B1879" s="224" t="str">
        <f t="shared" si="147"/>
        <v>1Q</v>
      </c>
      <c r="C1879" s="224">
        <f t="shared" si="151"/>
        <v>3</v>
      </c>
      <c r="D1879" s="224" t="str">
        <f t="shared" si="148"/>
        <v>21</v>
      </c>
      <c r="E1879">
        <f t="shared" si="149"/>
        <v>2021</v>
      </c>
      <c r="F1879" s="224" t="str">
        <f t="shared" si="150"/>
        <v>1Q21</v>
      </c>
      <c r="G1879" s="225">
        <v>44266</v>
      </c>
      <c r="H1879" s="224">
        <v>5.5362</v>
      </c>
    </row>
    <row r="1880" spans="2:8">
      <c r="B1880" s="224" t="str">
        <f t="shared" si="147"/>
        <v>1Q</v>
      </c>
      <c r="C1880" s="224">
        <f t="shared" si="151"/>
        <v>3</v>
      </c>
      <c r="D1880" s="224" t="str">
        <f t="shared" si="148"/>
        <v>21</v>
      </c>
      <c r="E1880">
        <f t="shared" si="149"/>
        <v>2021</v>
      </c>
      <c r="F1880" s="224" t="str">
        <f t="shared" si="150"/>
        <v>1Q21</v>
      </c>
      <c r="G1880" s="225">
        <v>44267</v>
      </c>
      <c r="H1880" s="224">
        <v>5.5519999999999996</v>
      </c>
    </row>
    <row r="1881" spans="2:8">
      <c r="B1881" s="224" t="str">
        <f t="shared" si="147"/>
        <v>1Q</v>
      </c>
      <c r="C1881" s="224">
        <f t="shared" si="151"/>
        <v>3</v>
      </c>
      <c r="D1881" s="224" t="str">
        <f t="shared" si="148"/>
        <v>21</v>
      </c>
      <c r="E1881">
        <f t="shared" si="149"/>
        <v>2021</v>
      </c>
      <c r="F1881" s="224" t="str">
        <f t="shared" si="150"/>
        <v>1Q21</v>
      </c>
      <c r="G1881" s="225">
        <v>44270</v>
      </c>
      <c r="H1881" s="224">
        <v>5.6162000000000001</v>
      </c>
    </row>
    <row r="1882" spans="2:8">
      <c r="B1882" s="224" t="str">
        <f t="shared" si="147"/>
        <v>1Q</v>
      </c>
      <c r="C1882" s="224">
        <f t="shared" si="151"/>
        <v>3</v>
      </c>
      <c r="D1882" s="224" t="str">
        <f t="shared" si="148"/>
        <v>21</v>
      </c>
      <c r="E1882">
        <f t="shared" si="149"/>
        <v>2021</v>
      </c>
      <c r="F1882" s="224" t="str">
        <f t="shared" si="150"/>
        <v>1Q21</v>
      </c>
      <c r="G1882" s="225">
        <v>44271</v>
      </c>
      <c r="H1882" s="224">
        <v>5.6250999999999998</v>
      </c>
    </row>
    <row r="1883" spans="2:8">
      <c r="B1883" s="224" t="str">
        <f t="shared" si="147"/>
        <v>1Q</v>
      </c>
      <c r="C1883" s="224">
        <f t="shared" si="151"/>
        <v>3</v>
      </c>
      <c r="D1883" s="224" t="str">
        <f t="shared" si="148"/>
        <v>21</v>
      </c>
      <c r="E1883">
        <f t="shared" si="149"/>
        <v>2021</v>
      </c>
      <c r="F1883" s="224" t="str">
        <f t="shared" si="150"/>
        <v>1Q21</v>
      </c>
      <c r="G1883" s="225">
        <v>44272</v>
      </c>
      <c r="H1883" s="224">
        <v>5.5846999999999998</v>
      </c>
    </row>
    <row r="1884" spans="2:8">
      <c r="B1884" s="224" t="str">
        <f t="shared" si="147"/>
        <v>1Q</v>
      </c>
      <c r="C1884" s="224">
        <f t="shared" si="151"/>
        <v>3</v>
      </c>
      <c r="D1884" s="224" t="str">
        <f t="shared" si="148"/>
        <v>21</v>
      </c>
      <c r="E1884">
        <f t="shared" si="149"/>
        <v>2021</v>
      </c>
      <c r="F1884" s="224" t="str">
        <f t="shared" si="150"/>
        <v>1Q21</v>
      </c>
      <c r="G1884" s="225">
        <v>44273</v>
      </c>
      <c r="H1884" s="224">
        <v>5.5616000000000003</v>
      </c>
    </row>
    <row r="1885" spans="2:8">
      <c r="B1885" s="224" t="str">
        <f t="shared" si="147"/>
        <v>1Q</v>
      </c>
      <c r="C1885" s="224">
        <f t="shared" si="151"/>
        <v>3</v>
      </c>
      <c r="D1885" s="224" t="str">
        <f t="shared" si="148"/>
        <v>21</v>
      </c>
      <c r="E1885">
        <f t="shared" si="149"/>
        <v>2021</v>
      </c>
      <c r="F1885" s="224" t="str">
        <f t="shared" si="150"/>
        <v>1Q21</v>
      </c>
      <c r="G1885" s="225">
        <v>44274</v>
      </c>
      <c r="H1885" s="224">
        <v>5.4927999999999999</v>
      </c>
    </row>
    <row r="1886" spans="2:8">
      <c r="B1886" s="224" t="str">
        <f t="shared" si="147"/>
        <v>1Q</v>
      </c>
      <c r="C1886" s="224">
        <f t="shared" si="151"/>
        <v>3</v>
      </c>
      <c r="D1886" s="224" t="str">
        <f t="shared" si="148"/>
        <v>21</v>
      </c>
      <c r="E1886">
        <f t="shared" si="149"/>
        <v>2021</v>
      </c>
      <c r="F1886" s="224" t="str">
        <f t="shared" si="150"/>
        <v>1Q21</v>
      </c>
      <c r="G1886" s="225">
        <v>44277</v>
      </c>
      <c r="H1886" s="224">
        <v>5.5061999999999998</v>
      </c>
    </row>
    <row r="1887" spans="2:8">
      <c r="B1887" s="224" t="str">
        <f t="shared" si="147"/>
        <v>1Q</v>
      </c>
      <c r="C1887" s="224">
        <f t="shared" si="151"/>
        <v>3</v>
      </c>
      <c r="D1887" s="224" t="str">
        <f t="shared" si="148"/>
        <v>21</v>
      </c>
      <c r="E1887">
        <f t="shared" si="149"/>
        <v>2021</v>
      </c>
      <c r="F1887" s="224" t="str">
        <f t="shared" si="150"/>
        <v>1Q21</v>
      </c>
      <c r="G1887" s="225">
        <v>44278</v>
      </c>
      <c r="H1887" s="224">
        <v>5.5228999999999999</v>
      </c>
    </row>
    <row r="1888" spans="2:8">
      <c r="B1888" s="224" t="str">
        <f t="shared" si="147"/>
        <v>1Q</v>
      </c>
      <c r="C1888" s="224">
        <f t="shared" si="151"/>
        <v>3</v>
      </c>
      <c r="D1888" s="224" t="str">
        <f t="shared" si="148"/>
        <v>21</v>
      </c>
      <c r="E1888">
        <f t="shared" si="149"/>
        <v>2021</v>
      </c>
      <c r="F1888" s="224" t="str">
        <f t="shared" si="150"/>
        <v>1Q21</v>
      </c>
      <c r="G1888" s="225">
        <v>44279</v>
      </c>
      <c r="H1888" s="224">
        <v>5.6212</v>
      </c>
    </row>
    <row r="1889" spans="2:8">
      <c r="B1889" s="224" t="str">
        <f t="shared" si="147"/>
        <v>1Q</v>
      </c>
      <c r="C1889" s="224">
        <f t="shared" si="151"/>
        <v>3</v>
      </c>
      <c r="D1889" s="224" t="str">
        <f t="shared" si="148"/>
        <v>21</v>
      </c>
      <c r="E1889">
        <f t="shared" si="149"/>
        <v>2021</v>
      </c>
      <c r="F1889" s="224" t="str">
        <f t="shared" si="150"/>
        <v>1Q21</v>
      </c>
      <c r="G1889" s="225">
        <v>44280</v>
      </c>
      <c r="H1889" s="224">
        <v>5.6478000000000002</v>
      </c>
    </row>
    <row r="1890" spans="2:8">
      <c r="B1890" s="224" t="str">
        <f t="shared" si="147"/>
        <v>1Q</v>
      </c>
      <c r="C1890" s="224">
        <f t="shared" si="151"/>
        <v>3</v>
      </c>
      <c r="D1890" s="224" t="str">
        <f t="shared" si="148"/>
        <v>21</v>
      </c>
      <c r="E1890">
        <f t="shared" si="149"/>
        <v>2021</v>
      </c>
      <c r="F1890" s="224" t="str">
        <f t="shared" si="150"/>
        <v>1Q21</v>
      </c>
      <c r="G1890" s="225">
        <v>44281</v>
      </c>
      <c r="H1890" s="224">
        <v>5.7568999999999999</v>
      </c>
    </row>
    <row r="1891" spans="2:8">
      <c r="B1891" s="224" t="str">
        <f t="shared" si="147"/>
        <v>1Q</v>
      </c>
      <c r="C1891" s="224">
        <f t="shared" si="151"/>
        <v>3</v>
      </c>
      <c r="D1891" s="224" t="str">
        <f t="shared" si="148"/>
        <v>21</v>
      </c>
      <c r="E1891">
        <f t="shared" si="149"/>
        <v>2021</v>
      </c>
      <c r="F1891" s="224" t="str">
        <f t="shared" si="150"/>
        <v>1Q21</v>
      </c>
      <c r="G1891" s="225">
        <v>44284</v>
      </c>
      <c r="H1891" s="224">
        <v>5.7813999999999997</v>
      </c>
    </row>
    <row r="1892" spans="2:8">
      <c r="B1892" s="224" t="str">
        <f t="shared" si="147"/>
        <v>1Q</v>
      </c>
      <c r="C1892" s="224">
        <f t="shared" si="151"/>
        <v>3</v>
      </c>
      <c r="D1892" s="224" t="str">
        <f t="shared" si="148"/>
        <v>21</v>
      </c>
      <c r="E1892">
        <f t="shared" si="149"/>
        <v>2021</v>
      </c>
      <c r="F1892" s="224" t="str">
        <f t="shared" si="150"/>
        <v>1Q21</v>
      </c>
      <c r="G1892" s="225">
        <v>44285</v>
      </c>
      <c r="H1892" s="224">
        <v>5.7755000000000001</v>
      </c>
    </row>
    <row r="1893" spans="2:8">
      <c r="B1893" s="224" t="str">
        <f t="shared" si="147"/>
        <v>1Q</v>
      </c>
      <c r="C1893" s="224">
        <f t="shared" si="151"/>
        <v>3</v>
      </c>
      <c r="D1893" s="224" t="str">
        <f t="shared" si="148"/>
        <v>21</v>
      </c>
      <c r="E1893">
        <f t="shared" si="149"/>
        <v>2021</v>
      </c>
      <c r="F1893" s="224" t="str">
        <f t="shared" si="150"/>
        <v>1Q21</v>
      </c>
      <c r="G1893" s="225">
        <v>44286</v>
      </c>
      <c r="H1893" s="224">
        <v>5.6333000000000002</v>
      </c>
    </row>
    <row r="1894" spans="2:8">
      <c r="B1894" s="224" t="str">
        <f t="shared" si="147"/>
        <v>2Q</v>
      </c>
      <c r="C1894" s="224">
        <f t="shared" si="151"/>
        <v>4</v>
      </c>
      <c r="D1894" s="224" t="str">
        <f t="shared" si="148"/>
        <v>21</v>
      </c>
      <c r="E1894">
        <f t="shared" si="149"/>
        <v>2021</v>
      </c>
      <c r="F1894" s="224" t="str">
        <f t="shared" si="150"/>
        <v>2Q21</v>
      </c>
      <c r="G1894" s="225">
        <v>44287</v>
      </c>
      <c r="H1894" s="224">
        <v>5.7088000000000001</v>
      </c>
    </row>
    <row r="1895" spans="2:8">
      <c r="B1895" s="224" t="str">
        <f t="shared" si="147"/>
        <v>2Q</v>
      </c>
      <c r="C1895" s="224">
        <f t="shared" si="151"/>
        <v>4</v>
      </c>
      <c r="D1895" s="224" t="str">
        <f t="shared" si="148"/>
        <v>21</v>
      </c>
      <c r="E1895">
        <f t="shared" si="149"/>
        <v>2021</v>
      </c>
      <c r="F1895" s="224" t="str">
        <f t="shared" si="150"/>
        <v>2Q21</v>
      </c>
      <c r="G1895" s="225">
        <v>44288</v>
      </c>
      <c r="H1895" s="224">
        <v>5.7080000000000002</v>
      </c>
    </row>
    <row r="1896" spans="2:8">
      <c r="B1896" s="224" t="str">
        <f t="shared" si="147"/>
        <v>2Q</v>
      </c>
      <c r="C1896" s="224">
        <f t="shared" si="151"/>
        <v>4</v>
      </c>
      <c r="D1896" s="224" t="str">
        <f t="shared" si="148"/>
        <v>21</v>
      </c>
      <c r="E1896">
        <f t="shared" si="149"/>
        <v>2021</v>
      </c>
      <c r="F1896" s="224" t="str">
        <f t="shared" si="150"/>
        <v>2Q21</v>
      </c>
      <c r="G1896" s="225">
        <v>44291</v>
      </c>
      <c r="H1896" s="224">
        <v>5.6638999999999999</v>
      </c>
    </row>
    <row r="1897" spans="2:8">
      <c r="B1897" s="224" t="str">
        <f t="shared" si="147"/>
        <v>2Q</v>
      </c>
      <c r="C1897" s="224">
        <f t="shared" si="151"/>
        <v>4</v>
      </c>
      <c r="D1897" s="224" t="str">
        <f t="shared" si="148"/>
        <v>21</v>
      </c>
      <c r="E1897">
        <f t="shared" si="149"/>
        <v>2021</v>
      </c>
      <c r="F1897" s="224" t="str">
        <f t="shared" si="150"/>
        <v>2Q21</v>
      </c>
      <c r="G1897" s="225">
        <v>44292</v>
      </c>
      <c r="H1897" s="224">
        <v>5.5914000000000001</v>
      </c>
    </row>
    <row r="1898" spans="2:8">
      <c r="B1898" s="224" t="str">
        <f t="shared" si="147"/>
        <v>2Q</v>
      </c>
      <c r="C1898" s="224">
        <f t="shared" si="151"/>
        <v>4</v>
      </c>
      <c r="D1898" s="224" t="str">
        <f t="shared" si="148"/>
        <v>21</v>
      </c>
      <c r="E1898">
        <f t="shared" si="149"/>
        <v>2021</v>
      </c>
      <c r="F1898" s="224" t="str">
        <f t="shared" si="150"/>
        <v>2Q21</v>
      </c>
      <c r="G1898" s="225">
        <v>44293</v>
      </c>
      <c r="H1898" s="224">
        <v>5.6144999999999996</v>
      </c>
    </row>
    <row r="1899" spans="2:8">
      <c r="B1899" s="224" t="str">
        <f t="shared" si="147"/>
        <v>2Q</v>
      </c>
      <c r="C1899" s="224">
        <f t="shared" si="151"/>
        <v>4</v>
      </c>
      <c r="D1899" s="224" t="str">
        <f t="shared" si="148"/>
        <v>21</v>
      </c>
      <c r="E1899">
        <f t="shared" si="149"/>
        <v>2021</v>
      </c>
      <c r="F1899" s="224" t="str">
        <f t="shared" si="150"/>
        <v>2Q21</v>
      </c>
      <c r="G1899" s="225">
        <v>44294</v>
      </c>
      <c r="H1899" s="224">
        <v>5.5735000000000001</v>
      </c>
    </row>
    <row r="1900" spans="2:8">
      <c r="B1900" s="224" t="str">
        <f t="shared" si="147"/>
        <v>2Q</v>
      </c>
      <c r="C1900" s="224">
        <f t="shared" si="151"/>
        <v>4</v>
      </c>
      <c r="D1900" s="224" t="str">
        <f t="shared" si="148"/>
        <v>21</v>
      </c>
      <c r="E1900">
        <f t="shared" si="149"/>
        <v>2021</v>
      </c>
      <c r="F1900" s="224" t="str">
        <f t="shared" si="150"/>
        <v>2Q21</v>
      </c>
      <c r="G1900" s="225">
        <v>44295</v>
      </c>
      <c r="H1900" s="224">
        <v>5.6829000000000001</v>
      </c>
    </row>
    <row r="1901" spans="2:8">
      <c r="B1901" s="224" t="str">
        <f t="shared" si="147"/>
        <v>2Q</v>
      </c>
      <c r="C1901" s="224">
        <f t="shared" si="151"/>
        <v>4</v>
      </c>
      <c r="D1901" s="224" t="str">
        <f t="shared" si="148"/>
        <v>21</v>
      </c>
      <c r="E1901">
        <f t="shared" si="149"/>
        <v>2021</v>
      </c>
      <c r="F1901" s="224" t="str">
        <f t="shared" si="150"/>
        <v>2Q21</v>
      </c>
      <c r="G1901" s="225">
        <v>44298</v>
      </c>
      <c r="H1901" s="224">
        <v>5.7335000000000003</v>
      </c>
    </row>
    <row r="1902" spans="2:8">
      <c r="B1902" s="224" t="str">
        <f t="shared" si="147"/>
        <v>2Q</v>
      </c>
      <c r="C1902" s="224">
        <f t="shared" si="151"/>
        <v>4</v>
      </c>
      <c r="D1902" s="224" t="str">
        <f t="shared" si="148"/>
        <v>21</v>
      </c>
      <c r="E1902">
        <f t="shared" si="149"/>
        <v>2021</v>
      </c>
      <c r="F1902" s="224" t="str">
        <f t="shared" si="150"/>
        <v>2Q21</v>
      </c>
      <c r="G1902" s="225">
        <v>44299</v>
      </c>
      <c r="H1902" s="224">
        <v>5.7175000000000002</v>
      </c>
    </row>
    <row r="1903" spans="2:8">
      <c r="B1903" s="224" t="str">
        <f t="shared" si="147"/>
        <v>2Q</v>
      </c>
      <c r="C1903" s="224">
        <f t="shared" si="151"/>
        <v>4</v>
      </c>
      <c r="D1903" s="224" t="str">
        <f t="shared" si="148"/>
        <v>21</v>
      </c>
      <c r="E1903">
        <f t="shared" si="149"/>
        <v>2021</v>
      </c>
      <c r="F1903" s="224" t="str">
        <f t="shared" si="150"/>
        <v>2Q21</v>
      </c>
      <c r="G1903" s="225">
        <v>44300</v>
      </c>
      <c r="H1903" s="224">
        <v>5.6543000000000001</v>
      </c>
    </row>
    <row r="1904" spans="2:8">
      <c r="B1904" s="224" t="str">
        <f t="shared" si="147"/>
        <v>2Q</v>
      </c>
      <c r="C1904" s="224">
        <f t="shared" si="151"/>
        <v>4</v>
      </c>
      <c r="D1904" s="224" t="str">
        <f t="shared" si="148"/>
        <v>21</v>
      </c>
      <c r="E1904">
        <f t="shared" si="149"/>
        <v>2021</v>
      </c>
      <c r="F1904" s="224" t="str">
        <f t="shared" si="150"/>
        <v>2Q21</v>
      </c>
      <c r="G1904" s="225">
        <v>44301</v>
      </c>
      <c r="H1904" s="224">
        <v>5.6165000000000003</v>
      </c>
    </row>
    <row r="1905" spans="2:8">
      <c r="B1905" s="224" t="str">
        <f t="shared" si="147"/>
        <v>2Q</v>
      </c>
      <c r="C1905" s="224">
        <f t="shared" si="151"/>
        <v>4</v>
      </c>
      <c r="D1905" s="224" t="str">
        <f t="shared" si="148"/>
        <v>21</v>
      </c>
      <c r="E1905">
        <f t="shared" si="149"/>
        <v>2021</v>
      </c>
      <c r="F1905" s="224" t="str">
        <f t="shared" si="150"/>
        <v>2Q21</v>
      </c>
      <c r="G1905" s="225">
        <v>44302</v>
      </c>
      <c r="H1905" s="224">
        <v>5.5888</v>
      </c>
    </row>
    <row r="1906" spans="2:8">
      <c r="B1906" s="224" t="str">
        <f t="shared" si="147"/>
        <v>2Q</v>
      </c>
      <c r="C1906" s="224">
        <f t="shared" si="151"/>
        <v>4</v>
      </c>
      <c r="D1906" s="224" t="str">
        <f t="shared" si="148"/>
        <v>21</v>
      </c>
      <c r="E1906">
        <f t="shared" si="149"/>
        <v>2021</v>
      </c>
      <c r="F1906" s="224" t="str">
        <f t="shared" si="150"/>
        <v>2Q21</v>
      </c>
      <c r="G1906" s="225">
        <v>44305</v>
      </c>
      <c r="H1906" s="224">
        <v>5.5469999999999997</v>
      </c>
    </row>
    <row r="1907" spans="2:8">
      <c r="B1907" s="224" t="str">
        <f t="shared" si="147"/>
        <v>2Q</v>
      </c>
      <c r="C1907" s="224">
        <f t="shared" si="151"/>
        <v>4</v>
      </c>
      <c r="D1907" s="224" t="str">
        <f t="shared" si="148"/>
        <v>21</v>
      </c>
      <c r="E1907">
        <f t="shared" si="149"/>
        <v>2021</v>
      </c>
      <c r="F1907" s="224" t="str">
        <f t="shared" si="150"/>
        <v>2Q21</v>
      </c>
      <c r="G1907" s="225">
        <v>44306</v>
      </c>
      <c r="H1907" s="224">
        <v>5.5697000000000001</v>
      </c>
    </row>
    <row r="1908" spans="2:8">
      <c r="B1908" s="224" t="str">
        <f t="shared" si="147"/>
        <v>2Q</v>
      </c>
      <c r="C1908" s="224">
        <f t="shared" si="151"/>
        <v>4</v>
      </c>
      <c r="D1908" s="224" t="str">
        <f t="shared" si="148"/>
        <v>21</v>
      </c>
      <c r="E1908">
        <f t="shared" si="149"/>
        <v>2021</v>
      </c>
      <c r="F1908" s="224" t="str">
        <f t="shared" si="150"/>
        <v>2Q21</v>
      </c>
      <c r="G1908" s="225">
        <v>44307</v>
      </c>
      <c r="H1908" s="224">
        <v>5.5694999999999997</v>
      </c>
    </row>
    <row r="1909" spans="2:8">
      <c r="B1909" s="224" t="str">
        <f t="shared" si="147"/>
        <v>2Q</v>
      </c>
      <c r="C1909" s="224">
        <f t="shared" si="151"/>
        <v>4</v>
      </c>
      <c r="D1909" s="224" t="str">
        <f t="shared" si="148"/>
        <v>21</v>
      </c>
      <c r="E1909">
        <f t="shared" si="149"/>
        <v>2021</v>
      </c>
      <c r="F1909" s="224" t="str">
        <f t="shared" si="150"/>
        <v>2Q21</v>
      </c>
      <c r="G1909" s="225">
        <v>44308</v>
      </c>
      <c r="H1909" s="224">
        <v>5.4451000000000001</v>
      </c>
    </row>
    <row r="1910" spans="2:8">
      <c r="B1910" s="224" t="str">
        <f t="shared" si="147"/>
        <v>2Q</v>
      </c>
      <c r="C1910" s="224">
        <f t="shared" si="151"/>
        <v>4</v>
      </c>
      <c r="D1910" s="224" t="str">
        <f t="shared" si="148"/>
        <v>21</v>
      </c>
      <c r="E1910">
        <f t="shared" si="149"/>
        <v>2021</v>
      </c>
      <c r="F1910" s="224" t="str">
        <f t="shared" si="150"/>
        <v>2Q21</v>
      </c>
      <c r="G1910" s="225">
        <v>44309</v>
      </c>
      <c r="H1910" s="224">
        <v>5.4763999999999999</v>
      </c>
    </row>
    <row r="1911" spans="2:8">
      <c r="B1911" s="224" t="str">
        <f t="shared" si="147"/>
        <v>2Q</v>
      </c>
      <c r="C1911" s="224">
        <f t="shared" si="151"/>
        <v>4</v>
      </c>
      <c r="D1911" s="224" t="str">
        <f t="shared" si="148"/>
        <v>21</v>
      </c>
      <c r="E1911">
        <f t="shared" si="149"/>
        <v>2021</v>
      </c>
      <c r="F1911" s="224" t="str">
        <f t="shared" si="150"/>
        <v>2Q21</v>
      </c>
      <c r="G1911" s="225">
        <v>44312</v>
      </c>
      <c r="H1911" s="224">
        <v>5.4367000000000001</v>
      </c>
    </row>
    <row r="1912" spans="2:8">
      <c r="B1912" s="224" t="str">
        <f t="shared" si="147"/>
        <v>2Q</v>
      </c>
      <c r="C1912" s="224">
        <f t="shared" si="151"/>
        <v>4</v>
      </c>
      <c r="D1912" s="224" t="str">
        <f t="shared" si="148"/>
        <v>21</v>
      </c>
      <c r="E1912">
        <f t="shared" si="149"/>
        <v>2021</v>
      </c>
      <c r="F1912" s="224" t="str">
        <f t="shared" si="150"/>
        <v>2Q21</v>
      </c>
      <c r="G1912" s="225">
        <v>44313</v>
      </c>
      <c r="H1912" s="224">
        <v>5.4497</v>
      </c>
    </row>
    <row r="1913" spans="2:8">
      <c r="B1913" s="224" t="str">
        <f t="shared" si="147"/>
        <v>2Q</v>
      </c>
      <c r="C1913" s="224">
        <f t="shared" si="151"/>
        <v>4</v>
      </c>
      <c r="D1913" s="224" t="str">
        <f t="shared" si="148"/>
        <v>21</v>
      </c>
      <c r="E1913">
        <f t="shared" si="149"/>
        <v>2021</v>
      </c>
      <c r="F1913" s="224" t="str">
        <f t="shared" si="150"/>
        <v>2Q21</v>
      </c>
      <c r="G1913" s="225">
        <v>44314</v>
      </c>
      <c r="H1913" s="224">
        <v>5.3432000000000004</v>
      </c>
    </row>
    <row r="1914" spans="2:8">
      <c r="B1914" s="224" t="str">
        <f t="shared" si="147"/>
        <v>2Q</v>
      </c>
      <c r="C1914" s="224">
        <f t="shared" si="151"/>
        <v>4</v>
      </c>
      <c r="D1914" s="224" t="str">
        <f t="shared" si="148"/>
        <v>21</v>
      </c>
      <c r="E1914">
        <f t="shared" si="149"/>
        <v>2021</v>
      </c>
      <c r="F1914" s="224" t="str">
        <f t="shared" si="150"/>
        <v>2Q21</v>
      </c>
      <c r="G1914" s="225">
        <v>44315</v>
      </c>
      <c r="H1914" s="224">
        <v>5.3377999999999997</v>
      </c>
    </row>
    <row r="1915" spans="2:8">
      <c r="B1915" s="224" t="str">
        <f t="shared" si="147"/>
        <v>2Q</v>
      </c>
      <c r="C1915" s="224">
        <f t="shared" si="151"/>
        <v>4</v>
      </c>
      <c r="D1915" s="224" t="str">
        <f t="shared" si="148"/>
        <v>21</v>
      </c>
      <c r="E1915">
        <f t="shared" si="149"/>
        <v>2021</v>
      </c>
      <c r="F1915" s="224" t="str">
        <f t="shared" si="150"/>
        <v>2Q21</v>
      </c>
      <c r="G1915" s="225">
        <v>44316</v>
      </c>
      <c r="H1915" s="224">
        <v>5.4367999999999999</v>
      </c>
    </row>
    <row r="1916" spans="2:8">
      <c r="B1916" s="224" t="str">
        <f t="shared" si="147"/>
        <v>2Q</v>
      </c>
      <c r="C1916" s="224">
        <f t="shared" si="151"/>
        <v>5</v>
      </c>
      <c r="D1916" s="224" t="str">
        <f t="shared" si="148"/>
        <v>21</v>
      </c>
      <c r="E1916">
        <f t="shared" si="149"/>
        <v>2021</v>
      </c>
      <c r="F1916" s="224" t="str">
        <f t="shared" si="150"/>
        <v>2Q21</v>
      </c>
      <c r="G1916" s="225">
        <v>44319</v>
      </c>
      <c r="H1916" s="224">
        <v>5.4436</v>
      </c>
    </row>
    <row r="1917" spans="2:8">
      <c r="B1917" s="224" t="str">
        <f t="shared" si="147"/>
        <v>2Q</v>
      </c>
      <c r="C1917" s="224">
        <f t="shared" si="151"/>
        <v>5</v>
      </c>
      <c r="D1917" s="224" t="str">
        <f t="shared" si="148"/>
        <v>21</v>
      </c>
      <c r="E1917">
        <f t="shared" si="149"/>
        <v>2021</v>
      </c>
      <c r="F1917" s="224" t="str">
        <f t="shared" si="150"/>
        <v>2Q21</v>
      </c>
      <c r="G1917" s="225">
        <v>44320</v>
      </c>
      <c r="H1917" s="224">
        <v>5.4444999999999997</v>
      </c>
    </row>
    <row r="1918" spans="2:8">
      <c r="B1918" s="224" t="str">
        <f t="shared" si="147"/>
        <v>2Q</v>
      </c>
      <c r="C1918" s="224">
        <f t="shared" si="151"/>
        <v>5</v>
      </c>
      <c r="D1918" s="224" t="str">
        <f t="shared" si="148"/>
        <v>21</v>
      </c>
      <c r="E1918">
        <f t="shared" si="149"/>
        <v>2021</v>
      </c>
      <c r="F1918" s="224" t="str">
        <f t="shared" si="150"/>
        <v>2Q21</v>
      </c>
      <c r="G1918" s="225">
        <v>44321</v>
      </c>
      <c r="H1918" s="224">
        <v>5.3548999999999998</v>
      </c>
    </row>
    <row r="1919" spans="2:8">
      <c r="B1919" s="224" t="str">
        <f t="shared" si="147"/>
        <v>2Q</v>
      </c>
      <c r="C1919" s="224">
        <f t="shared" si="151"/>
        <v>5</v>
      </c>
      <c r="D1919" s="224" t="str">
        <f t="shared" si="148"/>
        <v>21</v>
      </c>
      <c r="E1919">
        <f t="shared" si="149"/>
        <v>2021</v>
      </c>
      <c r="F1919" s="224" t="str">
        <f t="shared" si="150"/>
        <v>2Q21</v>
      </c>
      <c r="G1919" s="225">
        <v>44322</v>
      </c>
      <c r="H1919" s="224">
        <v>5.2763</v>
      </c>
    </row>
    <row r="1920" spans="2:8">
      <c r="B1920" s="224" t="str">
        <f t="shared" si="147"/>
        <v>2Q</v>
      </c>
      <c r="C1920" s="224">
        <f t="shared" si="151"/>
        <v>5</v>
      </c>
      <c r="D1920" s="224" t="str">
        <f t="shared" si="148"/>
        <v>21</v>
      </c>
      <c r="E1920">
        <f t="shared" si="149"/>
        <v>2021</v>
      </c>
      <c r="F1920" s="224" t="str">
        <f t="shared" si="150"/>
        <v>2Q21</v>
      </c>
      <c r="G1920" s="225">
        <v>44323</v>
      </c>
      <c r="H1920" s="224">
        <v>5.2382999999999997</v>
      </c>
    </row>
    <row r="1921" spans="2:8">
      <c r="B1921" s="224" t="str">
        <f t="shared" si="147"/>
        <v>2Q</v>
      </c>
      <c r="C1921" s="224">
        <f t="shared" si="151"/>
        <v>5</v>
      </c>
      <c r="D1921" s="224" t="str">
        <f t="shared" si="148"/>
        <v>21</v>
      </c>
      <c r="E1921">
        <f t="shared" si="149"/>
        <v>2021</v>
      </c>
      <c r="F1921" s="224" t="str">
        <f t="shared" si="150"/>
        <v>2Q21</v>
      </c>
      <c r="G1921" s="225">
        <v>44326</v>
      </c>
      <c r="H1921" s="224">
        <v>5.2282999999999999</v>
      </c>
    </row>
    <row r="1922" spans="2:8">
      <c r="B1922" s="224" t="str">
        <f t="shared" si="147"/>
        <v>2Q</v>
      </c>
      <c r="C1922" s="224">
        <f t="shared" si="151"/>
        <v>5</v>
      </c>
      <c r="D1922" s="224" t="str">
        <f t="shared" si="148"/>
        <v>21</v>
      </c>
      <c r="E1922">
        <f t="shared" si="149"/>
        <v>2021</v>
      </c>
      <c r="F1922" s="224" t="str">
        <f t="shared" si="150"/>
        <v>2Q21</v>
      </c>
      <c r="G1922" s="225">
        <v>44327</v>
      </c>
      <c r="H1922" s="224">
        <v>5.2217000000000002</v>
      </c>
    </row>
    <row r="1923" spans="2:8">
      <c r="B1923" s="224" t="str">
        <f t="shared" ref="B1923:B1986" si="152">VLOOKUP(C1923,$N$3:$O$14,2,0)</f>
        <v>2Q</v>
      </c>
      <c r="C1923" s="224">
        <f t="shared" si="151"/>
        <v>5</v>
      </c>
      <c r="D1923" s="224" t="str">
        <f t="shared" ref="D1923:D1986" si="153">RIGHT(E1923,2)</f>
        <v>21</v>
      </c>
      <c r="E1923">
        <f t="shared" ref="E1923:E1986" si="154">YEAR(G1923)</f>
        <v>2021</v>
      </c>
      <c r="F1923" s="224" t="str">
        <f t="shared" ref="F1923:F1986" si="155">+B1923&amp;D1923</f>
        <v>2Q21</v>
      </c>
      <c r="G1923" s="225">
        <v>44328</v>
      </c>
      <c r="H1923" s="224">
        <v>5.3070000000000004</v>
      </c>
    </row>
    <row r="1924" spans="2:8">
      <c r="B1924" s="224" t="str">
        <f t="shared" si="152"/>
        <v>2Q</v>
      </c>
      <c r="C1924" s="224">
        <f t="shared" ref="C1924:C1987" si="156">MONTH(G1924)</f>
        <v>5</v>
      </c>
      <c r="D1924" s="224" t="str">
        <f t="shared" si="153"/>
        <v>21</v>
      </c>
      <c r="E1924">
        <f t="shared" si="154"/>
        <v>2021</v>
      </c>
      <c r="F1924" s="224" t="str">
        <f t="shared" si="155"/>
        <v>2Q21</v>
      </c>
      <c r="G1924" s="225">
        <v>44329</v>
      </c>
      <c r="H1924" s="224">
        <v>5.31</v>
      </c>
    </row>
    <row r="1925" spans="2:8">
      <c r="B1925" s="224" t="str">
        <f t="shared" si="152"/>
        <v>2Q</v>
      </c>
      <c r="C1925" s="224">
        <f t="shared" si="156"/>
        <v>5</v>
      </c>
      <c r="D1925" s="224" t="str">
        <f t="shared" si="153"/>
        <v>21</v>
      </c>
      <c r="E1925">
        <f t="shared" si="154"/>
        <v>2021</v>
      </c>
      <c r="F1925" s="224" t="str">
        <f t="shared" si="155"/>
        <v>2Q21</v>
      </c>
      <c r="G1925" s="225">
        <v>44330</v>
      </c>
      <c r="H1925" s="224">
        <v>5.2732000000000001</v>
      </c>
    </row>
    <row r="1926" spans="2:8">
      <c r="B1926" s="224" t="str">
        <f t="shared" si="152"/>
        <v>2Q</v>
      </c>
      <c r="C1926" s="224">
        <f t="shared" si="156"/>
        <v>5</v>
      </c>
      <c r="D1926" s="224" t="str">
        <f t="shared" si="153"/>
        <v>21</v>
      </c>
      <c r="E1926">
        <f t="shared" si="154"/>
        <v>2021</v>
      </c>
      <c r="F1926" s="224" t="str">
        <f t="shared" si="155"/>
        <v>2Q21</v>
      </c>
      <c r="G1926" s="225">
        <v>44333</v>
      </c>
      <c r="H1926" s="224">
        <v>5.2731000000000003</v>
      </c>
    </row>
    <row r="1927" spans="2:8">
      <c r="B1927" s="224" t="str">
        <f t="shared" si="152"/>
        <v>2Q</v>
      </c>
      <c r="C1927" s="224">
        <f t="shared" si="156"/>
        <v>5</v>
      </c>
      <c r="D1927" s="224" t="str">
        <f t="shared" si="153"/>
        <v>21</v>
      </c>
      <c r="E1927">
        <f t="shared" si="154"/>
        <v>2021</v>
      </c>
      <c r="F1927" s="224" t="str">
        <f t="shared" si="155"/>
        <v>2Q21</v>
      </c>
      <c r="G1927" s="225">
        <v>44334</v>
      </c>
      <c r="H1927" s="224">
        <v>5.2607999999999997</v>
      </c>
    </row>
    <row r="1928" spans="2:8">
      <c r="B1928" s="224" t="str">
        <f t="shared" si="152"/>
        <v>2Q</v>
      </c>
      <c r="C1928" s="224">
        <f t="shared" si="156"/>
        <v>5</v>
      </c>
      <c r="D1928" s="224" t="str">
        <f t="shared" si="153"/>
        <v>21</v>
      </c>
      <c r="E1928">
        <f t="shared" si="154"/>
        <v>2021</v>
      </c>
      <c r="F1928" s="224" t="str">
        <f t="shared" si="155"/>
        <v>2Q21</v>
      </c>
      <c r="G1928" s="225">
        <v>44335</v>
      </c>
      <c r="H1928" s="224">
        <v>5.3103999999999996</v>
      </c>
    </row>
    <row r="1929" spans="2:8">
      <c r="B1929" s="224" t="str">
        <f t="shared" si="152"/>
        <v>2Q</v>
      </c>
      <c r="C1929" s="224">
        <f t="shared" si="156"/>
        <v>5</v>
      </c>
      <c r="D1929" s="224" t="str">
        <f t="shared" si="153"/>
        <v>21</v>
      </c>
      <c r="E1929">
        <f t="shared" si="154"/>
        <v>2021</v>
      </c>
      <c r="F1929" s="224" t="str">
        <f t="shared" si="155"/>
        <v>2Q21</v>
      </c>
      <c r="G1929" s="225">
        <v>44336</v>
      </c>
      <c r="H1929" s="224">
        <v>5.2838000000000003</v>
      </c>
    </row>
    <row r="1930" spans="2:8">
      <c r="B1930" s="224" t="str">
        <f t="shared" si="152"/>
        <v>2Q</v>
      </c>
      <c r="C1930" s="224">
        <f t="shared" si="156"/>
        <v>5</v>
      </c>
      <c r="D1930" s="224" t="str">
        <f t="shared" si="153"/>
        <v>21</v>
      </c>
      <c r="E1930">
        <f t="shared" si="154"/>
        <v>2021</v>
      </c>
      <c r="F1930" s="224" t="str">
        <f t="shared" si="155"/>
        <v>2Q21</v>
      </c>
      <c r="G1930" s="225">
        <v>44337</v>
      </c>
      <c r="H1930" s="224">
        <v>5.3632999999999997</v>
      </c>
    </row>
    <row r="1931" spans="2:8">
      <c r="B1931" s="224" t="str">
        <f t="shared" si="152"/>
        <v>2Q</v>
      </c>
      <c r="C1931" s="224">
        <f t="shared" si="156"/>
        <v>5</v>
      </c>
      <c r="D1931" s="224" t="str">
        <f t="shared" si="153"/>
        <v>21</v>
      </c>
      <c r="E1931">
        <f t="shared" si="154"/>
        <v>2021</v>
      </c>
      <c r="F1931" s="224" t="str">
        <f t="shared" si="155"/>
        <v>2Q21</v>
      </c>
      <c r="G1931" s="225">
        <v>44340</v>
      </c>
      <c r="H1931" s="224">
        <v>5.3183999999999996</v>
      </c>
    </row>
    <row r="1932" spans="2:8">
      <c r="B1932" s="224" t="str">
        <f t="shared" si="152"/>
        <v>2Q</v>
      </c>
      <c r="C1932" s="224">
        <f t="shared" si="156"/>
        <v>5</v>
      </c>
      <c r="D1932" s="224" t="str">
        <f t="shared" si="153"/>
        <v>21</v>
      </c>
      <c r="E1932">
        <f t="shared" si="154"/>
        <v>2021</v>
      </c>
      <c r="F1932" s="224" t="str">
        <f t="shared" si="155"/>
        <v>2Q21</v>
      </c>
      <c r="G1932" s="225">
        <v>44341</v>
      </c>
      <c r="H1932" s="224">
        <v>5.3320999999999996</v>
      </c>
    </row>
    <row r="1933" spans="2:8">
      <c r="B1933" s="224" t="str">
        <f t="shared" si="152"/>
        <v>2Q</v>
      </c>
      <c r="C1933" s="224">
        <f t="shared" si="156"/>
        <v>5</v>
      </c>
      <c r="D1933" s="224" t="str">
        <f t="shared" si="153"/>
        <v>21</v>
      </c>
      <c r="E1933">
        <f t="shared" si="154"/>
        <v>2021</v>
      </c>
      <c r="F1933" s="224" t="str">
        <f t="shared" si="155"/>
        <v>2Q21</v>
      </c>
      <c r="G1933" s="225">
        <v>44342</v>
      </c>
      <c r="H1933" s="224">
        <v>5.3124000000000002</v>
      </c>
    </row>
    <row r="1934" spans="2:8">
      <c r="B1934" s="224" t="str">
        <f t="shared" si="152"/>
        <v>2Q</v>
      </c>
      <c r="C1934" s="224">
        <f t="shared" si="156"/>
        <v>5</v>
      </c>
      <c r="D1934" s="224" t="str">
        <f t="shared" si="153"/>
        <v>21</v>
      </c>
      <c r="E1934">
        <f t="shared" si="154"/>
        <v>2021</v>
      </c>
      <c r="F1934" s="224" t="str">
        <f t="shared" si="155"/>
        <v>2Q21</v>
      </c>
      <c r="G1934" s="225">
        <v>44343</v>
      </c>
      <c r="H1934" s="224">
        <v>5.2397999999999998</v>
      </c>
    </row>
    <row r="1935" spans="2:8">
      <c r="B1935" s="224" t="str">
        <f t="shared" si="152"/>
        <v>2Q</v>
      </c>
      <c r="C1935" s="224">
        <f t="shared" si="156"/>
        <v>5</v>
      </c>
      <c r="D1935" s="224" t="str">
        <f t="shared" si="153"/>
        <v>21</v>
      </c>
      <c r="E1935">
        <f t="shared" si="154"/>
        <v>2021</v>
      </c>
      <c r="F1935" s="224" t="str">
        <f t="shared" si="155"/>
        <v>2Q21</v>
      </c>
      <c r="G1935" s="225">
        <v>44344</v>
      </c>
      <c r="H1935" s="224">
        <v>5.2252000000000001</v>
      </c>
    </row>
    <row r="1936" spans="2:8">
      <c r="B1936" s="224" t="str">
        <f t="shared" si="152"/>
        <v>2Q</v>
      </c>
      <c r="C1936" s="224">
        <f t="shared" si="156"/>
        <v>5</v>
      </c>
      <c r="D1936" s="224" t="str">
        <f t="shared" si="153"/>
        <v>21</v>
      </c>
      <c r="E1936">
        <f t="shared" si="154"/>
        <v>2021</v>
      </c>
      <c r="F1936" s="224" t="str">
        <f t="shared" si="155"/>
        <v>2Q21</v>
      </c>
      <c r="G1936" s="225">
        <v>44347</v>
      </c>
      <c r="H1936" s="224">
        <v>5.2183000000000002</v>
      </c>
    </row>
    <row r="1937" spans="2:8">
      <c r="B1937" s="224" t="str">
        <f t="shared" si="152"/>
        <v>2Q</v>
      </c>
      <c r="C1937" s="224">
        <f t="shared" si="156"/>
        <v>6</v>
      </c>
      <c r="D1937" s="224" t="str">
        <f t="shared" si="153"/>
        <v>21</v>
      </c>
      <c r="E1937">
        <f t="shared" si="154"/>
        <v>2021</v>
      </c>
      <c r="F1937" s="224" t="str">
        <f t="shared" si="155"/>
        <v>2Q21</v>
      </c>
      <c r="G1937" s="225">
        <v>44348</v>
      </c>
      <c r="H1937" s="224">
        <v>5.1515000000000004</v>
      </c>
    </row>
    <row r="1938" spans="2:8">
      <c r="B1938" s="224" t="str">
        <f t="shared" si="152"/>
        <v>2Q</v>
      </c>
      <c r="C1938" s="224">
        <f t="shared" si="156"/>
        <v>6</v>
      </c>
      <c r="D1938" s="224" t="str">
        <f t="shared" si="153"/>
        <v>21</v>
      </c>
      <c r="E1938">
        <f t="shared" si="154"/>
        <v>2021</v>
      </c>
      <c r="F1938" s="224" t="str">
        <f t="shared" si="155"/>
        <v>2Q21</v>
      </c>
      <c r="G1938" s="225">
        <v>44349</v>
      </c>
      <c r="H1938" s="224">
        <v>5.0759999999999996</v>
      </c>
    </row>
    <row r="1939" spans="2:8">
      <c r="B1939" s="224" t="str">
        <f t="shared" si="152"/>
        <v>2Q</v>
      </c>
      <c r="C1939" s="224">
        <f t="shared" si="156"/>
        <v>6</v>
      </c>
      <c r="D1939" s="224" t="str">
        <f t="shared" si="153"/>
        <v>21</v>
      </c>
      <c r="E1939">
        <f t="shared" si="154"/>
        <v>2021</v>
      </c>
      <c r="F1939" s="224" t="str">
        <f t="shared" si="155"/>
        <v>2Q21</v>
      </c>
      <c r="G1939" s="225">
        <v>44350</v>
      </c>
      <c r="H1939" s="224">
        <v>5.0780000000000003</v>
      </c>
    </row>
    <row r="1940" spans="2:8">
      <c r="B1940" s="224" t="str">
        <f t="shared" si="152"/>
        <v>2Q</v>
      </c>
      <c r="C1940" s="224">
        <f t="shared" si="156"/>
        <v>6</v>
      </c>
      <c r="D1940" s="224" t="str">
        <f t="shared" si="153"/>
        <v>21</v>
      </c>
      <c r="E1940">
        <f t="shared" si="154"/>
        <v>2021</v>
      </c>
      <c r="F1940" s="224" t="str">
        <f t="shared" si="155"/>
        <v>2Q21</v>
      </c>
      <c r="G1940" s="225">
        <v>44351</v>
      </c>
      <c r="H1940" s="224">
        <v>5.0503</v>
      </c>
    </row>
    <row r="1941" spans="2:8">
      <c r="B1941" s="224" t="str">
        <f t="shared" si="152"/>
        <v>2Q</v>
      </c>
      <c r="C1941" s="224">
        <f t="shared" si="156"/>
        <v>6</v>
      </c>
      <c r="D1941" s="224" t="str">
        <f t="shared" si="153"/>
        <v>21</v>
      </c>
      <c r="E1941">
        <f t="shared" si="154"/>
        <v>2021</v>
      </c>
      <c r="F1941" s="224" t="str">
        <f t="shared" si="155"/>
        <v>2Q21</v>
      </c>
      <c r="G1941" s="225">
        <v>44354</v>
      </c>
      <c r="H1941" s="224">
        <v>5.0461</v>
      </c>
    </row>
    <row r="1942" spans="2:8">
      <c r="B1942" s="224" t="str">
        <f t="shared" si="152"/>
        <v>2Q</v>
      </c>
      <c r="C1942" s="224">
        <f t="shared" si="156"/>
        <v>6</v>
      </c>
      <c r="D1942" s="224" t="str">
        <f t="shared" si="153"/>
        <v>21</v>
      </c>
      <c r="E1942">
        <f t="shared" si="154"/>
        <v>2021</v>
      </c>
      <c r="F1942" s="224" t="str">
        <f t="shared" si="155"/>
        <v>2Q21</v>
      </c>
      <c r="G1942" s="225">
        <v>44355</v>
      </c>
      <c r="H1942" s="224">
        <v>5.0343</v>
      </c>
    </row>
    <row r="1943" spans="2:8">
      <c r="B1943" s="224" t="str">
        <f t="shared" si="152"/>
        <v>2Q</v>
      </c>
      <c r="C1943" s="224">
        <f t="shared" si="156"/>
        <v>6</v>
      </c>
      <c r="D1943" s="224" t="str">
        <f t="shared" si="153"/>
        <v>21</v>
      </c>
      <c r="E1943">
        <f t="shared" si="154"/>
        <v>2021</v>
      </c>
      <c r="F1943" s="224" t="str">
        <f t="shared" si="155"/>
        <v>2Q21</v>
      </c>
      <c r="G1943" s="225">
        <v>44356</v>
      </c>
      <c r="H1943" s="224">
        <v>5.0632999999999999</v>
      </c>
    </row>
    <row r="1944" spans="2:8">
      <c r="B1944" s="224" t="str">
        <f t="shared" si="152"/>
        <v>2Q</v>
      </c>
      <c r="C1944" s="224">
        <f t="shared" si="156"/>
        <v>6</v>
      </c>
      <c r="D1944" s="224" t="str">
        <f t="shared" si="153"/>
        <v>21</v>
      </c>
      <c r="E1944">
        <f t="shared" si="154"/>
        <v>2021</v>
      </c>
      <c r="F1944" s="224" t="str">
        <f t="shared" si="155"/>
        <v>2Q21</v>
      </c>
      <c r="G1944" s="225">
        <v>44357</v>
      </c>
      <c r="H1944" s="224">
        <v>5.056</v>
      </c>
    </row>
    <row r="1945" spans="2:8">
      <c r="B1945" s="224" t="str">
        <f t="shared" si="152"/>
        <v>2Q</v>
      </c>
      <c r="C1945" s="224">
        <f t="shared" si="156"/>
        <v>6</v>
      </c>
      <c r="D1945" s="224" t="str">
        <f t="shared" si="153"/>
        <v>21</v>
      </c>
      <c r="E1945">
        <f t="shared" si="154"/>
        <v>2021</v>
      </c>
      <c r="F1945" s="224" t="str">
        <f t="shared" si="155"/>
        <v>2Q21</v>
      </c>
      <c r="G1945" s="225">
        <v>44358</v>
      </c>
      <c r="H1945" s="224">
        <v>5.1181999999999999</v>
      </c>
    </row>
    <row r="1946" spans="2:8">
      <c r="B1946" s="224" t="str">
        <f t="shared" si="152"/>
        <v>2Q</v>
      </c>
      <c r="C1946" s="224">
        <f t="shared" si="156"/>
        <v>6</v>
      </c>
      <c r="D1946" s="224" t="str">
        <f t="shared" si="153"/>
        <v>21</v>
      </c>
      <c r="E1946">
        <f t="shared" si="154"/>
        <v>2021</v>
      </c>
      <c r="F1946" s="224" t="str">
        <f t="shared" si="155"/>
        <v>2Q21</v>
      </c>
      <c r="G1946" s="225">
        <v>44361</v>
      </c>
      <c r="H1946" s="224">
        <v>5.0617000000000001</v>
      </c>
    </row>
    <row r="1947" spans="2:8">
      <c r="B1947" s="224" t="str">
        <f t="shared" si="152"/>
        <v>2Q</v>
      </c>
      <c r="C1947" s="224">
        <f t="shared" si="156"/>
        <v>6</v>
      </c>
      <c r="D1947" s="224" t="str">
        <f t="shared" si="153"/>
        <v>21</v>
      </c>
      <c r="E1947">
        <f t="shared" si="154"/>
        <v>2021</v>
      </c>
      <c r="F1947" s="224" t="str">
        <f t="shared" si="155"/>
        <v>2Q21</v>
      </c>
      <c r="G1947" s="225">
        <v>44362</v>
      </c>
      <c r="H1947" s="224">
        <v>5.0453000000000001</v>
      </c>
    </row>
    <row r="1948" spans="2:8">
      <c r="B1948" s="224" t="str">
        <f t="shared" si="152"/>
        <v>2Q</v>
      </c>
      <c r="C1948" s="224">
        <f t="shared" si="156"/>
        <v>6</v>
      </c>
      <c r="D1948" s="224" t="str">
        <f t="shared" si="153"/>
        <v>21</v>
      </c>
      <c r="E1948">
        <f t="shared" si="154"/>
        <v>2021</v>
      </c>
      <c r="F1948" s="224" t="str">
        <f t="shared" si="155"/>
        <v>2Q21</v>
      </c>
      <c r="G1948" s="225">
        <v>44363</v>
      </c>
      <c r="H1948" s="224">
        <v>5.0556000000000001</v>
      </c>
    </row>
    <row r="1949" spans="2:8">
      <c r="B1949" s="224" t="str">
        <f t="shared" si="152"/>
        <v>2Q</v>
      </c>
      <c r="C1949" s="224">
        <f t="shared" si="156"/>
        <v>6</v>
      </c>
      <c r="D1949" s="224" t="str">
        <f t="shared" si="153"/>
        <v>21</v>
      </c>
      <c r="E1949">
        <f t="shared" si="154"/>
        <v>2021</v>
      </c>
      <c r="F1949" s="224" t="str">
        <f t="shared" si="155"/>
        <v>2Q21</v>
      </c>
      <c r="G1949" s="225">
        <v>44364</v>
      </c>
      <c r="H1949" s="224">
        <v>5.0068000000000001</v>
      </c>
    </row>
    <row r="1950" spans="2:8">
      <c r="B1950" s="224" t="str">
        <f t="shared" si="152"/>
        <v>2Q</v>
      </c>
      <c r="C1950" s="224">
        <f t="shared" si="156"/>
        <v>6</v>
      </c>
      <c r="D1950" s="224" t="str">
        <f t="shared" si="153"/>
        <v>21</v>
      </c>
      <c r="E1950">
        <f t="shared" si="154"/>
        <v>2021</v>
      </c>
      <c r="F1950" s="224" t="str">
        <f t="shared" si="155"/>
        <v>2Q21</v>
      </c>
      <c r="G1950" s="225">
        <v>44365</v>
      </c>
      <c r="H1950" s="224">
        <v>5.0907</v>
      </c>
    </row>
    <row r="1951" spans="2:8">
      <c r="B1951" s="224" t="str">
        <f t="shared" si="152"/>
        <v>2Q</v>
      </c>
      <c r="C1951" s="224">
        <f t="shared" si="156"/>
        <v>6</v>
      </c>
      <c r="D1951" s="224" t="str">
        <f t="shared" si="153"/>
        <v>21</v>
      </c>
      <c r="E1951">
        <f t="shared" si="154"/>
        <v>2021</v>
      </c>
      <c r="F1951" s="224" t="str">
        <f t="shared" si="155"/>
        <v>2Q21</v>
      </c>
      <c r="G1951" s="225">
        <v>44368</v>
      </c>
      <c r="H1951" s="224">
        <v>5.0145</v>
      </c>
    </row>
    <row r="1952" spans="2:8">
      <c r="B1952" s="224" t="str">
        <f t="shared" si="152"/>
        <v>2Q</v>
      </c>
      <c r="C1952" s="224">
        <f t="shared" si="156"/>
        <v>6</v>
      </c>
      <c r="D1952" s="224" t="str">
        <f t="shared" si="153"/>
        <v>21</v>
      </c>
      <c r="E1952">
        <f t="shared" si="154"/>
        <v>2021</v>
      </c>
      <c r="F1952" s="224" t="str">
        <f t="shared" si="155"/>
        <v>2Q21</v>
      </c>
      <c r="G1952" s="225">
        <v>44369</v>
      </c>
      <c r="H1952" s="224">
        <v>4.9588999999999999</v>
      </c>
    </row>
    <row r="1953" spans="2:8">
      <c r="B1953" s="224" t="str">
        <f t="shared" si="152"/>
        <v>2Q</v>
      </c>
      <c r="C1953" s="224">
        <f t="shared" si="156"/>
        <v>6</v>
      </c>
      <c r="D1953" s="224" t="str">
        <f t="shared" si="153"/>
        <v>21</v>
      </c>
      <c r="E1953">
        <f t="shared" si="154"/>
        <v>2021</v>
      </c>
      <c r="F1953" s="224" t="str">
        <f t="shared" si="155"/>
        <v>2Q21</v>
      </c>
      <c r="G1953" s="225">
        <v>44370</v>
      </c>
      <c r="H1953" s="224">
        <v>4.9675000000000002</v>
      </c>
    </row>
    <row r="1954" spans="2:8">
      <c r="B1954" s="224" t="str">
        <f t="shared" si="152"/>
        <v>2Q</v>
      </c>
      <c r="C1954" s="224">
        <f t="shared" si="156"/>
        <v>6</v>
      </c>
      <c r="D1954" s="224" t="str">
        <f t="shared" si="153"/>
        <v>21</v>
      </c>
      <c r="E1954">
        <f t="shared" si="154"/>
        <v>2021</v>
      </c>
      <c r="F1954" s="224" t="str">
        <f t="shared" si="155"/>
        <v>2Q21</v>
      </c>
      <c r="G1954" s="225">
        <v>44371</v>
      </c>
      <c r="H1954" s="224">
        <v>4.9146999999999998</v>
      </c>
    </row>
    <row r="1955" spans="2:8">
      <c r="B1955" s="224" t="str">
        <f t="shared" si="152"/>
        <v>2Q</v>
      </c>
      <c r="C1955" s="224">
        <f t="shared" si="156"/>
        <v>6</v>
      </c>
      <c r="D1955" s="224" t="str">
        <f t="shared" si="153"/>
        <v>21</v>
      </c>
      <c r="E1955">
        <f t="shared" si="154"/>
        <v>2021</v>
      </c>
      <c r="F1955" s="224" t="str">
        <f t="shared" si="155"/>
        <v>2Q21</v>
      </c>
      <c r="G1955" s="225">
        <v>44372</v>
      </c>
      <c r="H1955" s="224">
        <v>4.9348999999999998</v>
      </c>
    </row>
    <row r="1956" spans="2:8">
      <c r="B1956" s="224" t="str">
        <f t="shared" si="152"/>
        <v>2Q</v>
      </c>
      <c r="C1956" s="224">
        <f t="shared" si="156"/>
        <v>6</v>
      </c>
      <c r="D1956" s="224" t="str">
        <f t="shared" si="153"/>
        <v>21</v>
      </c>
      <c r="E1956">
        <f t="shared" si="154"/>
        <v>2021</v>
      </c>
      <c r="F1956" s="224" t="str">
        <f t="shared" si="155"/>
        <v>2Q21</v>
      </c>
      <c r="G1956" s="225">
        <v>44375</v>
      </c>
      <c r="H1956" s="224">
        <v>4.9260999999999999</v>
      </c>
    </row>
    <row r="1957" spans="2:8">
      <c r="B1957" s="224" t="str">
        <f t="shared" si="152"/>
        <v>2Q</v>
      </c>
      <c r="C1957" s="224">
        <f t="shared" si="156"/>
        <v>6</v>
      </c>
      <c r="D1957" s="224" t="str">
        <f t="shared" si="153"/>
        <v>21</v>
      </c>
      <c r="E1957">
        <f t="shared" si="154"/>
        <v>2021</v>
      </c>
      <c r="F1957" s="224" t="str">
        <f t="shared" si="155"/>
        <v>2Q21</v>
      </c>
      <c r="G1957" s="225">
        <v>44376</v>
      </c>
      <c r="H1957" s="224">
        <v>4.9566999999999997</v>
      </c>
    </row>
    <row r="1958" spans="2:8">
      <c r="B1958" s="224" t="str">
        <f t="shared" si="152"/>
        <v>2Q</v>
      </c>
      <c r="C1958" s="224">
        <f t="shared" si="156"/>
        <v>6</v>
      </c>
      <c r="D1958" s="224" t="str">
        <f t="shared" si="153"/>
        <v>21</v>
      </c>
      <c r="E1958">
        <f t="shared" si="154"/>
        <v>2021</v>
      </c>
      <c r="F1958" s="224" t="str">
        <f t="shared" si="155"/>
        <v>2Q21</v>
      </c>
      <c r="G1958" s="225">
        <v>44377</v>
      </c>
      <c r="H1958" s="224">
        <v>4.9695999999999998</v>
      </c>
    </row>
    <row r="1959" spans="2:8">
      <c r="B1959" s="224" t="str">
        <f t="shared" si="152"/>
        <v>3Q</v>
      </c>
      <c r="C1959" s="224">
        <f t="shared" si="156"/>
        <v>7</v>
      </c>
      <c r="D1959" s="224" t="str">
        <f t="shared" si="153"/>
        <v>21</v>
      </c>
      <c r="E1959">
        <f t="shared" si="154"/>
        <v>2021</v>
      </c>
      <c r="F1959" s="224" t="str">
        <f t="shared" si="155"/>
        <v>3Q21</v>
      </c>
      <c r="G1959" s="225">
        <v>44378</v>
      </c>
      <c r="H1959" s="224">
        <v>5.0484</v>
      </c>
    </row>
    <row r="1960" spans="2:8">
      <c r="B1960" s="224" t="str">
        <f t="shared" si="152"/>
        <v>3Q</v>
      </c>
      <c r="C1960" s="224">
        <f t="shared" si="156"/>
        <v>7</v>
      </c>
      <c r="D1960" s="224" t="str">
        <f t="shared" si="153"/>
        <v>21</v>
      </c>
      <c r="E1960">
        <f t="shared" si="154"/>
        <v>2021</v>
      </c>
      <c r="F1960" s="224" t="str">
        <f t="shared" si="155"/>
        <v>3Q21</v>
      </c>
      <c r="G1960" s="225">
        <v>44379</v>
      </c>
      <c r="H1960" s="224">
        <v>5.0589000000000004</v>
      </c>
    </row>
    <row r="1961" spans="2:8">
      <c r="B1961" s="224" t="str">
        <f t="shared" si="152"/>
        <v>3Q</v>
      </c>
      <c r="C1961" s="224">
        <f t="shared" si="156"/>
        <v>7</v>
      </c>
      <c r="D1961" s="224" t="str">
        <f t="shared" si="153"/>
        <v>21</v>
      </c>
      <c r="E1961">
        <f t="shared" si="154"/>
        <v>2021</v>
      </c>
      <c r="F1961" s="224" t="str">
        <f t="shared" si="155"/>
        <v>3Q21</v>
      </c>
      <c r="G1961" s="225">
        <v>44382</v>
      </c>
      <c r="H1961" s="224">
        <v>5.0914000000000001</v>
      </c>
    </row>
    <row r="1962" spans="2:8">
      <c r="B1962" s="224" t="str">
        <f t="shared" si="152"/>
        <v>3Q</v>
      </c>
      <c r="C1962" s="224">
        <f t="shared" si="156"/>
        <v>7</v>
      </c>
      <c r="D1962" s="224" t="str">
        <f t="shared" si="153"/>
        <v>21</v>
      </c>
      <c r="E1962">
        <f t="shared" si="154"/>
        <v>2021</v>
      </c>
      <c r="F1962" s="224" t="str">
        <f t="shared" si="155"/>
        <v>3Q21</v>
      </c>
      <c r="G1962" s="225">
        <v>44383</v>
      </c>
      <c r="H1962" s="224">
        <v>5.1973000000000003</v>
      </c>
    </row>
    <row r="1963" spans="2:8">
      <c r="B1963" s="224" t="str">
        <f t="shared" si="152"/>
        <v>3Q</v>
      </c>
      <c r="C1963" s="224">
        <f t="shared" si="156"/>
        <v>7</v>
      </c>
      <c r="D1963" s="224" t="str">
        <f t="shared" si="153"/>
        <v>21</v>
      </c>
      <c r="E1963">
        <f t="shared" si="154"/>
        <v>2021</v>
      </c>
      <c r="F1963" s="224" t="str">
        <f t="shared" si="155"/>
        <v>3Q21</v>
      </c>
      <c r="G1963" s="225">
        <v>44384</v>
      </c>
      <c r="H1963" s="224">
        <v>5.2324999999999999</v>
      </c>
    </row>
    <row r="1964" spans="2:8">
      <c r="B1964" s="224" t="str">
        <f t="shared" si="152"/>
        <v>3Q</v>
      </c>
      <c r="C1964" s="224">
        <f t="shared" si="156"/>
        <v>7</v>
      </c>
      <c r="D1964" s="224" t="str">
        <f t="shared" si="153"/>
        <v>21</v>
      </c>
      <c r="E1964">
        <f t="shared" si="154"/>
        <v>2021</v>
      </c>
      <c r="F1964" s="224" t="str">
        <f t="shared" si="155"/>
        <v>3Q21</v>
      </c>
      <c r="G1964" s="225">
        <v>44385</v>
      </c>
      <c r="H1964" s="224">
        <v>5.2596999999999996</v>
      </c>
    </row>
    <row r="1965" spans="2:8">
      <c r="B1965" s="224" t="str">
        <f t="shared" si="152"/>
        <v>3Q</v>
      </c>
      <c r="C1965" s="224">
        <f t="shared" si="156"/>
        <v>7</v>
      </c>
      <c r="D1965" s="224" t="str">
        <f t="shared" si="153"/>
        <v>21</v>
      </c>
      <c r="E1965">
        <f t="shared" si="154"/>
        <v>2021</v>
      </c>
      <c r="F1965" s="224" t="str">
        <f t="shared" si="155"/>
        <v>3Q21</v>
      </c>
      <c r="G1965" s="225">
        <v>44386</v>
      </c>
      <c r="H1965" s="224">
        <v>5.2596999999999996</v>
      </c>
    </row>
    <row r="1966" spans="2:8">
      <c r="B1966" s="224" t="str">
        <f t="shared" si="152"/>
        <v>3Q</v>
      </c>
      <c r="C1966" s="224">
        <f t="shared" si="156"/>
        <v>7</v>
      </c>
      <c r="D1966" s="224" t="str">
        <f t="shared" si="153"/>
        <v>21</v>
      </c>
      <c r="E1966">
        <f t="shared" si="154"/>
        <v>2021</v>
      </c>
      <c r="F1966" s="224" t="str">
        <f t="shared" si="155"/>
        <v>3Q21</v>
      </c>
      <c r="G1966" s="225">
        <v>44389</v>
      </c>
      <c r="H1966" s="224">
        <v>5.1738999999999997</v>
      </c>
    </row>
    <row r="1967" spans="2:8">
      <c r="B1967" s="224" t="str">
        <f t="shared" si="152"/>
        <v>3Q</v>
      </c>
      <c r="C1967" s="224">
        <f t="shared" si="156"/>
        <v>7</v>
      </c>
      <c r="D1967" s="224" t="str">
        <f t="shared" si="153"/>
        <v>21</v>
      </c>
      <c r="E1967">
        <f t="shared" si="154"/>
        <v>2021</v>
      </c>
      <c r="F1967" s="224" t="str">
        <f t="shared" si="155"/>
        <v>3Q21</v>
      </c>
      <c r="G1967" s="225">
        <v>44390</v>
      </c>
      <c r="H1967" s="224">
        <v>5.1630000000000003</v>
      </c>
    </row>
    <row r="1968" spans="2:8">
      <c r="B1968" s="224" t="str">
        <f t="shared" si="152"/>
        <v>3Q</v>
      </c>
      <c r="C1968" s="224">
        <f t="shared" si="156"/>
        <v>7</v>
      </c>
      <c r="D1968" s="224" t="str">
        <f t="shared" si="153"/>
        <v>21</v>
      </c>
      <c r="E1968">
        <f t="shared" si="154"/>
        <v>2021</v>
      </c>
      <c r="F1968" s="224" t="str">
        <f t="shared" si="155"/>
        <v>3Q21</v>
      </c>
      <c r="G1968" s="225">
        <v>44391</v>
      </c>
      <c r="H1968" s="224">
        <v>5.0716000000000001</v>
      </c>
    </row>
    <row r="1969" spans="2:8">
      <c r="B1969" s="224" t="str">
        <f t="shared" si="152"/>
        <v>3Q</v>
      </c>
      <c r="C1969" s="224">
        <f t="shared" si="156"/>
        <v>7</v>
      </c>
      <c r="D1969" s="224" t="str">
        <f t="shared" si="153"/>
        <v>21</v>
      </c>
      <c r="E1969">
        <f t="shared" si="154"/>
        <v>2021</v>
      </c>
      <c r="F1969" s="224" t="str">
        <f t="shared" si="155"/>
        <v>3Q21</v>
      </c>
      <c r="G1969" s="225">
        <v>44392</v>
      </c>
      <c r="H1969" s="224">
        <v>5.1117999999999997</v>
      </c>
    </row>
    <row r="1970" spans="2:8">
      <c r="B1970" s="224" t="str">
        <f t="shared" si="152"/>
        <v>3Q</v>
      </c>
      <c r="C1970" s="224">
        <f t="shared" si="156"/>
        <v>7</v>
      </c>
      <c r="D1970" s="224" t="str">
        <f t="shared" si="153"/>
        <v>21</v>
      </c>
      <c r="E1970">
        <f t="shared" si="154"/>
        <v>2021</v>
      </c>
      <c r="F1970" s="224" t="str">
        <f t="shared" si="155"/>
        <v>3Q21</v>
      </c>
      <c r="G1970" s="225">
        <v>44393</v>
      </c>
      <c r="H1970" s="224">
        <v>5.1154999999999999</v>
      </c>
    </row>
    <row r="1971" spans="2:8">
      <c r="B1971" s="224" t="str">
        <f t="shared" si="152"/>
        <v>3Q</v>
      </c>
      <c r="C1971" s="224">
        <f t="shared" si="156"/>
        <v>7</v>
      </c>
      <c r="D1971" s="224" t="str">
        <f t="shared" si="153"/>
        <v>21</v>
      </c>
      <c r="E1971">
        <f t="shared" si="154"/>
        <v>2021</v>
      </c>
      <c r="F1971" s="224" t="str">
        <f t="shared" si="155"/>
        <v>3Q21</v>
      </c>
      <c r="G1971" s="225">
        <v>44396</v>
      </c>
      <c r="H1971" s="224">
        <v>5.2526000000000002</v>
      </c>
    </row>
    <row r="1972" spans="2:8">
      <c r="B1972" s="224" t="str">
        <f t="shared" si="152"/>
        <v>3Q</v>
      </c>
      <c r="C1972" s="224">
        <f t="shared" si="156"/>
        <v>7</v>
      </c>
      <c r="D1972" s="224" t="str">
        <f t="shared" si="153"/>
        <v>21</v>
      </c>
      <c r="E1972">
        <f t="shared" si="154"/>
        <v>2021</v>
      </c>
      <c r="F1972" s="224" t="str">
        <f t="shared" si="155"/>
        <v>3Q21</v>
      </c>
      <c r="G1972" s="225">
        <v>44397</v>
      </c>
      <c r="H1972" s="224">
        <v>5.2214999999999998</v>
      </c>
    </row>
    <row r="1973" spans="2:8">
      <c r="B1973" s="224" t="str">
        <f t="shared" si="152"/>
        <v>3Q</v>
      </c>
      <c r="C1973" s="224">
        <f t="shared" si="156"/>
        <v>7</v>
      </c>
      <c r="D1973" s="224" t="str">
        <f t="shared" si="153"/>
        <v>21</v>
      </c>
      <c r="E1973">
        <f t="shared" si="154"/>
        <v>2021</v>
      </c>
      <c r="F1973" s="224" t="str">
        <f t="shared" si="155"/>
        <v>3Q21</v>
      </c>
      <c r="G1973" s="225">
        <v>44398</v>
      </c>
      <c r="H1973" s="224">
        <v>5.1883999999999997</v>
      </c>
    </row>
    <row r="1974" spans="2:8">
      <c r="B1974" s="224" t="str">
        <f t="shared" si="152"/>
        <v>3Q</v>
      </c>
      <c r="C1974" s="224">
        <f t="shared" si="156"/>
        <v>7</v>
      </c>
      <c r="D1974" s="224" t="str">
        <f t="shared" si="153"/>
        <v>21</v>
      </c>
      <c r="E1974">
        <f t="shared" si="154"/>
        <v>2021</v>
      </c>
      <c r="F1974" s="224" t="str">
        <f t="shared" si="155"/>
        <v>3Q21</v>
      </c>
      <c r="G1974" s="225">
        <v>44399</v>
      </c>
      <c r="H1974" s="224">
        <v>5.2012999999999998</v>
      </c>
    </row>
    <row r="1975" spans="2:8">
      <c r="B1975" s="224" t="str">
        <f t="shared" si="152"/>
        <v>3Q</v>
      </c>
      <c r="C1975" s="224">
        <f t="shared" si="156"/>
        <v>7</v>
      </c>
      <c r="D1975" s="224" t="str">
        <f t="shared" si="153"/>
        <v>21</v>
      </c>
      <c r="E1975">
        <f t="shared" si="154"/>
        <v>2021</v>
      </c>
      <c r="F1975" s="224" t="str">
        <f t="shared" si="155"/>
        <v>3Q21</v>
      </c>
      <c r="G1975" s="225">
        <v>44400</v>
      </c>
      <c r="H1975" s="224">
        <v>5.2016</v>
      </c>
    </row>
    <row r="1976" spans="2:8">
      <c r="B1976" s="224" t="str">
        <f t="shared" si="152"/>
        <v>3Q</v>
      </c>
      <c r="C1976" s="224">
        <f t="shared" si="156"/>
        <v>7</v>
      </c>
      <c r="D1976" s="224" t="str">
        <f t="shared" si="153"/>
        <v>21</v>
      </c>
      <c r="E1976">
        <f t="shared" si="154"/>
        <v>2021</v>
      </c>
      <c r="F1976" s="224" t="str">
        <f t="shared" si="155"/>
        <v>3Q21</v>
      </c>
      <c r="G1976" s="225">
        <v>44403</v>
      </c>
      <c r="H1976" s="224">
        <v>5.1764000000000001</v>
      </c>
    </row>
    <row r="1977" spans="2:8">
      <c r="B1977" s="224" t="str">
        <f t="shared" si="152"/>
        <v>3Q</v>
      </c>
      <c r="C1977" s="224">
        <f t="shared" si="156"/>
        <v>7</v>
      </c>
      <c r="D1977" s="224" t="str">
        <f t="shared" si="153"/>
        <v>21</v>
      </c>
      <c r="E1977">
        <f t="shared" si="154"/>
        <v>2021</v>
      </c>
      <c r="F1977" s="224" t="str">
        <f t="shared" si="155"/>
        <v>3Q21</v>
      </c>
      <c r="G1977" s="225">
        <v>44404</v>
      </c>
      <c r="H1977" s="224">
        <v>5.1696999999999997</v>
      </c>
    </row>
    <row r="1978" spans="2:8">
      <c r="B1978" s="224" t="str">
        <f t="shared" si="152"/>
        <v>3Q</v>
      </c>
      <c r="C1978" s="224">
        <f t="shared" si="156"/>
        <v>7</v>
      </c>
      <c r="D1978" s="224" t="str">
        <f t="shared" si="153"/>
        <v>21</v>
      </c>
      <c r="E1978">
        <f t="shared" si="154"/>
        <v>2021</v>
      </c>
      <c r="F1978" s="224" t="str">
        <f t="shared" si="155"/>
        <v>3Q21</v>
      </c>
      <c r="G1978" s="225">
        <v>44405</v>
      </c>
      <c r="H1978" s="224">
        <v>5.1170999999999998</v>
      </c>
    </row>
    <row r="1979" spans="2:8">
      <c r="B1979" s="224" t="str">
        <f t="shared" si="152"/>
        <v>3Q</v>
      </c>
      <c r="C1979" s="224">
        <f t="shared" si="156"/>
        <v>7</v>
      </c>
      <c r="D1979" s="224" t="str">
        <f t="shared" si="153"/>
        <v>21</v>
      </c>
      <c r="E1979">
        <f t="shared" si="154"/>
        <v>2021</v>
      </c>
      <c r="F1979" s="224" t="str">
        <f t="shared" si="155"/>
        <v>3Q21</v>
      </c>
      <c r="G1979" s="225">
        <v>44406</v>
      </c>
      <c r="H1979" s="224">
        <v>5.0819000000000001</v>
      </c>
    </row>
    <row r="1980" spans="2:8">
      <c r="B1980" s="224" t="str">
        <f t="shared" si="152"/>
        <v>3Q</v>
      </c>
      <c r="C1980" s="224">
        <f t="shared" si="156"/>
        <v>7</v>
      </c>
      <c r="D1980" s="224" t="str">
        <f t="shared" si="153"/>
        <v>21</v>
      </c>
      <c r="E1980">
        <f t="shared" si="154"/>
        <v>2021</v>
      </c>
      <c r="F1980" s="224" t="str">
        <f t="shared" si="155"/>
        <v>3Q21</v>
      </c>
      <c r="G1980" s="225">
        <v>44407</v>
      </c>
      <c r="H1980" s="224">
        <v>5.2134</v>
      </c>
    </row>
    <row r="1981" spans="2:8">
      <c r="B1981" s="224" t="str">
        <f t="shared" si="152"/>
        <v>3Q</v>
      </c>
      <c r="C1981" s="224">
        <f t="shared" si="156"/>
        <v>8</v>
      </c>
      <c r="D1981" s="224" t="str">
        <f t="shared" si="153"/>
        <v>21</v>
      </c>
      <c r="E1981">
        <f t="shared" si="154"/>
        <v>2021</v>
      </c>
      <c r="F1981" s="224" t="str">
        <f t="shared" si="155"/>
        <v>3Q21</v>
      </c>
      <c r="G1981" s="225">
        <v>44410</v>
      </c>
      <c r="H1981" s="224">
        <v>5.1760999999999999</v>
      </c>
    </row>
    <row r="1982" spans="2:8">
      <c r="B1982" s="224" t="str">
        <f t="shared" si="152"/>
        <v>3Q</v>
      </c>
      <c r="C1982" s="224">
        <f t="shared" si="156"/>
        <v>8</v>
      </c>
      <c r="D1982" s="224" t="str">
        <f t="shared" si="153"/>
        <v>21</v>
      </c>
      <c r="E1982">
        <f t="shared" si="154"/>
        <v>2021</v>
      </c>
      <c r="F1982" s="224" t="str">
        <f t="shared" si="155"/>
        <v>3Q21</v>
      </c>
      <c r="G1982" s="225">
        <v>44411</v>
      </c>
      <c r="H1982" s="224">
        <v>5.1981999999999999</v>
      </c>
    </row>
    <row r="1983" spans="2:8">
      <c r="B1983" s="224" t="str">
        <f t="shared" si="152"/>
        <v>3Q</v>
      </c>
      <c r="C1983" s="224">
        <f t="shared" si="156"/>
        <v>8</v>
      </c>
      <c r="D1983" s="224" t="str">
        <f t="shared" si="153"/>
        <v>21</v>
      </c>
      <c r="E1983">
        <f t="shared" si="154"/>
        <v>2021</v>
      </c>
      <c r="F1983" s="224" t="str">
        <f t="shared" si="155"/>
        <v>3Q21</v>
      </c>
      <c r="G1983" s="225">
        <v>44412</v>
      </c>
      <c r="H1983" s="224">
        <v>5.17</v>
      </c>
    </row>
    <row r="1984" spans="2:8">
      <c r="B1984" s="224" t="str">
        <f t="shared" si="152"/>
        <v>3Q</v>
      </c>
      <c r="C1984" s="224">
        <f t="shared" si="156"/>
        <v>8</v>
      </c>
      <c r="D1984" s="224" t="str">
        <f t="shared" si="153"/>
        <v>21</v>
      </c>
      <c r="E1984">
        <f t="shared" si="154"/>
        <v>2021</v>
      </c>
      <c r="F1984" s="224" t="str">
        <f t="shared" si="155"/>
        <v>3Q21</v>
      </c>
      <c r="G1984" s="225">
        <v>44413</v>
      </c>
      <c r="H1984" s="224">
        <v>5.2492000000000001</v>
      </c>
    </row>
    <row r="1985" spans="2:8">
      <c r="B1985" s="224" t="str">
        <f t="shared" si="152"/>
        <v>3Q</v>
      </c>
      <c r="C1985" s="224">
        <f t="shared" si="156"/>
        <v>8</v>
      </c>
      <c r="D1985" s="224" t="str">
        <f t="shared" si="153"/>
        <v>21</v>
      </c>
      <c r="E1985">
        <f t="shared" si="154"/>
        <v>2021</v>
      </c>
      <c r="F1985" s="224" t="str">
        <f t="shared" si="155"/>
        <v>3Q21</v>
      </c>
      <c r="G1985" s="225">
        <v>44414</v>
      </c>
      <c r="H1985" s="224">
        <v>5.2316000000000003</v>
      </c>
    </row>
    <row r="1986" spans="2:8">
      <c r="B1986" s="224" t="str">
        <f t="shared" si="152"/>
        <v>3Q</v>
      </c>
      <c r="C1986" s="224">
        <f t="shared" si="156"/>
        <v>8</v>
      </c>
      <c r="D1986" s="224" t="str">
        <f t="shared" si="153"/>
        <v>21</v>
      </c>
      <c r="E1986">
        <f t="shared" si="154"/>
        <v>2021</v>
      </c>
      <c r="F1986" s="224" t="str">
        <f t="shared" si="155"/>
        <v>3Q21</v>
      </c>
      <c r="G1986" s="225">
        <v>44417</v>
      </c>
      <c r="H1986" s="224">
        <v>5.2348999999999997</v>
      </c>
    </row>
    <row r="1987" spans="2:8">
      <c r="B1987" s="224" t="str">
        <f t="shared" ref="B1987:B2050" si="157">VLOOKUP(C1987,$N$3:$O$14,2,0)</f>
        <v>3Q</v>
      </c>
      <c r="C1987" s="224">
        <f t="shared" si="156"/>
        <v>8</v>
      </c>
      <c r="D1987" s="224" t="str">
        <f t="shared" ref="D1987:D2050" si="158">RIGHT(E1987,2)</f>
        <v>21</v>
      </c>
      <c r="E1987">
        <f t="shared" ref="E1987:E2050" si="159">YEAR(G1987)</f>
        <v>2021</v>
      </c>
      <c r="F1987" s="224" t="str">
        <f t="shared" ref="F1987:F2050" si="160">+B1987&amp;D1987</f>
        <v>3Q21</v>
      </c>
      <c r="G1987" s="225">
        <v>44418</v>
      </c>
      <c r="H1987" s="224">
        <v>5.1898</v>
      </c>
    </row>
    <row r="1988" spans="2:8">
      <c r="B1988" s="224" t="str">
        <f t="shared" si="157"/>
        <v>3Q</v>
      </c>
      <c r="C1988" s="224">
        <f t="shared" ref="C1988:C2051" si="161">MONTH(G1988)</f>
        <v>8</v>
      </c>
      <c r="D1988" s="224" t="str">
        <f t="shared" si="158"/>
        <v>21</v>
      </c>
      <c r="E1988">
        <f t="shared" si="159"/>
        <v>2021</v>
      </c>
      <c r="F1988" s="224" t="str">
        <f t="shared" si="160"/>
        <v>3Q21</v>
      </c>
      <c r="G1988" s="225">
        <v>44419</v>
      </c>
      <c r="H1988" s="224">
        <v>5.2195999999999998</v>
      </c>
    </row>
    <row r="1989" spans="2:8">
      <c r="B1989" s="224" t="str">
        <f t="shared" si="157"/>
        <v>3Q</v>
      </c>
      <c r="C1989" s="224">
        <f t="shared" si="161"/>
        <v>8</v>
      </c>
      <c r="D1989" s="224" t="str">
        <f t="shared" si="158"/>
        <v>21</v>
      </c>
      <c r="E1989">
        <f t="shared" si="159"/>
        <v>2021</v>
      </c>
      <c r="F1989" s="224" t="str">
        <f t="shared" si="160"/>
        <v>3Q21</v>
      </c>
      <c r="G1989" s="225">
        <v>44420</v>
      </c>
      <c r="H1989" s="224">
        <v>5.2526999999999999</v>
      </c>
    </row>
    <row r="1990" spans="2:8">
      <c r="B1990" s="224" t="str">
        <f t="shared" si="157"/>
        <v>3Q</v>
      </c>
      <c r="C1990" s="224">
        <f t="shared" si="161"/>
        <v>8</v>
      </c>
      <c r="D1990" s="224" t="str">
        <f t="shared" si="158"/>
        <v>21</v>
      </c>
      <c r="E1990">
        <f t="shared" si="159"/>
        <v>2021</v>
      </c>
      <c r="F1990" s="224" t="str">
        <f t="shared" si="160"/>
        <v>3Q21</v>
      </c>
      <c r="G1990" s="225">
        <v>44421</v>
      </c>
      <c r="H1990" s="224">
        <v>5.2469000000000001</v>
      </c>
    </row>
    <row r="1991" spans="2:8">
      <c r="B1991" s="224" t="str">
        <f t="shared" si="157"/>
        <v>3Q</v>
      </c>
      <c r="C1991" s="224">
        <f t="shared" si="161"/>
        <v>8</v>
      </c>
      <c r="D1991" s="224" t="str">
        <f t="shared" si="158"/>
        <v>21</v>
      </c>
      <c r="E1991">
        <f t="shared" si="159"/>
        <v>2021</v>
      </c>
      <c r="F1991" s="224" t="str">
        <f t="shared" si="160"/>
        <v>3Q21</v>
      </c>
      <c r="G1991" s="225">
        <v>44424</v>
      </c>
      <c r="H1991" s="224">
        <v>5.2610999999999999</v>
      </c>
    </row>
    <row r="1992" spans="2:8">
      <c r="B1992" s="224" t="str">
        <f t="shared" si="157"/>
        <v>3Q</v>
      </c>
      <c r="C1992" s="224">
        <f t="shared" si="161"/>
        <v>8</v>
      </c>
      <c r="D1992" s="224" t="str">
        <f t="shared" si="158"/>
        <v>21</v>
      </c>
      <c r="E1992">
        <f t="shared" si="159"/>
        <v>2021</v>
      </c>
      <c r="F1992" s="224" t="str">
        <f t="shared" si="160"/>
        <v>3Q21</v>
      </c>
      <c r="G1992" s="225">
        <v>44425</v>
      </c>
      <c r="H1992" s="224">
        <v>5.2961</v>
      </c>
    </row>
    <row r="1993" spans="2:8">
      <c r="B1993" s="224" t="str">
        <f t="shared" si="157"/>
        <v>3Q</v>
      </c>
      <c r="C1993" s="224">
        <f t="shared" si="161"/>
        <v>8</v>
      </c>
      <c r="D1993" s="224" t="str">
        <f t="shared" si="158"/>
        <v>21</v>
      </c>
      <c r="E1993">
        <f t="shared" si="159"/>
        <v>2021</v>
      </c>
      <c r="F1993" s="224" t="str">
        <f t="shared" si="160"/>
        <v>3Q21</v>
      </c>
      <c r="G1993" s="225">
        <v>44426</v>
      </c>
      <c r="H1993" s="224">
        <v>5.3803999999999998</v>
      </c>
    </row>
    <row r="1994" spans="2:8">
      <c r="B1994" s="224" t="str">
        <f t="shared" si="157"/>
        <v>3Q</v>
      </c>
      <c r="C1994" s="224">
        <f t="shared" si="161"/>
        <v>8</v>
      </c>
      <c r="D1994" s="224" t="str">
        <f t="shared" si="158"/>
        <v>21</v>
      </c>
      <c r="E1994">
        <f t="shared" si="159"/>
        <v>2021</v>
      </c>
      <c r="F1994" s="224" t="str">
        <f t="shared" si="160"/>
        <v>3Q21</v>
      </c>
      <c r="G1994" s="225">
        <v>44427</v>
      </c>
      <c r="H1994" s="224">
        <v>5.4154999999999998</v>
      </c>
    </row>
    <row r="1995" spans="2:8">
      <c r="B1995" s="224" t="str">
        <f t="shared" si="157"/>
        <v>3Q</v>
      </c>
      <c r="C1995" s="224">
        <f t="shared" si="161"/>
        <v>8</v>
      </c>
      <c r="D1995" s="224" t="str">
        <f t="shared" si="158"/>
        <v>21</v>
      </c>
      <c r="E1995">
        <f t="shared" si="159"/>
        <v>2021</v>
      </c>
      <c r="F1995" s="224" t="str">
        <f t="shared" si="160"/>
        <v>3Q21</v>
      </c>
      <c r="G1995" s="225">
        <v>44428</v>
      </c>
      <c r="H1995" s="224">
        <v>5.3780000000000001</v>
      </c>
    </row>
    <row r="1996" spans="2:8">
      <c r="B1996" s="224" t="str">
        <f t="shared" si="157"/>
        <v>3Q</v>
      </c>
      <c r="C1996" s="224">
        <f t="shared" si="161"/>
        <v>8</v>
      </c>
      <c r="D1996" s="224" t="str">
        <f t="shared" si="158"/>
        <v>21</v>
      </c>
      <c r="E1996">
        <f t="shared" si="159"/>
        <v>2021</v>
      </c>
      <c r="F1996" s="224" t="str">
        <f t="shared" si="160"/>
        <v>3Q21</v>
      </c>
      <c r="G1996" s="225">
        <v>44431</v>
      </c>
      <c r="H1996" s="224">
        <v>5.3815</v>
      </c>
    </row>
    <row r="1997" spans="2:8">
      <c r="B1997" s="224" t="str">
        <f t="shared" si="157"/>
        <v>3Q</v>
      </c>
      <c r="C1997" s="224">
        <f t="shared" si="161"/>
        <v>8</v>
      </c>
      <c r="D1997" s="224" t="str">
        <f t="shared" si="158"/>
        <v>21</v>
      </c>
      <c r="E1997">
        <f t="shared" si="159"/>
        <v>2021</v>
      </c>
      <c r="F1997" s="224" t="str">
        <f t="shared" si="160"/>
        <v>3Q21</v>
      </c>
      <c r="G1997" s="225">
        <v>44432</v>
      </c>
      <c r="H1997" s="224">
        <v>5.2469000000000001</v>
      </c>
    </row>
    <row r="1998" spans="2:8">
      <c r="B1998" s="224" t="str">
        <f t="shared" si="157"/>
        <v>3Q</v>
      </c>
      <c r="C1998" s="224">
        <f t="shared" si="161"/>
        <v>8</v>
      </c>
      <c r="D1998" s="224" t="str">
        <f t="shared" si="158"/>
        <v>21</v>
      </c>
      <c r="E1998">
        <f t="shared" si="159"/>
        <v>2021</v>
      </c>
      <c r="F1998" s="224" t="str">
        <f t="shared" si="160"/>
        <v>3Q21</v>
      </c>
      <c r="G1998" s="225">
        <v>44433</v>
      </c>
      <c r="H1998" s="224">
        <v>5.2130000000000001</v>
      </c>
    </row>
    <row r="1999" spans="2:8">
      <c r="B1999" s="224" t="str">
        <f t="shared" si="157"/>
        <v>3Q</v>
      </c>
      <c r="C1999" s="224">
        <f t="shared" si="161"/>
        <v>8</v>
      </c>
      <c r="D1999" s="224" t="str">
        <f t="shared" si="158"/>
        <v>21</v>
      </c>
      <c r="E1999">
        <f t="shared" si="159"/>
        <v>2021</v>
      </c>
      <c r="F1999" s="224" t="str">
        <f t="shared" si="160"/>
        <v>3Q21</v>
      </c>
      <c r="G1999" s="225">
        <v>44434</v>
      </c>
      <c r="H1999" s="224">
        <v>5.2531999999999996</v>
      </c>
    </row>
    <row r="2000" spans="2:8">
      <c r="B2000" s="224" t="str">
        <f t="shared" si="157"/>
        <v>3Q</v>
      </c>
      <c r="C2000" s="224">
        <f t="shared" si="161"/>
        <v>8</v>
      </c>
      <c r="D2000" s="224" t="str">
        <f t="shared" si="158"/>
        <v>21</v>
      </c>
      <c r="E2000">
        <f t="shared" si="159"/>
        <v>2021</v>
      </c>
      <c r="F2000" s="224" t="str">
        <f t="shared" si="160"/>
        <v>3Q21</v>
      </c>
      <c r="G2000" s="225">
        <v>44435</v>
      </c>
      <c r="H2000" s="224">
        <v>5.2005999999999997</v>
      </c>
    </row>
    <row r="2001" spans="2:8">
      <c r="B2001" s="224" t="str">
        <f t="shared" si="157"/>
        <v>3Q</v>
      </c>
      <c r="C2001" s="224">
        <f t="shared" si="161"/>
        <v>8</v>
      </c>
      <c r="D2001" s="224" t="str">
        <f t="shared" si="158"/>
        <v>21</v>
      </c>
      <c r="E2001">
        <f t="shared" si="159"/>
        <v>2021</v>
      </c>
      <c r="F2001" s="224" t="str">
        <f t="shared" si="160"/>
        <v>3Q21</v>
      </c>
      <c r="G2001" s="225">
        <v>44438</v>
      </c>
      <c r="H2001" s="224">
        <v>5.1852999999999998</v>
      </c>
    </row>
    <row r="2002" spans="2:8">
      <c r="B2002" s="224" t="str">
        <f t="shared" si="157"/>
        <v>3Q</v>
      </c>
      <c r="C2002" s="224">
        <f t="shared" si="161"/>
        <v>8</v>
      </c>
      <c r="D2002" s="224" t="str">
        <f t="shared" si="158"/>
        <v>21</v>
      </c>
      <c r="E2002">
        <f t="shared" si="159"/>
        <v>2021</v>
      </c>
      <c r="F2002" s="224" t="str">
        <f t="shared" si="160"/>
        <v>3Q21</v>
      </c>
      <c r="G2002" s="225">
        <v>44439</v>
      </c>
      <c r="H2002" s="224">
        <v>5.1508000000000003</v>
      </c>
    </row>
    <row r="2003" spans="2:8">
      <c r="B2003" s="224" t="str">
        <f t="shared" si="157"/>
        <v>3Q</v>
      </c>
      <c r="C2003" s="224">
        <f t="shared" si="161"/>
        <v>9</v>
      </c>
      <c r="D2003" s="224" t="str">
        <f t="shared" si="158"/>
        <v>21</v>
      </c>
      <c r="E2003">
        <f t="shared" si="159"/>
        <v>2021</v>
      </c>
      <c r="F2003" s="224" t="str">
        <f t="shared" si="160"/>
        <v>3Q21</v>
      </c>
      <c r="G2003" s="225">
        <v>44440</v>
      </c>
      <c r="H2003" s="224">
        <v>5.1867000000000001</v>
      </c>
    </row>
    <row r="2004" spans="2:8">
      <c r="B2004" s="224" t="str">
        <f t="shared" si="157"/>
        <v>3Q</v>
      </c>
      <c r="C2004" s="224">
        <f t="shared" si="161"/>
        <v>9</v>
      </c>
      <c r="D2004" s="224" t="str">
        <f t="shared" si="158"/>
        <v>21</v>
      </c>
      <c r="E2004">
        <f t="shared" si="159"/>
        <v>2021</v>
      </c>
      <c r="F2004" s="224" t="str">
        <f t="shared" si="160"/>
        <v>3Q21</v>
      </c>
      <c r="G2004" s="225">
        <v>44441</v>
      </c>
      <c r="H2004" s="224">
        <v>5.1837</v>
      </c>
    </row>
    <row r="2005" spans="2:8">
      <c r="B2005" s="224" t="str">
        <f t="shared" si="157"/>
        <v>3Q</v>
      </c>
      <c r="C2005" s="224">
        <f t="shared" si="161"/>
        <v>9</v>
      </c>
      <c r="D2005" s="224" t="str">
        <f t="shared" si="158"/>
        <v>21</v>
      </c>
      <c r="E2005">
        <f t="shared" si="159"/>
        <v>2021</v>
      </c>
      <c r="F2005" s="224" t="str">
        <f t="shared" si="160"/>
        <v>3Q21</v>
      </c>
      <c r="G2005" s="225">
        <v>44442</v>
      </c>
      <c r="H2005" s="224">
        <v>5.1923000000000004</v>
      </c>
    </row>
    <row r="2006" spans="2:8">
      <c r="B2006" s="224" t="str">
        <f t="shared" si="157"/>
        <v>3Q</v>
      </c>
      <c r="C2006" s="224">
        <f t="shared" si="161"/>
        <v>9</v>
      </c>
      <c r="D2006" s="224" t="str">
        <f t="shared" si="158"/>
        <v>21</v>
      </c>
      <c r="E2006">
        <f t="shared" si="159"/>
        <v>2021</v>
      </c>
      <c r="F2006" s="224" t="str">
        <f t="shared" si="160"/>
        <v>3Q21</v>
      </c>
      <c r="G2006" s="225">
        <v>44445</v>
      </c>
      <c r="H2006" s="224">
        <v>5.1707999999999998</v>
      </c>
    </row>
    <row r="2007" spans="2:8">
      <c r="B2007" s="224" t="str">
        <f t="shared" si="157"/>
        <v>3Q</v>
      </c>
      <c r="C2007" s="224">
        <f t="shared" si="161"/>
        <v>9</v>
      </c>
      <c r="D2007" s="224" t="str">
        <f t="shared" si="158"/>
        <v>21</v>
      </c>
      <c r="E2007">
        <f t="shared" si="159"/>
        <v>2021</v>
      </c>
      <c r="F2007" s="224" t="str">
        <f t="shared" si="160"/>
        <v>3Q21</v>
      </c>
      <c r="G2007" s="225">
        <v>44446</v>
      </c>
      <c r="H2007" s="224">
        <v>5.1706000000000003</v>
      </c>
    </row>
    <row r="2008" spans="2:8">
      <c r="B2008" s="224" t="str">
        <f t="shared" si="157"/>
        <v>3Q</v>
      </c>
      <c r="C2008" s="224">
        <f t="shared" si="161"/>
        <v>9</v>
      </c>
      <c r="D2008" s="224" t="str">
        <f t="shared" si="158"/>
        <v>21</v>
      </c>
      <c r="E2008">
        <f t="shared" si="159"/>
        <v>2021</v>
      </c>
      <c r="F2008" s="224" t="str">
        <f t="shared" si="160"/>
        <v>3Q21</v>
      </c>
      <c r="G2008" s="225">
        <v>44447</v>
      </c>
      <c r="H2008" s="224">
        <v>5.3223000000000003</v>
      </c>
    </row>
    <row r="2009" spans="2:8">
      <c r="B2009" s="224" t="str">
        <f t="shared" si="157"/>
        <v>3Q</v>
      </c>
      <c r="C2009" s="224">
        <f t="shared" si="161"/>
        <v>9</v>
      </c>
      <c r="D2009" s="224" t="str">
        <f t="shared" si="158"/>
        <v>21</v>
      </c>
      <c r="E2009">
        <f t="shared" si="159"/>
        <v>2021</v>
      </c>
      <c r="F2009" s="224" t="str">
        <f t="shared" si="160"/>
        <v>3Q21</v>
      </c>
      <c r="G2009" s="225">
        <v>44448</v>
      </c>
      <c r="H2009" s="224">
        <v>5.1981999999999999</v>
      </c>
    </row>
    <row r="2010" spans="2:8">
      <c r="B2010" s="224" t="str">
        <f t="shared" si="157"/>
        <v>3Q</v>
      </c>
      <c r="C2010" s="224">
        <f t="shared" si="161"/>
        <v>9</v>
      </c>
      <c r="D2010" s="224" t="str">
        <f t="shared" si="158"/>
        <v>21</v>
      </c>
      <c r="E2010">
        <f t="shared" si="159"/>
        <v>2021</v>
      </c>
      <c r="F2010" s="224" t="str">
        <f t="shared" si="160"/>
        <v>3Q21</v>
      </c>
      <c r="G2010" s="225">
        <v>44449</v>
      </c>
      <c r="H2010" s="224">
        <v>5.2464000000000004</v>
      </c>
    </row>
    <row r="2011" spans="2:8">
      <c r="B2011" s="224" t="str">
        <f t="shared" si="157"/>
        <v>3Q</v>
      </c>
      <c r="C2011" s="224">
        <f t="shared" si="161"/>
        <v>9</v>
      </c>
      <c r="D2011" s="224" t="str">
        <f t="shared" si="158"/>
        <v>21</v>
      </c>
      <c r="E2011">
        <f t="shared" si="159"/>
        <v>2021</v>
      </c>
      <c r="F2011" s="224" t="str">
        <f t="shared" si="160"/>
        <v>3Q21</v>
      </c>
      <c r="G2011" s="225">
        <v>44452</v>
      </c>
      <c r="H2011" s="224">
        <v>5.2148000000000003</v>
      </c>
    </row>
    <row r="2012" spans="2:8">
      <c r="B2012" s="224" t="str">
        <f t="shared" si="157"/>
        <v>3Q</v>
      </c>
      <c r="C2012" s="224">
        <f t="shared" si="161"/>
        <v>9</v>
      </c>
      <c r="D2012" s="224" t="str">
        <f t="shared" si="158"/>
        <v>21</v>
      </c>
      <c r="E2012">
        <f t="shared" si="159"/>
        <v>2021</v>
      </c>
      <c r="F2012" s="224" t="str">
        <f t="shared" si="160"/>
        <v>3Q21</v>
      </c>
      <c r="G2012" s="225">
        <v>44453</v>
      </c>
      <c r="H2012" s="224">
        <v>5.2403000000000004</v>
      </c>
    </row>
    <row r="2013" spans="2:8">
      <c r="B2013" s="224" t="str">
        <f t="shared" si="157"/>
        <v>3Q</v>
      </c>
      <c r="C2013" s="224">
        <f t="shared" si="161"/>
        <v>9</v>
      </c>
      <c r="D2013" s="224" t="str">
        <f t="shared" si="158"/>
        <v>21</v>
      </c>
      <c r="E2013">
        <f t="shared" si="159"/>
        <v>2021</v>
      </c>
      <c r="F2013" s="224" t="str">
        <f t="shared" si="160"/>
        <v>3Q21</v>
      </c>
      <c r="G2013" s="225">
        <v>44454</v>
      </c>
      <c r="H2013" s="224">
        <v>5.2233999999999998</v>
      </c>
    </row>
    <row r="2014" spans="2:8">
      <c r="B2014" s="224" t="str">
        <f t="shared" si="157"/>
        <v>3Q</v>
      </c>
      <c r="C2014" s="224">
        <f t="shared" si="161"/>
        <v>9</v>
      </c>
      <c r="D2014" s="224" t="str">
        <f t="shared" si="158"/>
        <v>21</v>
      </c>
      <c r="E2014">
        <f t="shared" si="159"/>
        <v>2021</v>
      </c>
      <c r="F2014" s="224" t="str">
        <f t="shared" si="160"/>
        <v>3Q21</v>
      </c>
      <c r="G2014" s="225">
        <v>44455</v>
      </c>
      <c r="H2014" s="224">
        <v>5.2542</v>
      </c>
    </row>
    <row r="2015" spans="2:8">
      <c r="B2015" s="224" t="str">
        <f t="shared" si="157"/>
        <v>3Q</v>
      </c>
      <c r="C2015" s="224">
        <f t="shared" si="161"/>
        <v>9</v>
      </c>
      <c r="D2015" s="224" t="str">
        <f t="shared" si="158"/>
        <v>21</v>
      </c>
      <c r="E2015">
        <f t="shared" si="159"/>
        <v>2021</v>
      </c>
      <c r="F2015" s="224" t="str">
        <f t="shared" si="160"/>
        <v>3Q21</v>
      </c>
      <c r="G2015" s="225">
        <v>44456</v>
      </c>
      <c r="H2015" s="224">
        <v>5.2893999999999997</v>
      </c>
    </row>
    <row r="2016" spans="2:8">
      <c r="B2016" s="224" t="str">
        <f t="shared" si="157"/>
        <v>3Q</v>
      </c>
      <c r="C2016" s="224">
        <f t="shared" si="161"/>
        <v>9</v>
      </c>
      <c r="D2016" s="224" t="str">
        <f t="shared" si="158"/>
        <v>21</v>
      </c>
      <c r="E2016">
        <f t="shared" si="159"/>
        <v>2021</v>
      </c>
      <c r="F2016" s="224" t="str">
        <f t="shared" si="160"/>
        <v>3Q21</v>
      </c>
      <c r="G2016" s="225">
        <v>44459</v>
      </c>
      <c r="H2016" s="224">
        <v>5.3244999999999996</v>
      </c>
    </row>
    <row r="2017" spans="2:8">
      <c r="B2017" s="224" t="str">
        <f t="shared" si="157"/>
        <v>3Q</v>
      </c>
      <c r="C2017" s="224">
        <f t="shared" si="161"/>
        <v>9</v>
      </c>
      <c r="D2017" s="224" t="str">
        <f t="shared" si="158"/>
        <v>21</v>
      </c>
      <c r="E2017">
        <f t="shared" si="159"/>
        <v>2021</v>
      </c>
      <c r="F2017" s="224" t="str">
        <f t="shared" si="160"/>
        <v>3Q21</v>
      </c>
      <c r="G2017" s="225">
        <v>44460</v>
      </c>
      <c r="H2017" s="224">
        <v>5.2706999999999997</v>
      </c>
    </row>
    <row r="2018" spans="2:8">
      <c r="B2018" s="224" t="str">
        <f t="shared" si="157"/>
        <v>3Q</v>
      </c>
      <c r="C2018" s="224">
        <f t="shared" si="161"/>
        <v>9</v>
      </c>
      <c r="D2018" s="224" t="str">
        <f t="shared" si="158"/>
        <v>21</v>
      </c>
      <c r="E2018">
        <f t="shared" si="159"/>
        <v>2021</v>
      </c>
      <c r="F2018" s="224" t="str">
        <f t="shared" si="160"/>
        <v>3Q21</v>
      </c>
      <c r="G2018" s="225">
        <v>44461</v>
      </c>
      <c r="H2018" s="224">
        <v>5.2892999999999999</v>
      </c>
    </row>
    <row r="2019" spans="2:8">
      <c r="B2019" s="224" t="str">
        <f t="shared" si="157"/>
        <v>3Q</v>
      </c>
      <c r="C2019" s="224">
        <f t="shared" si="161"/>
        <v>9</v>
      </c>
      <c r="D2019" s="224" t="str">
        <f t="shared" si="158"/>
        <v>21</v>
      </c>
      <c r="E2019">
        <f t="shared" si="159"/>
        <v>2021</v>
      </c>
      <c r="F2019" s="224" t="str">
        <f t="shared" si="160"/>
        <v>3Q21</v>
      </c>
      <c r="G2019" s="225">
        <v>44462</v>
      </c>
      <c r="H2019" s="224">
        <v>5.3033999999999999</v>
      </c>
    </row>
    <row r="2020" spans="2:8">
      <c r="B2020" s="224" t="str">
        <f t="shared" si="157"/>
        <v>3Q</v>
      </c>
      <c r="C2020" s="224">
        <f t="shared" si="161"/>
        <v>9</v>
      </c>
      <c r="D2020" s="224" t="str">
        <f t="shared" si="158"/>
        <v>21</v>
      </c>
      <c r="E2020">
        <f t="shared" si="159"/>
        <v>2021</v>
      </c>
      <c r="F2020" s="224" t="str">
        <f t="shared" si="160"/>
        <v>3Q21</v>
      </c>
      <c r="G2020" s="225">
        <v>44463</v>
      </c>
      <c r="H2020" s="224">
        <v>5.3349000000000002</v>
      </c>
    </row>
    <row r="2021" spans="2:8">
      <c r="B2021" s="224" t="str">
        <f t="shared" si="157"/>
        <v>3Q</v>
      </c>
      <c r="C2021" s="224">
        <f t="shared" si="161"/>
        <v>9</v>
      </c>
      <c r="D2021" s="224" t="str">
        <f t="shared" si="158"/>
        <v>21</v>
      </c>
      <c r="E2021">
        <f t="shared" si="159"/>
        <v>2021</v>
      </c>
      <c r="F2021" s="224" t="str">
        <f t="shared" si="160"/>
        <v>3Q21</v>
      </c>
      <c r="G2021" s="225">
        <v>44466</v>
      </c>
      <c r="H2021" s="224">
        <v>5.3920000000000003</v>
      </c>
    </row>
    <row r="2022" spans="2:8">
      <c r="B2022" s="224" t="str">
        <f t="shared" si="157"/>
        <v>3Q</v>
      </c>
      <c r="C2022" s="224">
        <f t="shared" si="161"/>
        <v>9</v>
      </c>
      <c r="D2022" s="224" t="str">
        <f t="shared" si="158"/>
        <v>21</v>
      </c>
      <c r="E2022">
        <f t="shared" si="159"/>
        <v>2021</v>
      </c>
      <c r="F2022" s="224" t="str">
        <f t="shared" si="160"/>
        <v>3Q21</v>
      </c>
      <c r="G2022" s="225">
        <v>44467</v>
      </c>
      <c r="H2022" s="224">
        <v>5.4295999999999998</v>
      </c>
    </row>
    <row r="2023" spans="2:8">
      <c r="B2023" s="224" t="str">
        <f t="shared" si="157"/>
        <v>3Q</v>
      </c>
      <c r="C2023" s="224">
        <f t="shared" si="161"/>
        <v>9</v>
      </c>
      <c r="D2023" s="224" t="str">
        <f t="shared" si="158"/>
        <v>21</v>
      </c>
      <c r="E2023">
        <f t="shared" si="159"/>
        <v>2021</v>
      </c>
      <c r="F2023" s="224" t="str">
        <f t="shared" si="160"/>
        <v>3Q21</v>
      </c>
      <c r="G2023" s="225">
        <v>44468</v>
      </c>
      <c r="H2023" s="224">
        <v>5.4157000000000002</v>
      </c>
    </row>
    <row r="2024" spans="2:8">
      <c r="B2024" s="224" t="str">
        <f t="shared" si="157"/>
        <v>3Q</v>
      </c>
      <c r="C2024" s="224">
        <f t="shared" si="161"/>
        <v>9</v>
      </c>
      <c r="D2024" s="224" t="str">
        <f t="shared" si="158"/>
        <v>21</v>
      </c>
      <c r="E2024">
        <f t="shared" si="159"/>
        <v>2021</v>
      </c>
      <c r="F2024" s="224" t="str">
        <f t="shared" si="160"/>
        <v>3Q21</v>
      </c>
      <c r="G2024" s="225">
        <v>44469</v>
      </c>
      <c r="H2024" s="224">
        <v>5.4432999999999998</v>
      </c>
    </row>
    <row r="2025" spans="2:8">
      <c r="B2025" s="224" t="str">
        <f t="shared" si="157"/>
        <v>4Q</v>
      </c>
      <c r="C2025" s="224">
        <f t="shared" si="161"/>
        <v>10</v>
      </c>
      <c r="D2025" s="224" t="str">
        <f t="shared" si="158"/>
        <v>21</v>
      </c>
      <c r="E2025">
        <f t="shared" si="159"/>
        <v>2021</v>
      </c>
      <c r="F2025" s="224" t="str">
        <f t="shared" si="160"/>
        <v>4Q21</v>
      </c>
      <c r="G2025" s="225">
        <v>44470</v>
      </c>
      <c r="H2025" s="224">
        <v>5.3636999999999997</v>
      </c>
    </row>
    <row r="2026" spans="2:8">
      <c r="B2026" s="224" t="str">
        <f t="shared" si="157"/>
        <v>4Q</v>
      </c>
      <c r="C2026" s="224">
        <f t="shared" si="161"/>
        <v>10</v>
      </c>
      <c r="D2026" s="224" t="str">
        <f t="shared" si="158"/>
        <v>21</v>
      </c>
      <c r="E2026">
        <f t="shared" si="159"/>
        <v>2021</v>
      </c>
      <c r="F2026" s="224" t="str">
        <f t="shared" si="160"/>
        <v>4Q21</v>
      </c>
      <c r="G2026" s="225">
        <v>44473</v>
      </c>
      <c r="H2026" s="224">
        <v>5.4545000000000003</v>
      </c>
    </row>
    <row r="2027" spans="2:8">
      <c r="B2027" s="224" t="str">
        <f t="shared" si="157"/>
        <v>4Q</v>
      </c>
      <c r="C2027" s="224">
        <f t="shared" si="161"/>
        <v>10</v>
      </c>
      <c r="D2027" s="224" t="str">
        <f t="shared" si="158"/>
        <v>21</v>
      </c>
      <c r="E2027">
        <f t="shared" si="159"/>
        <v>2021</v>
      </c>
      <c r="F2027" s="224" t="str">
        <f t="shared" si="160"/>
        <v>4Q21</v>
      </c>
      <c r="G2027" s="225">
        <v>44474</v>
      </c>
      <c r="H2027" s="224">
        <v>5.4752000000000001</v>
      </c>
    </row>
    <row r="2028" spans="2:8">
      <c r="B2028" s="224" t="str">
        <f t="shared" si="157"/>
        <v>4Q</v>
      </c>
      <c r="C2028" s="224">
        <f t="shared" si="161"/>
        <v>10</v>
      </c>
      <c r="D2028" s="224" t="str">
        <f t="shared" si="158"/>
        <v>21</v>
      </c>
      <c r="E2028">
        <f t="shared" si="159"/>
        <v>2021</v>
      </c>
      <c r="F2028" s="224" t="str">
        <f t="shared" si="160"/>
        <v>4Q21</v>
      </c>
      <c r="G2028" s="225">
        <v>44475</v>
      </c>
      <c r="H2028" s="224">
        <v>5.4916999999999998</v>
      </c>
    </row>
    <row r="2029" spans="2:8">
      <c r="B2029" s="224" t="str">
        <f t="shared" si="157"/>
        <v>4Q</v>
      </c>
      <c r="C2029" s="224">
        <f t="shared" si="161"/>
        <v>10</v>
      </c>
      <c r="D2029" s="224" t="str">
        <f t="shared" si="158"/>
        <v>21</v>
      </c>
      <c r="E2029">
        <f t="shared" si="159"/>
        <v>2021</v>
      </c>
      <c r="F2029" s="224" t="str">
        <f t="shared" si="160"/>
        <v>4Q21</v>
      </c>
      <c r="G2029" s="225">
        <v>44476</v>
      </c>
      <c r="H2029" s="224">
        <v>5.5194000000000001</v>
      </c>
    </row>
    <row r="2030" spans="2:8">
      <c r="B2030" s="224" t="str">
        <f t="shared" si="157"/>
        <v>4Q</v>
      </c>
      <c r="C2030" s="224">
        <f t="shared" si="161"/>
        <v>10</v>
      </c>
      <c r="D2030" s="224" t="str">
        <f t="shared" si="158"/>
        <v>21</v>
      </c>
      <c r="E2030">
        <f t="shared" si="159"/>
        <v>2021</v>
      </c>
      <c r="F2030" s="224" t="str">
        <f t="shared" si="160"/>
        <v>4Q21</v>
      </c>
      <c r="G2030" s="225">
        <v>44477</v>
      </c>
      <c r="H2030" s="224">
        <v>5.5087000000000002</v>
      </c>
    </row>
    <row r="2031" spans="2:8">
      <c r="B2031" s="224" t="str">
        <f t="shared" si="157"/>
        <v>4Q</v>
      </c>
      <c r="C2031" s="224">
        <f t="shared" si="161"/>
        <v>10</v>
      </c>
      <c r="D2031" s="224" t="str">
        <f t="shared" si="158"/>
        <v>21</v>
      </c>
      <c r="E2031">
        <f t="shared" si="159"/>
        <v>2021</v>
      </c>
      <c r="F2031" s="224" t="str">
        <f t="shared" si="160"/>
        <v>4Q21</v>
      </c>
      <c r="G2031" s="225">
        <v>44480</v>
      </c>
      <c r="H2031" s="224">
        <v>5.5370999999999997</v>
      </c>
    </row>
    <row r="2032" spans="2:8">
      <c r="B2032" s="224" t="str">
        <f t="shared" si="157"/>
        <v>4Q</v>
      </c>
      <c r="C2032" s="224">
        <f t="shared" si="161"/>
        <v>10</v>
      </c>
      <c r="D2032" s="224" t="str">
        <f t="shared" si="158"/>
        <v>21</v>
      </c>
      <c r="E2032">
        <f t="shared" si="159"/>
        <v>2021</v>
      </c>
      <c r="F2032" s="224" t="str">
        <f t="shared" si="160"/>
        <v>4Q21</v>
      </c>
      <c r="G2032" s="225">
        <v>44481</v>
      </c>
      <c r="H2032" s="224">
        <v>5.5330000000000004</v>
      </c>
    </row>
    <row r="2033" spans="2:8">
      <c r="B2033" s="224" t="str">
        <f t="shared" si="157"/>
        <v>4Q</v>
      </c>
      <c r="C2033" s="224">
        <f t="shared" si="161"/>
        <v>10</v>
      </c>
      <c r="D2033" s="224" t="str">
        <f t="shared" si="158"/>
        <v>21</v>
      </c>
      <c r="E2033">
        <f t="shared" si="159"/>
        <v>2021</v>
      </c>
      <c r="F2033" s="224" t="str">
        <f t="shared" si="160"/>
        <v>4Q21</v>
      </c>
      <c r="G2033" s="225">
        <v>44482</v>
      </c>
      <c r="H2033" s="224">
        <v>5.5137</v>
      </c>
    </row>
    <row r="2034" spans="2:8">
      <c r="B2034" s="224" t="str">
        <f t="shared" si="157"/>
        <v>4Q</v>
      </c>
      <c r="C2034" s="224">
        <f t="shared" si="161"/>
        <v>10</v>
      </c>
      <c r="D2034" s="224" t="str">
        <f t="shared" si="158"/>
        <v>21</v>
      </c>
      <c r="E2034">
        <f t="shared" si="159"/>
        <v>2021</v>
      </c>
      <c r="F2034" s="224" t="str">
        <f t="shared" si="160"/>
        <v>4Q21</v>
      </c>
      <c r="G2034" s="225">
        <v>44483</v>
      </c>
      <c r="H2034" s="224">
        <v>5.5137</v>
      </c>
    </row>
    <row r="2035" spans="2:8">
      <c r="B2035" s="224" t="str">
        <f t="shared" si="157"/>
        <v>4Q</v>
      </c>
      <c r="C2035" s="224">
        <f t="shared" si="161"/>
        <v>10</v>
      </c>
      <c r="D2035" s="224" t="str">
        <f t="shared" si="158"/>
        <v>21</v>
      </c>
      <c r="E2035">
        <f t="shared" si="159"/>
        <v>2021</v>
      </c>
      <c r="F2035" s="224" t="str">
        <f t="shared" si="160"/>
        <v>4Q21</v>
      </c>
      <c r="G2035" s="225">
        <v>44484</v>
      </c>
      <c r="H2035" s="224">
        <v>5.4615999999999998</v>
      </c>
    </row>
    <row r="2036" spans="2:8">
      <c r="B2036" s="224" t="str">
        <f t="shared" si="157"/>
        <v>4Q</v>
      </c>
      <c r="C2036" s="224">
        <f t="shared" si="161"/>
        <v>10</v>
      </c>
      <c r="D2036" s="224" t="str">
        <f t="shared" si="158"/>
        <v>21</v>
      </c>
      <c r="E2036">
        <f t="shared" si="159"/>
        <v>2021</v>
      </c>
      <c r="F2036" s="224" t="str">
        <f t="shared" si="160"/>
        <v>4Q21</v>
      </c>
      <c r="G2036" s="225">
        <v>44487</v>
      </c>
      <c r="H2036" s="224">
        <v>5.5125999999999999</v>
      </c>
    </row>
    <row r="2037" spans="2:8">
      <c r="B2037" s="224" t="str">
        <f t="shared" si="157"/>
        <v>4Q</v>
      </c>
      <c r="C2037" s="224">
        <f t="shared" si="161"/>
        <v>10</v>
      </c>
      <c r="D2037" s="224" t="str">
        <f t="shared" si="158"/>
        <v>21</v>
      </c>
      <c r="E2037">
        <f t="shared" si="159"/>
        <v>2021</v>
      </c>
      <c r="F2037" s="224" t="str">
        <f t="shared" si="160"/>
        <v>4Q21</v>
      </c>
      <c r="G2037" s="225">
        <v>44488</v>
      </c>
      <c r="H2037" s="224">
        <v>5.5853000000000002</v>
      </c>
    </row>
    <row r="2038" spans="2:8">
      <c r="B2038" s="224" t="str">
        <f t="shared" si="157"/>
        <v>4Q</v>
      </c>
      <c r="C2038" s="224">
        <f t="shared" si="161"/>
        <v>10</v>
      </c>
      <c r="D2038" s="224" t="str">
        <f t="shared" si="158"/>
        <v>21</v>
      </c>
      <c r="E2038">
        <f t="shared" si="159"/>
        <v>2021</v>
      </c>
      <c r="F2038" s="224" t="str">
        <f t="shared" si="160"/>
        <v>4Q21</v>
      </c>
      <c r="G2038" s="225">
        <v>44489</v>
      </c>
      <c r="H2038" s="224">
        <v>5.5979000000000001</v>
      </c>
    </row>
    <row r="2039" spans="2:8">
      <c r="B2039" s="224" t="str">
        <f t="shared" si="157"/>
        <v>4Q</v>
      </c>
      <c r="C2039" s="224">
        <f t="shared" si="161"/>
        <v>10</v>
      </c>
      <c r="D2039" s="224" t="str">
        <f t="shared" si="158"/>
        <v>21</v>
      </c>
      <c r="E2039">
        <f t="shared" si="159"/>
        <v>2021</v>
      </c>
      <c r="F2039" s="224" t="str">
        <f t="shared" si="160"/>
        <v>4Q21</v>
      </c>
      <c r="G2039" s="225">
        <v>44490</v>
      </c>
      <c r="H2039" s="224">
        <v>5.6585999999999999</v>
      </c>
    </row>
    <row r="2040" spans="2:8">
      <c r="B2040" s="224" t="str">
        <f t="shared" si="157"/>
        <v>4Q</v>
      </c>
      <c r="C2040" s="224">
        <f t="shared" si="161"/>
        <v>10</v>
      </c>
      <c r="D2040" s="224" t="str">
        <f t="shared" si="158"/>
        <v>21</v>
      </c>
      <c r="E2040">
        <f t="shared" si="159"/>
        <v>2021</v>
      </c>
      <c r="F2040" s="224" t="str">
        <f t="shared" si="160"/>
        <v>4Q21</v>
      </c>
      <c r="G2040" s="225">
        <v>44491</v>
      </c>
      <c r="H2040" s="224">
        <v>5.6486000000000001</v>
      </c>
    </row>
    <row r="2041" spans="2:8">
      <c r="B2041" s="224" t="str">
        <f t="shared" si="157"/>
        <v>4Q</v>
      </c>
      <c r="C2041" s="224">
        <f t="shared" si="161"/>
        <v>10</v>
      </c>
      <c r="D2041" s="224" t="str">
        <f t="shared" si="158"/>
        <v>21</v>
      </c>
      <c r="E2041">
        <f t="shared" si="159"/>
        <v>2021</v>
      </c>
      <c r="F2041" s="224" t="str">
        <f t="shared" si="160"/>
        <v>4Q21</v>
      </c>
      <c r="G2041" s="225">
        <v>44494</v>
      </c>
      <c r="H2041" s="224">
        <v>5.5567000000000002</v>
      </c>
    </row>
    <row r="2042" spans="2:8">
      <c r="B2042" s="224" t="str">
        <f t="shared" si="157"/>
        <v>4Q</v>
      </c>
      <c r="C2042" s="224">
        <f t="shared" si="161"/>
        <v>10</v>
      </c>
      <c r="D2042" s="224" t="str">
        <f t="shared" si="158"/>
        <v>21</v>
      </c>
      <c r="E2042">
        <f t="shared" si="159"/>
        <v>2021</v>
      </c>
      <c r="F2042" s="224" t="str">
        <f t="shared" si="160"/>
        <v>4Q21</v>
      </c>
      <c r="G2042" s="225">
        <v>44495</v>
      </c>
      <c r="H2042" s="224">
        <v>5.5671999999999997</v>
      </c>
    </row>
    <row r="2043" spans="2:8">
      <c r="B2043" s="224" t="str">
        <f t="shared" si="157"/>
        <v>4Q</v>
      </c>
      <c r="C2043" s="224">
        <f t="shared" si="161"/>
        <v>10</v>
      </c>
      <c r="D2043" s="224" t="str">
        <f t="shared" si="158"/>
        <v>21</v>
      </c>
      <c r="E2043">
        <f t="shared" si="159"/>
        <v>2021</v>
      </c>
      <c r="F2043" s="224" t="str">
        <f t="shared" si="160"/>
        <v>4Q21</v>
      </c>
      <c r="G2043" s="225">
        <v>44496</v>
      </c>
      <c r="H2043" s="224">
        <v>5.5381999999999998</v>
      </c>
    </row>
    <row r="2044" spans="2:8">
      <c r="B2044" s="224" t="str">
        <f t="shared" si="157"/>
        <v>4Q</v>
      </c>
      <c r="C2044" s="224">
        <f t="shared" si="161"/>
        <v>10</v>
      </c>
      <c r="D2044" s="224" t="str">
        <f t="shared" si="158"/>
        <v>21</v>
      </c>
      <c r="E2044">
        <f t="shared" si="159"/>
        <v>2021</v>
      </c>
      <c r="F2044" s="224" t="str">
        <f t="shared" si="160"/>
        <v>4Q21</v>
      </c>
      <c r="G2044" s="225">
        <v>44497</v>
      </c>
      <c r="H2044" s="224">
        <v>5.6468999999999996</v>
      </c>
    </row>
    <row r="2045" spans="2:8">
      <c r="B2045" s="224" t="str">
        <f t="shared" si="157"/>
        <v>4Q</v>
      </c>
      <c r="C2045" s="224">
        <f t="shared" si="161"/>
        <v>10</v>
      </c>
      <c r="D2045" s="224" t="str">
        <f t="shared" si="158"/>
        <v>21</v>
      </c>
      <c r="E2045">
        <f t="shared" si="159"/>
        <v>2021</v>
      </c>
      <c r="F2045" s="224" t="str">
        <f t="shared" si="160"/>
        <v>4Q21</v>
      </c>
      <c r="G2045" s="225">
        <v>44498</v>
      </c>
      <c r="H2045" s="224">
        <v>5.6387999999999998</v>
      </c>
    </row>
    <row r="2046" spans="2:8">
      <c r="B2046" s="224" t="str">
        <f t="shared" si="157"/>
        <v>4Q</v>
      </c>
      <c r="C2046" s="224">
        <f t="shared" si="161"/>
        <v>11</v>
      </c>
      <c r="D2046" s="224" t="str">
        <f t="shared" si="158"/>
        <v>21</v>
      </c>
      <c r="E2046">
        <f t="shared" si="159"/>
        <v>2021</v>
      </c>
      <c r="F2046" s="224" t="str">
        <f t="shared" si="160"/>
        <v>4Q21</v>
      </c>
      <c r="G2046" s="225">
        <v>44501</v>
      </c>
      <c r="H2046" s="224">
        <v>5.6821000000000002</v>
      </c>
    </row>
    <row r="2047" spans="2:8">
      <c r="B2047" s="224" t="str">
        <f t="shared" si="157"/>
        <v>4Q</v>
      </c>
      <c r="C2047" s="224">
        <f t="shared" si="161"/>
        <v>11</v>
      </c>
      <c r="D2047" s="224" t="str">
        <f t="shared" si="158"/>
        <v>21</v>
      </c>
      <c r="E2047">
        <f t="shared" si="159"/>
        <v>2021</v>
      </c>
      <c r="F2047" s="224" t="str">
        <f t="shared" si="160"/>
        <v>4Q21</v>
      </c>
      <c r="G2047" s="225">
        <v>44502</v>
      </c>
      <c r="H2047" s="224">
        <v>5.68</v>
      </c>
    </row>
    <row r="2048" spans="2:8">
      <c r="B2048" s="224" t="str">
        <f t="shared" si="157"/>
        <v>4Q</v>
      </c>
      <c r="C2048" s="224">
        <f t="shared" si="161"/>
        <v>11</v>
      </c>
      <c r="D2048" s="224" t="str">
        <f t="shared" si="158"/>
        <v>21</v>
      </c>
      <c r="E2048">
        <f t="shared" si="159"/>
        <v>2021</v>
      </c>
      <c r="F2048" s="224" t="str">
        <f t="shared" si="160"/>
        <v>4Q21</v>
      </c>
      <c r="G2048" s="225">
        <v>44503</v>
      </c>
      <c r="H2048" s="224">
        <v>5.5534999999999997</v>
      </c>
    </row>
    <row r="2049" spans="2:8">
      <c r="B2049" s="224" t="str">
        <f t="shared" si="157"/>
        <v>4Q</v>
      </c>
      <c r="C2049" s="224">
        <f t="shared" si="161"/>
        <v>11</v>
      </c>
      <c r="D2049" s="224" t="str">
        <f t="shared" si="158"/>
        <v>21</v>
      </c>
      <c r="E2049">
        <f t="shared" si="159"/>
        <v>2021</v>
      </c>
      <c r="F2049" s="224" t="str">
        <f t="shared" si="160"/>
        <v>4Q21</v>
      </c>
      <c r="G2049" s="225">
        <v>44504</v>
      </c>
      <c r="H2049" s="224">
        <v>5.6032000000000002</v>
      </c>
    </row>
    <row r="2050" spans="2:8">
      <c r="B2050" s="224" t="str">
        <f t="shared" si="157"/>
        <v>4Q</v>
      </c>
      <c r="C2050" s="224">
        <f t="shared" si="161"/>
        <v>11</v>
      </c>
      <c r="D2050" s="224" t="str">
        <f t="shared" si="158"/>
        <v>21</v>
      </c>
      <c r="E2050">
        <f t="shared" si="159"/>
        <v>2021</v>
      </c>
      <c r="F2050" s="224" t="str">
        <f t="shared" si="160"/>
        <v>4Q21</v>
      </c>
      <c r="G2050" s="225">
        <v>44505</v>
      </c>
      <c r="H2050" s="224">
        <v>5.5433000000000003</v>
      </c>
    </row>
    <row r="2051" spans="2:8">
      <c r="B2051" s="224" t="str">
        <f t="shared" ref="B2051:B2114" si="162">VLOOKUP(C2051,$N$3:$O$14,2,0)</f>
        <v>4Q</v>
      </c>
      <c r="C2051" s="224">
        <f t="shared" si="161"/>
        <v>11</v>
      </c>
      <c r="D2051" s="224" t="str">
        <f t="shared" ref="D2051:D2114" si="163">RIGHT(E2051,2)</f>
        <v>21</v>
      </c>
      <c r="E2051">
        <f t="shared" ref="E2051:E2114" si="164">YEAR(G2051)</f>
        <v>2021</v>
      </c>
      <c r="F2051" s="224" t="str">
        <f t="shared" ref="F2051:F2114" si="165">+B2051&amp;D2051</f>
        <v>4Q21</v>
      </c>
      <c r="G2051" s="225">
        <v>44508</v>
      </c>
      <c r="H2051" s="224">
        <v>5.5445000000000002</v>
      </c>
    </row>
    <row r="2052" spans="2:8">
      <c r="B2052" s="224" t="str">
        <f t="shared" si="162"/>
        <v>4Q</v>
      </c>
      <c r="C2052" s="224">
        <f t="shared" ref="C2052:C2115" si="166">MONTH(G2052)</f>
        <v>11</v>
      </c>
      <c r="D2052" s="224" t="str">
        <f t="shared" si="163"/>
        <v>21</v>
      </c>
      <c r="E2052">
        <f t="shared" si="164"/>
        <v>2021</v>
      </c>
      <c r="F2052" s="224" t="str">
        <f t="shared" si="165"/>
        <v>4Q21</v>
      </c>
      <c r="G2052" s="225">
        <v>44509</v>
      </c>
      <c r="H2052" s="224">
        <v>5.4809000000000001</v>
      </c>
    </row>
    <row r="2053" spans="2:8">
      <c r="B2053" s="224" t="str">
        <f t="shared" si="162"/>
        <v>4Q</v>
      </c>
      <c r="C2053" s="224">
        <f t="shared" si="166"/>
        <v>11</v>
      </c>
      <c r="D2053" s="224" t="str">
        <f t="shared" si="163"/>
        <v>21</v>
      </c>
      <c r="E2053">
        <f t="shared" si="164"/>
        <v>2021</v>
      </c>
      <c r="F2053" s="224" t="str">
        <f t="shared" si="165"/>
        <v>4Q21</v>
      </c>
      <c r="G2053" s="225">
        <v>44510</v>
      </c>
      <c r="H2053" s="224">
        <v>5.4915000000000003</v>
      </c>
    </row>
    <row r="2054" spans="2:8">
      <c r="B2054" s="224" t="str">
        <f t="shared" si="162"/>
        <v>4Q</v>
      </c>
      <c r="C2054" s="224">
        <f t="shared" si="166"/>
        <v>11</v>
      </c>
      <c r="D2054" s="224" t="str">
        <f t="shared" si="163"/>
        <v>21</v>
      </c>
      <c r="E2054">
        <f t="shared" si="164"/>
        <v>2021</v>
      </c>
      <c r="F2054" s="224" t="str">
        <f t="shared" si="165"/>
        <v>4Q21</v>
      </c>
      <c r="G2054" s="225">
        <v>44511</v>
      </c>
      <c r="H2054" s="224">
        <v>5.3994</v>
      </c>
    </row>
    <row r="2055" spans="2:8">
      <c r="B2055" s="224" t="str">
        <f t="shared" si="162"/>
        <v>4Q</v>
      </c>
      <c r="C2055" s="224">
        <f t="shared" si="166"/>
        <v>11</v>
      </c>
      <c r="D2055" s="224" t="str">
        <f t="shared" si="163"/>
        <v>21</v>
      </c>
      <c r="E2055">
        <f t="shared" si="164"/>
        <v>2021</v>
      </c>
      <c r="F2055" s="224" t="str">
        <f t="shared" si="165"/>
        <v>4Q21</v>
      </c>
      <c r="G2055" s="225">
        <v>44512</v>
      </c>
      <c r="H2055" s="224">
        <v>5.4592000000000001</v>
      </c>
    </row>
    <row r="2056" spans="2:8">
      <c r="B2056" s="224" t="str">
        <f t="shared" si="162"/>
        <v>4Q</v>
      </c>
      <c r="C2056" s="224">
        <f t="shared" si="166"/>
        <v>11</v>
      </c>
      <c r="D2056" s="224" t="str">
        <f t="shared" si="163"/>
        <v>21</v>
      </c>
      <c r="E2056">
        <f t="shared" si="164"/>
        <v>2021</v>
      </c>
      <c r="F2056" s="224" t="str">
        <f t="shared" si="165"/>
        <v>4Q21</v>
      </c>
      <c r="G2056" s="225">
        <v>44515</v>
      </c>
      <c r="H2056" s="224">
        <v>5.4577</v>
      </c>
    </row>
    <row r="2057" spans="2:8">
      <c r="B2057" s="224" t="str">
        <f t="shared" si="162"/>
        <v>4Q</v>
      </c>
      <c r="C2057" s="224">
        <f t="shared" si="166"/>
        <v>11</v>
      </c>
      <c r="D2057" s="224" t="str">
        <f t="shared" si="163"/>
        <v>21</v>
      </c>
      <c r="E2057">
        <f t="shared" si="164"/>
        <v>2021</v>
      </c>
      <c r="F2057" s="224" t="str">
        <f t="shared" si="165"/>
        <v>4Q21</v>
      </c>
      <c r="G2057" s="225">
        <v>44516</v>
      </c>
      <c r="H2057" s="224">
        <v>5.5033000000000003</v>
      </c>
    </row>
    <row r="2058" spans="2:8">
      <c r="B2058" s="224" t="str">
        <f t="shared" si="162"/>
        <v>4Q</v>
      </c>
      <c r="C2058" s="224">
        <f t="shared" si="166"/>
        <v>11</v>
      </c>
      <c r="D2058" s="224" t="str">
        <f t="shared" si="163"/>
        <v>21</v>
      </c>
      <c r="E2058">
        <f t="shared" si="164"/>
        <v>2021</v>
      </c>
      <c r="F2058" s="224" t="str">
        <f t="shared" si="165"/>
        <v>4Q21</v>
      </c>
      <c r="G2058" s="225">
        <v>44517</v>
      </c>
      <c r="H2058" s="224">
        <v>5.5297000000000001</v>
      </c>
    </row>
    <row r="2059" spans="2:8">
      <c r="B2059" s="224" t="str">
        <f t="shared" si="162"/>
        <v>4Q</v>
      </c>
      <c r="C2059" s="224">
        <f t="shared" si="166"/>
        <v>11</v>
      </c>
      <c r="D2059" s="224" t="str">
        <f t="shared" si="163"/>
        <v>21</v>
      </c>
      <c r="E2059">
        <f t="shared" si="164"/>
        <v>2021</v>
      </c>
      <c r="F2059" s="224" t="str">
        <f t="shared" si="165"/>
        <v>4Q21</v>
      </c>
      <c r="G2059" s="225">
        <v>44518</v>
      </c>
      <c r="H2059" s="224">
        <v>5.5580999999999996</v>
      </c>
    </row>
    <row r="2060" spans="2:8">
      <c r="B2060" s="224" t="str">
        <f t="shared" si="162"/>
        <v>4Q</v>
      </c>
      <c r="C2060" s="224">
        <f t="shared" si="166"/>
        <v>11</v>
      </c>
      <c r="D2060" s="224" t="str">
        <f t="shared" si="163"/>
        <v>21</v>
      </c>
      <c r="E2060">
        <f t="shared" si="164"/>
        <v>2021</v>
      </c>
      <c r="F2060" s="224" t="str">
        <f t="shared" si="165"/>
        <v>4Q21</v>
      </c>
      <c r="G2060" s="225">
        <v>44519</v>
      </c>
      <c r="H2060" s="224">
        <v>5.6136999999999997</v>
      </c>
    </row>
    <row r="2061" spans="2:8">
      <c r="B2061" s="224" t="str">
        <f t="shared" si="162"/>
        <v>4Q</v>
      </c>
      <c r="C2061" s="224">
        <f t="shared" si="166"/>
        <v>11</v>
      </c>
      <c r="D2061" s="224" t="str">
        <f t="shared" si="163"/>
        <v>21</v>
      </c>
      <c r="E2061">
        <f t="shared" si="164"/>
        <v>2021</v>
      </c>
      <c r="F2061" s="224" t="str">
        <f t="shared" si="165"/>
        <v>4Q21</v>
      </c>
      <c r="G2061" s="225">
        <v>44522</v>
      </c>
      <c r="H2061" s="224">
        <v>5.5869999999999997</v>
      </c>
    </row>
    <row r="2062" spans="2:8">
      <c r="B2062" s="224" t="str">
        <f t="shared" si="162"/>
        <v>4Q</v>
      </c>
      <c r="C2062" s="224">
        <f t="shared" si="166"/>
        <v>11</v>
      </c>
      <c r="D2062" s="224" t="str">
        <f t="shared" si="163"/>
        <v>21</v>
      </c>
      <c r="E2062">
        <f t="shared" si="164"/>
        <v>2021</v>
      </c>
      <c r="F2062" s="224" t="str">
        <f t="shared" si="165"/>
        <v>4Q21</v>
      </c>
      <c r="G2062" s="225">
        <v>44523</v>
      </c>
      <c r="H2062" s="224">
        <v>5.5716999999999999</v>
      </c>
    </row>
    <row r="2063" spans="2:8">
      <c r="B2063" s="224" t="str">
        <f t="shared" si="162"/>
        <v>4Q</v>
      </c>
      <c r="C2063" s="224">
        <f t="shared" si="166"/>
        <v>11</v>
      </c>
      <c r="D2063" s="224" t="str">
        <f t="shared" si="163"/>
        <v>21</v>
      </c>
      <c r="E2063">
        <f t="shared" si="164"/>
        <v>2021</v>
      </c>
      <c r="F2063" s="224" t="str">
        <f t="shared" si="165"/>
        <v>4Q21</v>
      </c>
      <c r="G2063" s="225">
        <v>44524</v>
      </c>
      <c r="H2063" s="224">
        <v>5.6066000000000003</v>
      </c>
    </row>
    <row r="2064" spans="2:8">
      <c r="B2064" s="224" t="str">
        <f t="shared" si="162"/>
        <v>4Q</v>
      </c>
      <c r="C2064" s="224">
        <f t="shared" si="166"/>
        <v>11</v>
      </c>
      <c r="D2064" s="224" t="str">
        <f t="shared" si="163"/>
        <v>21</v>
      </c>
      <c r="E2064">
        <f t="shared" si="164"/>
        <v>2021</v>
      </c>
      <c r="F2064" s="224" t="str">
        <f t="shared" si="165"/>
        <v>4Q21</v>
      </c>
      <c r="G2064" s="225">
        <v>44525</v>
      </c>
      <c r="H2064" s="224">
        <v>5.5669000000000004</v>
      </c>
    </row>
    <row r="2065" spans="2:8">
      <c r="B2065" s="224" t="str">
        <f t="shared" si="162"/>
        <v>4Q</v>
      </c>
      <c r="C2065" s="224">
        <f t="shared" si="166"/>
        <v>11</v>
      </c>
      <c r="D2065" s="224" t="str">
        <f t="shared" si="163"/>
        <v>21</v>
      </c>
      <c r="E2065">
        <f t="shared" si="164"/>
        <v>2021</v>
      </c>
      <c r="F2065" s="224" t="str">
        <f t="shared" si="165"/>
        <v>4Q21</v>
      </c>
      <c r="G2065" s="225">
        <v>44526</v>
      </c>
      <c r="H2065" s="224">
        <v>5.6097999999999999</v>
      </c>
    </row>
    <row r="2066" spans="2:8">
      <c r="B2066" s="224" t="str">
        <f t="shared" si="162"/>
        <v>4Q</v>
      </c>
      <c r="C2066" s="224">
        <f t="shared" si="166"/>
        <v>11</v>
      </c>
      <c r="D2066" s="224" t="str">
        <f t="shared" si="163"/>
        <v>21</v>
      </c>
      <c r="E2066">
        <f t="shared" si="164"/>
        <v>2021</v>
      </c>
      <c r="F2066" s="224" t="str">
        <f t="shared" si="165"/>
        <v>4Q21</v>
      </c>
      <c r="G2066" s="225">
        <v>44529</v>
      </c>
      <c r="H2066" s="224">
        <v>5.6021999999999998</v>
      </c>
    </row>
    <row r="2067" spans="2:8">
      <c r="B2067" s="224" t="str">
        <f t="shared" si="162"/>
        <v>4Q</v>
      </c>
      <c r="C2067" s="224">
        <f t="shared" si="166"/>
        <v>11</v>
      </c>
      <c r="D2067" s="224" t="str">
        <f t="shared" si="163"/>
        <v>21</v>
      </c>
      <c r="E2067">
        <f t="shared" si="164"/>
        <v>2021</v>
      </c>
      <c r="F2067" s="224" t="str">
        <f t="shared" si="165"/>
        <v>4Q21</v>
      </c>
      <c r="G2067" s="225">
        <v>44530</v>
      </c>
      <c r="H2067" s="224">
        <v>5.6243999999999996</v>
      </c>
    </row>
    <row r="2068" spans="2:8">
      <c r="B2068" s="224" t="str">
        <f t="shared" si="162"/>
        <v>4Q</v>
      </c>
      <c r="C2068" s="224">
        <f t="shared" si="166"/>
        <v>12</v>
      </c>
      <c r="D2068" s="224" t="str">
        <f t="shared" si="163"/>
        <v>21</v>
      </c>
      <c r="E2068">
        <f t="shared" si="164"/>
        <v>2021</v>
      </c>
      <c r="F2068" s="224" t="str">
        <f t="shared" si="165"/>
        <v>4Q21</v>
      </c>
      <c r="G2068" s="225">
        <v>44531</v>
      </c>
      <c r="H2068" s="224">
        <v>5.6958000000000002</v>
      </c>
    </row>
    <row r="2069" spans="2:8">
      <c r="B2069" s="224" t="str">
        <f t="shared" si="162"/>
        <v>4Q</v>
      </c>
      <c r="C2069" s="224">
        <f t="shared" si="166"/>
        <v>12</v>
      </c>
      <c r="D2069" s="224" t="str">
        <f t="shared" si="163"/>
        <v>21</v>
      </c>
      <c r="E2069">
        <f t="shared" si="164"/>
        <v>2021</v>
      </c>
      <c r="F2069" s="224" t="str">
        <f t="shared" si="165"/>
        <v>4Q21</v>
      </c>
      <c r="G2069" s="225">
        <v>44532</v>
      </c>
      <c r="H2069" s="224">
        <v>5.6467000000000001</v>
      </c>
    </row>
    <row r="2070" spans="2:8">
      <c r="B2070" s="224" t="str">
        <f t="shared" si="162"/>
        <v>4Q</v>
      </c>
      <c r="C2070" s="224">
        <f t="shared" si="166"/>
        <v>12</v>
      </c>
      <c r="D2070" s="224" t="str">
        <f t="shared" si="163"/>
        <v>21</v>
      </c>
      <c r="E2070">
        <f t="shared" si="164"/>
        <v>2021</v>
      </c>
      <c r="F2070" s="224" t="str">
        <f t="shared" si="165"/>
        <v>4Q21</v>
      </c>
      <c r="G2070" s="225">
        <v>44533</v>
      </c>
      <c r="H2070" s="224">
        <v>5.6536999999999997</v>
      </c>
    </row>
    <row r="2071" spans="2:8">
      <c r="B2071" s="224" t="str">
        <f t="shared" si="162"/>
        <v>4Q</v>
      </c>
      <c r="C2071" s="224">
        <f t="shared" si="166"/>
        <v>12</v>
      </c>
      <c r="D2071" s="224" t="str">
        <f t="shared" si="163"/>
        <v>21</v>
      </c>
      <c r="E2071">
        <f t="shared" si="164"/>
        <v>2021</v>
      </c>
      <c r="F2071" s="224" t="str">
        <f t="shared" si="165"/>
        <v>4Q21</v>
      </c>
      <c r="G2071" s="225">
        <v>44536</v>
      </c>
      <c r="H2071" s="224">
        <v>5.6896000000000004</v>
      </c>
    </row>
    <row r="2072" spans="2:8">
      <c r="B2072" s="224" t="str">
        <f t="shared" si="162"/>
        <v>4Q</v>
      </c>
      <c r="C2072" s="224">
        <f t="shared" si="166"/>
        <v>12</v>
      </c>
      <c r="D2072" s="224" t="str">
        <f t="shared" si="163"/>
        <v>21</v>
      </c>
      <c r="E2072">
        <f t="shared" si="164"/>
        <v>2021</v>
      </c>
      <c r="F2072" s="224" t="str">
        <f t="shared" si="165"/>
        <v>4Q21</v>
      </c>
      <c r="G2072" s="225">
        <v>44537</v>
      </c>
      <c r="H2072" s="224">
        <v>5.6132</v>
      </c>
    </row>
    <row r="2073" spans="2:8">
      <c r="B2073" s="224" t="str">
        <f t="shared" si="162"/>
        <v>4Q</v>
      </c>
      <c r="C2073" s="224">
        <f t="shared" si="166"/>
        <v>12</v>
      </c>
      <c r="D2073" s="224" t="str">
        <f t="shared" si="163"/>
        <v>21</v>
      </c>
      <c r="E2073">
        <f t="shared" si="164"/>
        <v>2021</v>
      </c>
      <c r="F2073" s="224" t="str">
        <f t="shared" si="165"/>
        <v>4Q21</v>
      </c>
      <c r="G2073" s="225">
        <v>44538</v>
      </c>
      <c r="H2073" s="224">
        <v>5.5331999999999999</v>
      </c>
    </row>
    <row r="2074" spans="2:8">
      <c r="B2074" s="224" t="str">
        <f t="shared" si="162"/>
        <v>4Q</v>
      </c>
      <c r="C2074" s="224">
        <f t="shared" si="166"/>
        <v>12</v>
      </c>
      <c r="D2074" s="224" t="str">
        <f t="shared" si="163"/>
        <v>21</v>
      </c>
      <c r="E2074">
        <f t="shared" si="164"/>
        <v>2021</v>
      </c>
      <c r="F2074" s="224" t="str">
        <f t="shared" si="165"/>
        <v>4Q21</v>
      </c>
      <c r="G2074" s="225">
        <v>44539</v>
      </c>
      <c r="H2074" s="224">
        <v>5.5730000000000004</v>
      </c>
    </row>
    <row r="2075" spans="2:8">
      <c r="B2075" s="224" t="str">
        <f t="shared" si="162"/>
        <v>4Q</v>
      </c>
      <c r="C2075" s="224">
        <f t="shared" si="166"/>
        <v>12</v>
      </c>
      <c r="D2075" s="224" t="str">
        <f t="shared" si="163"/>
        <v>21</v>
      </c>
      <c r="E2075">
        <f t="shared" si="164"/>
        <v>2021</v>
      </c>
      <c r="F2075" s="224" t="str">
        <f t="shared" si="165"/>
        <v>4Q21</v>
      </c>
      <c r="G2075" s="225">
        <v>44540</v>
      </c>
      <c r="H2075" s="224">
        <v>5.6132</v>
      </c>
    </row>
    <row r="2076" spans="2:8">
      <c r="B2076" s="224" t="str">
        <f t="shared" si="162"/>
        <v>4Q</v>
      </c>
      <c r="C2076" s="224">
        <f t="shared" si="166"/>
        <v>12</v>
      </c>
      <c r="D2076" s="224" t="str">
        <f t="shared" si="163"/>
        <v>21</v>
      </c>
      <c r="E2076">
        <f t="shared" si="164"/>
        <v>2021</v>
      </c>
      <c r="F2076" s="224" t="str">
        <f t="shared" si="165"/>
        <v>4Q21</v>
      </c>
      <c r="G2076" s="225">
        <v>44543</v>
      </c>
      <c r="H2076" s="224">
        <v>5.6806999999999999</v>
      </c>
    </row>
    <row r="2077" spans="2:8">
      <c r="B2077" s="224" t="str">
        <f t="shared" si="162"/>
        <v>4Q</v>
      </c>
      <c r="C2077" s="224">
        <f t="shared" si="166"/>
        <v>12</v>
      </c>
      <c r="D2077" s="224" t="str">
        <f t="shared" si="163"/>
        <v>21</v>
      </c>
      <c r="E2077">
        <f t="shared" si="164"/>
        <v>2021</v>
      </c>
      <c r="F2077" s="224" t="str">
        <f t="shared" si="165"/>
        <v>4Q21</v>
      </c>
      <c r="G2077" s="225">
        <v>44544</v>
      </c>
      <c r="H2077" s="224">
        <v>5.6820000000000004</v>
      </c>
    </row>
    <row r="2078" spans="2:8">
      <c r="B2078" s="224" t="str">
        <f t="shared" si="162"/>
        <v>4Q</v>
      </c>
      <c r="C2078" s="224">
        <f t="shared" si="166"/>
        <v>12</v>
      </c>
      <c r="D2078" s="224" t="str">
        <f t="shared" si="163"/>
        <v>21</v>
      </c>
      <c r="E2078">
        <f t="shared" si="164"/>
        <v>2021</v>
      </c>
      <c r="F2078" s="224" t="str">
        <f t="shared" si="165"/>
        <v>4Q21</v>
      </c>
      <c r="G2078" s="225">
        <v>44545</v>
      </c>
      <c r="H2078" s="224">
        <v>5.6807999999999996</v>
      </c>
    </row>
    <row r="2079" spans="2:8">
      <c r="B2079" s="224" t="str">
        <f t="shared" si="162"/>
        <v>4Q</v>
      </c>
      <c r="C2079" s="224">
        <f t="shared" si="166"/>
        <v>12</v>
      </c>
      <c r="D2079" s="224" t="str">
        <f t="shared" si="163"/>
        <v>21</v>
      </c>
      <c r="E2079">
        <f t="shared" si="164"/>
        <v>2021</v>
      </c>
      <c r="F2079" s="224" t="str">
        <f t="shared" si="165"/>
        <v>4Q21</v>
      </c>
      <c r="G2079" s="225">
        <v>44546</v>
      </c>
      <c r="H2079" s="224">
        <v>5.6886999999999999</v>
      </c>
    </row>
    <row r="2080" spans="2:8">
      <c r="B2080" s="224" t="str">
        <f t="shared" si="162"/>
        <v>4Q</v>
      </c>
      <c r="C2080" s="224">
        <f t="shared" si="166"/>
        <v>12</v>
      </c>
      <c r="D2080" s="224" t="str">
        <f t="shared" si="163"/>
        <v>21</v>
      </c>
      <c r="E2080">
        <f t="shared" si="164"/>
        <v>2021</v>
      </c>
      <c r="F2080" s="224" t="str">
        <f t="shared" si="165"/>
        <v>4Q21</v>
      </c>
      <c r="G2080" s="225">
        <v>44547</v>
      </c>
      <c r="H2080" s="224">
        <v>5.6961000000000004</v>
      </c>
    </row>
    <row r="2081" spans="2:8">
      <c r="B2081" s="224" t="str">
        <f t="shared" si="162"/>
        <v>4Q</v>
      </c>
      <c r="C2081" s="224">
        <f t="shared" si="166"/>
        <v>12</v>
      </c>
      <c r="D2081" s="224" t="str">
        <f t="shared" si="163"/>
        <v>21</v>
      </c>
      <c r="E2081">
        <f t="shared" si="164"/>
        <v>2021</v>
      </c>
      <c r="F2081" s="224" t="str">
        <f t="shared" si="165"/>
        <v>4Q21</v>
      </c>
      <c r="G2081" s="225">
        <v>44550</v>
      </c>
      <c r="H2081" s="224">
        <v>5.7424999999999997</v>
      </c>
    </row>
    <row r="2082" spans="2:8">
      <c r="B2082" s="224" t="str">
        <f t="shared" si="162"/>
        <v>4Q</v>
      </c>
      <c r="C2082" s="224">
        <f t="shared" si="166"/>
        <v>12</v>
      </c>
      <c r="D2082" s="224" t="str">
        <f t="shared" si="163"/>
        <v>21</v>
      </c>
      <c r="E2082">
        <f t="shared" si="164"/>
        <v>2021</v>
      </c>
      <c r="F2082" s="224" t="str">
        <f t="shared" si="165"/>
        <v>4Q21</v>
      </c>
      <c r="G2082" s="225">
        <v>44551</v>
      </c>
      <c r="H2082" s="224">
        <v>5.7454999999999998</v>
      </c>
    </row>
    <row r="2083" spans="2:8">
      <c r="B2083" s="224" t="str">
        <f t="shared" si="162"/>
        <v>4Q</v>
      </c>
      <c r="C2083" s="224">
        <f t="shared" si="166"/>
        <v>12</v>
      </c>
      <c r="D2083" s="224" t="str">
        <f t="shared" si="163"/>
        <v>21</v>
      </c>
      <c r="E2083">
        <f t="shared" si="164"/>
        <v>2021</v>
      </c>
      <c r="F2083" s="224" t="str">
        <f t="shared" si="165"/>
        <v>4Q21</v>
      </c>
      <c r="G2083" s="225">
        <v>44552</v>
      </c>
      <c r="H2083" s="224">
        <v>5.6544999999999996</v>
      </c>
    </row>
    <row r="2084" spans="2:8">
      <c r="B2084" s="224" t="str">
        <f t="shared" si="162"/>
        <v>4Q</v>
      </c>
      <c r="C2084" s="224">
        <f t="shared" si="166"/>
        <v>12</v>
      </c>
      <c r="D2084" s="224" t="str">
        <f t="shared" si="163"/>
        <v>21</v>
      </c>
      <c r="E2084">
        <f t="shared" si="164"/>
        <v>2021</v>
      </c>
      <c r="F2084" s="224" t="str">
        <f t="shared" si="165"/>
        <v>4Q21</v>
      </c>
      <c r="G2084" s="225">
        <v>44553</v>
      </c>
      <c r="H2084" s="224">
        <v>5.6753999999999998</v>
      </c>
    </row>
    <row r="2085" spans="2:8">
      <c r="B2085" s="224" t="str">
        <f t="shared" si="162"/>
        <v>4Q</v>
      </c>
      <c r="C2085" s="224">
        <f t="shared" si="166"/>
        <v>12</v>
      </c>
      <c r="D2085" s="224" t="str">
        <f t="shared" si="163"/>
        <v>21</v>
      </c>
      <c r="E2085">
        <f t="shared" si="164"/>
        <v>2021</v>
      </c>
      <c r="F2085" s="224" t="str">
        <f t="shared" si="165"/>
        <v>4Q21</v>
      </c>
      <c r="G2085" s="225">
        <v>44554</v>
      </c>
      <c r="H2085" s="224">
        <v>5.6753</v>
      </c>
    </row>
    <row r="2086" spans="2:8">
      <c r="B2086" s="224" t="str">
        <f t="shared" si="162"/>
        <v>4Q</v>
      </c>
      <c r="C2086" s="224">
        <f t="shared" si="166"/>
        <v>12</v>
      </c>
      <c r="D2086" s="224" t="str">
        <f t="shared" si="163"/>
        <v>21</v>
      </c>
      <c r="E2086">
        <f t="shared" si="164"/>
        <v>2021</v>
      </c>
      <c r="F2086" s="224" t="str">
        <f t="shared" si="165"/>
        <v>4Q21</v>
      </c>
      <c r="G2086" s="225">
        <v>44557</v>
      </c>
      <c r="H2086" s="224">
        <v>5.6254</v>
      </c>
    </row>
    <row r="2087" spans="2:8">
      <c r="B2087" s="224" t="str">
        <f t="shared" si="162"/>
        <v>4Q</v>
      </c>
      <c r="C2087" s="224">
        <f t="shared" si="166"/>
        <v>12</v>
      </c>
      <c r="D2087" s="224" t="str">
        <f t="shared" si="163"/>
        <v>21</v>
      </c>
      <c r="E2087">
        <f t="shared" si="164"/>
        <v>2021</v>
      </c>
      <c r="F2087" s="224" t="str">
        <f t="shared" si="165"/>
        <v>4Q21</v>
      </c>
      <c r="G2087" s="225">
        <v>44558</v>
      </c>
      <c r="H2087" s="224">
        <v>5.6288</v>
      </c>
    </row>
    <row r="2088" spans="2:8">
      <c r="B2088" s="224" t="str">
        <f t="shared" si="162"/>
        <v>4Q</v>
      </c>
      <c r="C2088" s="224">
        <f t="shared" si="166"/>
        <v>12</v>
      </c>
      <c r="D2088" s="224" t="str">
        <f t="shared" si="163"/>
        <v>21</v>
      </c>
      <c r="E2088">
        <f t="shared" si="164"/>
        <v>2021</v>
      </c>
      <c r="F2088" s="224" t="str">
        <f t="shared" si="165"/>
        <v>4Q21</v>
      </c>
      <c r="G2088" s="225">
        <v>44559</v>
      </c>
      <c r="H2088" s="224">
        <v>5.7037000000000004</v>
      </c>
    </row>
    <row r="2089" spans="2:8">
      <c r="B2089" s="224" t="str">
        <f t="shared" si="162"/>
        <v>4Q</v>
      </c>
      <c r="C2089" s="224">
        <f t="shared" si="166"/>
        <v>12</v>
      </c>
      <c r="D2089" s="224" t="str">
        <f t="shared" si="163"/>
        <v>21</v>
      </c>
      <c r="E2089">
        <f t="shared" si="164"/>
        <v>2021</v>
      </c>
      <c r="F2089" s="224" t="str">
        <f t="shared" si="165"/>
        <v>4Q21</v>
      </c>
      <c r="G2089" s="225">
        <v>44560</v>
      </c>
      <c r="H2089" s="224">
        <v>5.5715000000000003</v>
      </c>
    </row>
    <row r="2090" spans="2:8">
      <c r="B2090" s="224" t="str">
        <f t="shared" si="162"/>
        <v>4Q</v>
      </c>
      <c r="C2090" s="224">
        <f t="shared" si="166"/>
        <v>12</v>
      </c>
      <c r="D2090" s="224" t="str">
        <f t="shared" si="163"/>
        <v>21</v>
      </c>
      <c r="E2090">
        <f t="shared" si="164"/>
        <v>2021</v>
      </c>
      <c r="F2090" s="224" t="str">
        <f t="shared" si="165"/>
        <v>4Q21</v>
      </c>
      <c r="G2090" s="225">
        <v>44561</v>
      </c>
      <c r="H2090" s="224">
        <v>5.5712999999999999</v>
      </c>
    </row>
    <row r="2091" spans="2:8">
      <c r="B2091" s="224" t="str">
        <f t="shared" si="162"/>
        <v>1Q</v>
      </c>
      <c r="C2091" s="224">
        <f t="shared" si="166"/>
        <v>1</v>
      </c>
      <c r="D2091" s="224" t="str">
        <f t="shared" si="163"/>
        <v>22</v>
      </c>
      <c r="E2091">
        <f t="shared" si="164"/>
        <v>2022</v>
      </c>
      <c r="F2091" s="224" t="str">
        <f t="shared" si="165"/>
        <v>1Q22</v>
      </c>
      <c r="G2091" s="225">
        <v>44564</v>
      </c>
      <c r="H2091" s="224">
        <v>5.6822999999999997</v>
      </c>
    </row>
    <row r="2092" spans="2:8">
      <c r="B2092" s="224" t="str">
        <f t="shared" si="162"/>
        <v>1Q</v>
      </c>
      <c r="C2092" s="224">
        <f t="shared" si="166"/>
        <v>1</v>
      </c>
      <c r="D2092" s="224" t="str">
        <f t="shared" si="163"/>
        <v>22</v>
      </c>
      <c r="E2092">
        <f t="shared" si="164"/>
        <v>2022</v>
      </c>
      <c r="F2092" s="224" t="str">
        <f t="shared" si="165"/>
        <v>1Q22</v>
      </c>
      <c r="G2092" s="225">
        <v>44565</v>
      </c>
      <c r="H2092" s="224">
        <v>5.6772999999999998</v>
      </c>
    </row>
    <row r="2093" spans="2:8">
      <c r="B2093" s="224" t="str">
        <f t="shared" si="162"/>
        <v>1Q</v>
      </c>
      <c r="C2093" s="224">
        <f t="shared" si="166"/>
        <v>1</v>
      </c>
      <c r="D2093" s="224" t="str">
        <f t="shared" si="163"/>
        <v>22</v>
      </c>
      <c r="E2093">
        <f t="shared" si="164"/>
        <v>2022</v>
      </c>
      <c r="F2093" s="224" t="str">
        <f t="shared" si="165"/>
        <v>1Q22</v>
      </c>
      <c r="G2093" s="225">
        <v>44566</v>
      </c>
      <c r="H2093" s="224">
        <v>5.7092000000000001</v>
      </c>
    </row>
    <row r="2094" spans="2:8">
      <c r="B2094" s="224" t="str">
        <f t="shared" si="162"/>
        <v>1Q</v>
      </c>
      <c r="C2094" s="224">
        <f t="shared" si="166"/>
        <v>1</v>
      </c>
      <c r="D2094" s="224" t="str">
        <f t="shared" si="163"/>
        <v>22</v>
      </c>
      <c r="E2094">
        <f t="shared" si="164"/>
        <v>2022</v>
      </c>
      <c r="F2094" s="224" t="str">
        <f t="shared" si="165"/>
        <v>1Q22</v>
      </c>
      <c r="G2094" s="225">
        <v>44567</v>
      </c>
      <c r="H2094" s="224">
        <v>5.6839000000000004</v>
      </c>
    </row>
    <row r="2095" spans="2:8">
      <c r="B2095" s="224" t="str">
        <f t="shared" si="162"/>
        <v>1Q</v>
      </c>
      <c r="C2095" s="224">
        <f t="shared" si="166"/>
        <v>1</v>
      </c>
      <c r="D2095" s="224" t="str">
        <f t="shared" si="163"/>
        <v>22</v>
      </c>
      <c r="E2095">
        <f t="shared" si="164"/>
        <v>2022</v>
      </c>
      <c r="F2095" s="224" t="str">
        <f t="shared" si="165"/>
        <v>1Q22</v>
      </c>
      <c r="G2095" s="225">
        <v>44568</v>
      </c>
      <c r="H2095" s="224">
        <v>5.6360000000000001</v>
      </c>
    </row>
    <row r="2096" spans="2:8">
      <c r="B2096" s="224" t="str">
        <f t="shared" si="162"/>
        <v>1Q</v>
      </c>
      <c r="C2096" s="224">
        <f t="shared" si="166"/>
        <v>1</v>
      </c>
      <c r="D2096" s="224" t="str">
        <f t="shared" si="163"/>
        <v>22</v>
      </c>
      <c r="E2096">
        <f t="shared" si="164"/>
        <v>2022</v>
      </c>
      <c r="F2096" s="224" t="str">
        <f t="shared" si="165"/>
        <v>1Q22</v>
      </c>
      <c r="G2096" s="225">
        <v>44571</v>
      </c>
      <c r="H2096" s="224">
        <v>5.6638000000000002</v>
      </c>
    </row>
    <row r="2097" spans="2:8">
      <c r="B2097" s="224" t="str">
        <f t="shared" si="162"/>
        <v>1Q</v>
      </c>
      <c r="C2097" s="224">
        <f t="shared" si="166"/>
        <v>1</v>
      </c>
      <c r="D2097" s="224" t="str">
        <f t="shared" si="163"/>
        <v>22</v>
      </c>
      <c r="E2097">
        <f t="shared" si="164"/>
        <v>2022</v>
      </c>
      <c r="F2097" s="224" t="str">
        <f t="shared" si="165"/>
        <v>1Q22</v>
      </c>
      <c r="G2097" s="225">
        <v>44572</v>
      </c>
      <c r="H2097" s="224">
        <v>5.5690999999999997</v>
      </c>
    </row>
    <row r="2098" spans="2:8">
      <c r="B2098" s="224" t="str">
        <f t="shared" si="162"/>
        <v>1Q</v>
      </c>
      <c r="C2098" s="224">
        <f t="shared" si="166"/>
        <v>1</v>
      </c>
      <c r="D2098" s="224" t="str">
        <f t="shared" si="163"/>
        <v>22</v>
      </c>
      <c r="E2098">
        <f t="shared" si="164"/>
        <v>2022</v>
      </c>
      <c r="F2098" s="224" t="str">
        <f t="shared" si="165"/>
        <v>1Q22</v>
      </c>
      <c r="G2098" s="225">
        <v>44573</v>
      </c>
      <c r="H2098" s="224">
        <v>5.5343</v>
      </c>
    </row>
    <row r="2099" spans="2:8">
      <c r="B2099" s="224" t="str">
        <f t="shared" si="162"/>
        <v>1Q</v>
      </c>
      <c r="C2099" s="224">
        <f t="shared" si="166"/>
        <v>1</v>
      </c>
      <c r="D2099" s="224" t="str">
        <f t="shared" si="163"/>
        <v>22</v>
      </c>
      <c r="E2099">
        <f t="shared" si="164"/>
        <v>2022</v>
      </c>
      <c r="F2099" s="224" t="str">
        <f t="shared" si="165"/>
        <v>1Q22</v>
      </c>
      <c r="G2099" s="225">
        <v>44574</v>
      </c>
      <c r="H2099" s="224">
        <v>5.5290999999999997</v>
      </c>
    </row>
    <row r="2100" spans="2:8">
      <c r="B2100" s="224" t="str">
        <f t="shared" si="162"/>
        <v>1Q</v>
      </c>
      <c r="C2100" s="224">
        <f t="shared" si="166"/>
        <v>1</v>
      </c>
      <c r="D2100" s="224" t="str">
        <f t="shared" si="163"/>
        <v>22</v>
      </c>
      <c r="E2100">
        <f t="shared" si="164"/>
        <v>2022</v>
      </c>
      <c r="F2100" s="224" t="str">
        <f t="shared" si="165"/>
        <v>1Q22</v>
      </c>
      <c r="G2100" s="225">
        <v>44575</v>
      </c>
      <c r="H2100" s="224">
        <v>5.5349000000000004</v>
      </c>
    </row>
    <row r="2101" spans="2:8">
      <c r="B2101" s="224" t="str">
        <f t="shared" si="162"/>
        <v>1Q</v>
      </c>
      <c r="C2101" s="224">
        <f t="shared" si="166"/>
        <v>1</v>
      </c>
      <c r="D2101" s="224" t="str">
        <f t="shared" si="163"/>
        <v>22</v>
      </c>
      <c r="E2101">
        <f t="shared" si="164"/>
        <v>2022</v>
      </c>
      <c r="F2101" s="224" t="str">
        <f t="shared" si="165"/>
        <v>1Q22</v>
      </c>
      <c r="G2101" s="225">
        <v>44578</v>
      </c>
      <c r="H2101" s="224">
        <v>5.5170000000000003</v>
      </c>
    </row>
    <row r="2102" spans="2:8">
      <c r="B2102" s="224" t="str">
        <f t="shared" si="162"/>
        <v>1Q</v>
      </c>
      <c r="C2102" s="224">
        <f t="shared" si="166"/>
        <v>1</v>
      </c>
      <c r="D2102" s="224" t="str">
        <f t="shared" si="163"/>
        <v>22</v>
      </c>
      <c r="E2102">
        <f t="shared" si="164"/>
        <v>2022</v>
      </c>
      <c r="F2102" s="224" t="str">
        <f t="shared" si="165"/>
        <v>1Q22</v>
      </c>
      <c r="G2102" s="225">
        <v>44579</v>
      </c>
      <c r="H2102" s="224">
        <v>5.5670999999999999</v>
      </c>
    </row>
    <row r="2103" spans="2:8">
      <c r="B2103" s="224" t="str">
        <f t="shared" si="162"/>
        <v>1Q</v>
      </c>
      <c r="C2103" s="224">
        <f t="shared" si="166"/>
        <v>1</v>
      </c>
      <c r="D2103" s="224" t="str">
        <f t="shared" si="163"/>
        <v>22</v>
      </c>
      <c r="E2103">
        <f t="shared" si="164"/>
        <v>2022</v>
      </c>
      <c r="F2103" s="224" t="str">
        <f t="shared" si="165"/>
        <v>1Q22</v>
      </c>
      <c r="G2103" s="225">
        <v>44580</v>
      </c>
      <c r="H2103" s="224">
        <v>5.4387999999999996</v>
      </c>
    </row>
    <row r="2104" spans="2:8">
      <c r="B2104" s="224" t="str">
        <f t="shared" si="162"/>
        <v>1Q</v>
      </c>
      <c r="C2104" s="224">
        <f t="shared" si="166"/>
        <v>1</v>
      </c>
      <c r="D2104" s="224" t="str">
        <f t="shared" si="163"/>
        <v>22</v>
      </c>
      <c r="E2104">
        <f t="shared" si="164"/>
        <v>2022</v>
      </c>
      <c r="F2104" s="224" t="str">
        <f t="shared" si="165"/>
        <v>1Q22</v>
      </c>
      <c r="G2104" s="225">
        <v>44581</v>
      </c>
      <c r="H2104" s="224">
        <v>5.4196</v>
      </c>
    </row>
    <row r="2105" spans="2:8">
      <c r="B2105" s="224" t="str">
        <f t="shared" si="162"/>
        <v>1Q</v>
      </c>
      <c r="C2105" s="224">
        <f t="shared" si="166"/>
        <v>1</v>
      </c>
      <c r="D2105" s="224" t="str">
        <f t="shared" si="163"/>
        <v>22</v>
      </c>
      <c r="E2105">
        <f t="shared" si="164"/>
        <v>2022</v>
      </c>
      <c r="F2105" s="224" t="str">
        <f t="shared" si="165"/>
        <v>1Q22</v>
      </c>
      <c r="G2105" s="225">
        <v>44582</v>
      </c>
      <c r="H2105" s="224">
        <v>5.4587000000000003</v>
      </c>
    </row>
    <row r="2106" spans="2:8">
      <c r="B2106" s="224" t="str">
        <f t="shared" si="162"/>
        <v>1Q</v>
      </c>
      <c r="C2106" s="224">
        <f t="shared" si="166"/>
        <v>1</v>
      </c>
      <c r="D2106" s="224" t="str">
        <f t="shared" si="163"/>
        <v>22</v>
      </c>
      <c r="E2106">
        <f t="shared" si="164"/>
        <v>2022</v>
      </c>
      <c r="F2106" s="224" t="str">
        <f t="shared" si="165"/>
        <v>1Q22</v>
      </c>
      <c r="G2106" s="225">
        <v>44585</v>
      </c>
      <c r="H2106" s="224">
        <v>5.4882</v>
      </c>
    </row>
    <row r="2107" spans="2:8">
      <c r="B2107" s="224" t="str">
        <f t="shared" si="162"/>
        <v>1Q</v>
      </c>
      <c r="C2107" s="224">
        <f t="shared" si="166"/>
        <v>1</v>
      </c>
      <c r="D2107" s="224" t="str">
        <f t="shared" si="163"/>
        <v>22</v>
      </c>
      <c r="E2107">
        <f t="shared" si="164"/>
        <v>2022</v>
      </c>
      <c r="F2107" s="224" t="str">
        <f t="shared" si="165"/>
        <v>1Q22</v>
      </c>
      <c r="G2107" s="225">
        <v>44586</v>
      </c>
      <c r="H2107" s="224">
        <v>5.4442000000000004</v>
      </c>
    </row>
    <row r="2108" spans="2:8">
      <c r="B2108" s="224" t="str">
        <f t="shared" si="162"/>
        <v>1Q</v>
      </c>
      <c r="C2108" s="224">
        <f t="shared" si="166"/>
        <v>1</v>
      </c>
      <c r="D2108" s="224" t="str">
        <f t="shared" si="163"/>
        <v>22</v>
      </c>
      <c r="E2108">
        <f t="shared" si="164"/>
        <v>2022</v>
      </c>
      <c r="F2108" s="224" t="str">
        <f t="shared" si="165"/>
        <v>1Q22</v>
      </c>
      <c r="G2108" s="225">
        <v>44587</v>
      </c>
      <c r="H2108" s="224">
        <v>5.4329000000000001</v>
      </c>
    </row>
    <row r="2109" spans="2:8">
      <c r="B2109" s="224" t="str">
        <f t="shared" si="162"/>
        <v>1Q</v>
      </c>
      <c r="C2109" s="224">
        <f t="shared" si="166"/>
        <v>1</v>
      </c>
      <c r="D2109" s="224" t="str">
        <f t="shared" si="163"/>
        <v>22</v>
      </c>
      <c r="E2109">
        <f t="shared" si="164"/>
        <v>2022</v>
      </c>
      <c r="F2109" s="224" t="str">
        <f t="shared" si="165"/>
        <v>1Q22</v>
      </c>
      <c r="G2109" s="225">
        <v>44588</v>
      </c>
      <c r="H2109" s="224">
        <v>5.407</v>
      </c>
    </row>
    <row r="2110" spans="2:8">
      <c r="B2110" s="224" t="str">
        <f t="shared" si="162"/>
        <v>1Q</v>
      </c>
      <c r="C2110" s="224">
        <f t="shared" si="166"/>
        <v>1</v>
      </c>
      <c r="D2110" s="224" t="str">
        <f t="shared" si="163"/>
        <v>22</v>
      </c>
      <c r="E2110">
        <f t="shared" si="164"/>
        <v>2022</v>
      </c>
      <c r="F2110" s="224" t="str">
        <f t="shared" si="165"/>
        <v>1Q22</v>
      </c>
      <c r="G2110" s="225">
        <v>44589</v>
      </c>
      <c r="H2110" s="224">
        <v>5.3676000000000004</v>
      </c>
    </row>
    <row r="2111" spans="2:8">
      <c r="B2111" s="224" t="str">
        <f t="shared" si="162"/>
        <v>1Q</v>
      </c>
      <c r="C2111" s="224">
        <f t="shared" si="166"/>
        <v>1</v>
      </c>
      <c r="D2111" s="224" t="str">
        <f t="shared" si="163"/>
        <v>22</v>
      </c>
      <c r="E2111">
        <f t="shared" si="164"/>
        <v>2022</v>
      </c>
      <c r="F2111" s="224" t="str">
        <f t="shared" si="165"/>
        <v>1Q22</v>
      </c>
      <c r="G2111" s="225">
        <v>44592</v>
      </c>
      <c r="H2111" s="224">
        <v>5.3045999999999998</v>
      </c>
    </row>
    <row r="2112" spans="2:8">
      <c r="B2112" s="224" t="str">
        <f t="shared" si="162"/>
        <v>1Q</v>
      </c>
      <c r="C2112" s="224">
        <f t="shared" si="166"/>
        <v>2</v>
      </c>
      <c r="D2112" s="224" t="str">
        <f t="shared" si="163"/>
        <v>22</v>
      </c>
      <c r="E2112">
        <f t="shared" si="164"/>
        <v>2022</v>
      </c>
      <c r="F2112" s="224" t="str">
        <f t="shared" si="165"/>
        <v>1Q22</v>
      </c>
      <c r="G2112" s="225">
        <v>44593</v>
      </c>
      <c r="H2112" s="224">
        <v>5.266</v>
      </c>
    </row>
    <row r="2113" spans="2:8">
      <c r="B2113" s="224" t="str">
        <f t="shared" si="162"/>
        <v>1Q</v>
      </c>
      <c r="C2113" s="224">
        <f t="shared" si="166"/>
        <v>2</v>
      </c>
      <c r="D2113" s="224" t="str">
        <f t="shared" si="163"/>
        <v>22</v>
      </c>
      <c r="E2113">
        <f t="shared" si="164"/>
        <v>2022</v>
      </c>
      <c r="F2113" s="224" t="str">
        <f t="shared" si="165"/>
        <v>1Q22</v>
      </c>
      <c r="G2113" s="225">
        <v>44594</v>
      </c>
      <c r="H2113" s="224">
        <v>5.2625000000000002</v>
      </c>
    </row>
    <row r="2114" spans="2:8">
      <c r="B2114" s="224" t="str">
        <f t="shared" si="162"/>
        <v>1Q</v>
      </c>
      <c r="C2114" s="224">
        <f t="shared" si="166"/>
        <v>2</v>
      </c>
      <c r="D2114" s="224" t="str">
        <f t="shared" si="163"/>
        <v>22</v>
      </c>
      <c r="E2114">
        <f t="shared" si="164"/>
        <v>2022</v>
      </c>
      <c r="F2114" s="224" t="str">
        <f t="shared" si="165"/>
        <v>1Q22</v>
      </c>
      <c r="G2114" s="225">
        <v>44595</v>
      </c>
      <c r="H2114" s="224">
        <v>5.2843999999999998</v>
      </c>
    </row>
    <row r="2115" spans="2:8">
      <c r="B2115" s="224" t="str">
        <f t="shared" ref="B2115:B2154" si="167">VLOOKUP(C2115,$N$3:$O$14,2,0)</f>
        <v>1Q</v>
      </c>
      <c r="C2115" s="224">
        <f t="shared" si="166"/>
        <v>2</v>
      </c>
      <c r="D2115" s="224" t="str">
        <f t="shared" ref="D2115:D2154" si="168">RIGHT(E2115,2)</f>
        <v>22</v>
      </c>
      <c r="E2115">
        <f t="shared" ref="E2115:E2154" si="169">YEAR(G2115)</f>
        <v>2022</v>
      </c>
      <c r="F2115" s="224" t="str">
        <f t="shared" ref="F2115:F2154" si="170">+B2115&amp;D2115</f>
        <v>1Q22</v>
      </c>
      <c r="G2115" s="225">
        <v>44596</v>
      </c>
      <c r="H2115" s="224">
        <v>5.3284000000000002</v>
      </c>
    </row>
    <row r="2116" spans="2:8">
      <c r="B2116" s="224" t="str">
        <f t="shared" si="167"/>
        <v>1Q</v>
      </c>
      <c r="C2116" s="224">
        <f t="shared" ref="C2116:C2154" si="171">MONTH(G2116)</f>
        <v>2</v>
      </c>
      <c r="D2116" s="224" t="str">
        <f t="shared" si="168"/>
        <v>22</v>
      </c>
      <c r="E2116">
        <f t="shared" si="169"/>
        <v>2022</v>
      </c>
      <c r="F2116" s="224" t="str">
        <f t="shared" si="170"/>
        <v>1Q22</v>
      </c>
      <c r="G2116" s="225">
        <v>44599</v>
      </c>
      <c r="H2116" s="224">
        <v>5.2641</v>
      </c>
    </row>
    <row r="2117" spans="2:8">
      <c r="B2117" s="224" t="str">
        <f t="shared" si="167"/>
        <v>1Q</v>
      </c>
      <c r="C2117" s="224">
        <f t="shared" si="171"/>
        <v>2</v>
      </c>
      <c r="D2117" s="224" t="str">
        <f t="shared" si="168"/>
        <v>22</v>
      </c>
      <c r="E2117">
        <f t="shared" si="169"/>
        <v>2022</v>
      </c>
      <c r="F2117" s="224" t="str">
        <f t="shared" si="170"/>
        <v>1Q22</v>
      </c>
      <c r="G2117" s="225">
        <v>44600</v>
      </c>
      <c r="H2117" s="224">
        <v>5.2598000000000003</v>
      </c>
    </row>
    <row r="2118" spans="2:8">
      <c r="B2118" s="224" t="str">
        <f t="shared" si="167"/>
        <v>1Q</v>
      </c>
      <c r="C2118" s="224">
        <f t="shared" si="171"/>
        <v>2</v>
      </c>
      <c r="D2118" s="224" t="str">
        <f t="shared" si="168"/>
        <v>22</v>
      </c>
      <c r="E2118">
        <f t="shared" si="169"/>
        <v>2022</v>
      </c>
      <c r="F2118" s="224" t="str">
        <f t="shared" si="170"/>
        <v>1Q22</v>
      </c>
      <c r="G2118" s="225">
        <v>44601</v>
      </c>
      <c r="H2118" s="224">
        <v>5.2359</v>
      </c>
    </row>
    <row r="2119" spans="2:8">
      <c r="B2119" s="224" t="str">
        <f t="shared" si="167"/>
        <v>1Q</v>
      </c>
      <c r="C2119" s="224">
        <f t="shared" si="171"/>
        <v>2</v>
      </c>
      <c r="D2119" s="224" t="str">
        <f t="shared" si="168"/>
        <v>22</v>
      </c>
      <c r="E2119">
        <f t="shared" si="169"/>
        <v>2022</v>
      </c>
      <c r="F2119" s="224" t="str">
        <f t="shared" si="170"/>
        <v>1Q22</v>
      </c>
      <c r="G2119" s="225">
        <v>44602</v>
      </c>
      <c r="H2119" s="224">
        <v>5.2500999999999998</v>
      </c>
    </row>
    <row r="2120" spans="2:8">
      <c r="B2120" s="224" t="str">
        <f t="shared" si="167"/>
        <v>1Q</v>
      </c>
      <c r="C2120" s="224">
        <f t="shared" si="171"/>
        <v>2</v>
      </c>
      <c r="D2120" s="224" t="str">
        <f t="shared" si="168"/>
        <v>22</v>
      </c>
      <c r="E2120">
        <f t="shared" si="169"/>
        <v>2022</v>
      </c>
      <c r="F2120" s="224" t="str">
        <f t="shared" si="170"/>
        <v>1Q22</v>
      </c>
      <c r="G2120" s="225">
        <v>44603</v>
      </c>
      <c r="H2120" s="224">
        <v>5.2531999999999996</v>
      </c>
    </row>
    <row r="2121" spans="2:8">
      <c r="B2121" s="224" t="str">
        <f t="shared" si="167"/>
        <v>1Q</v>
      </c>
      <c r="C2121" s="224">
        <f t="shared" si="171"/>
        <v>2</v>
      </c>
      <c r="D2121" s="224" t="str">
        <f t="shared" si="168"/>
        <v>22</v>
      </c>
      <c r="E2121">
        <f t="shared" si="169"/>
        <v>2022</v>
      </c>
      <c r="F2121" s="224" t="str">
        <f t="shared" si="170"/>
        <v>1Q22</v>
      </c>
      <c r="G2121" s="225">
        <v>44606</v>
      </c>
      <c r="H2121" s="224">
        <v>5.2153</v>
      </c>
    </row>
    <row r="2122" spans="2:8">
      <c r="B2122" s="224" t="str">
        <f t="shared" si="167"/>
        <v>1Q</v>
      </c>
      <c r="C2122" s="224">
        <f t="shared" si="171"/>
        <v>2</v>
      </c>
      <c r="D2122" s="224" t="str">
        <f t="shared" si="168"/>
        <v>22</v>
      </c>
      <c r="E2122">
        <f t="shared" si="169"/>
        <v>2022</v>
      </c>
      <c r="F2122" s="224" t="str">
        <f t="shared" si="170"/>
        <v>1Q22</v>
      </c>
      <c r="G2122" s="225">
        <v>44607</v>
      </c>
      <c r="H2122" s="224">
        <v>5.1595000000000004</v>
      </c>
    </row>
    <row r="2123" spans="2:8">
      <c r="B2123" s="224" t="str">
        <f t="shared" si="167"/>
        <v>1Q</v>
      </c>
      <c r="C2123" s="224">
        <f t="shared" si="171"/>
        <v>2</v>
      </c>
      <c r="D2123" s="224" t="str">
        <f t="shared" si="168"/>
        <v>22</v>
      </c>
      <c r="E2123">
        <f t="shared" si="169"/>
        <v>2022</v>
      </c>
      <c r="F2123" s="224" t="str">
        <f t="shared" si="170"/>
        <v>1Q22</v>
      </c>
      <c r="G2123" s="225">
        <v>44608</v>
      </c>
      <c r="H2123" s="224">
        <v>5.1369999999999996</v>
      </c>
    </row>
    <row r="2124" spans="2:8">
      <c r="B2124" s="224" t="str">
        <f t="shared" si="167"/>
        <v>1Q</v>
      </c>
      <c r="C2124" s="224">
        <f t="shared" si="171"/>
        <v>2</v>
      </c>
      <c r="D2124" s="224" t="str">
        <f t="shared" si="168"/>
        <v>22</v>
      </c>
      <c r="E2124">
        <f t="shared" si="169"/>
        <v>2022</v>
      </c>
      <c r="F2124" s="224" t="str">
        <f t="shared" si="170"/>
        <v>1Q22</v>
      </c>
      <c r="G2124" s="225">
        <v>44609</v>
      </c>
      <c r="H2124" s="224">
        <v>5.1722999999999999</v>
      </c>
    </row>
    <row r="2125" spans="2:8">
      <c r="B2125" s="224" t="str">
        <f t="shared" si="167"/>
        <v>1Q</v>
      </c>
      <c r="C2125" s="224">
        <f t="shared" si="171"/>
        <v>2</v>
      </c>
      <c r="D2125" s="224" t="str">
        <f t="shared" si="168"/>
        <v>22</v>
      </c>
      <c r="E2125">
        <f t="shared" si="169"/>
        <v>2022</v>
      </c>
      <c r="F2125" s="224" t="str">
        <f t="shared" si="170"/>
        <v>1Q22</v>
      </c>
      <c r="G2125" s="225">
        <v>44610</v>
      </c>
      <c r="H2125" s="224">
        <v>5.1390000000000002</v>
      </c>
    </row>
    <row r="2126" spans="2:8">
      <c r="B2126" s="224" t="str">
        <f t="shared" si="167"/>
        <v>1Q</v>
      </c>
      <c r="C2126" s="224">
        <f t="shared" si="171"/>
        <v>2</v>
      </c>
      <c r="D2126" s="224" t="str">
        <f t="shared" si="168"/>
        <v>22</v>
      </c>
      <c r="E2126">
        <f t="shared" si="169"/>
        <v>2022</v>
      </c>
      <c r="F2126" s="224" t="str">
        <f t="shared" si="170"/>
        <v>1Q22</v>
      </c>
      <c r="G2126" s="225">
        <v>44613</v>
      </c>
      <c r="H2126" s="224">
        <v>5.1037999999999997</v>
      </c>
    </row>
    <row r="2127" spans="2:8">
      <c r="B2127" s="224" t="str">
        <f t="shared" si="167"/>
        <v>1Q</v>
      </c>
      <c r="C2127" s="224">
        <f t="shared" si="171"/>
        <v>2</v>
      </c>
      <c r="D2127" s="224" t="str">
        <f t="shared" si="168"/>
        <v>22</v>
      </c>
      <c r="E2127">
        <f t="shared" si="169"/>
        <v>2022</v>
      </c>
      <c r="F2127" s="224" t="str">
        <f t="shared" si="170"/>
        <v>1Q22</v>
      </c>
      <c r="G2127" s="225">
        <v>44614</v>
      </c>
      <c r="H2127" s="224">
        <v>5.0587</v>
      </c>
    </row>
    <row r="2128" spans="2:8">
      <c r="B2128" s="224" t="str">
        <f t="shared" si="167"/>
        <v>1Q</v>
      </c>
      <c r="C2128" s="224">
        <f t="shared" si="171"/>
        <v>2</v>
      </c>
      <c r="D2128" s="224" t="str">
        <f t="shared" si="168"/>
        <v>22</v>
      </c>
      <c r="E2128">
        <f t="shared" si="169"/>
        <v>2022</v>
      </c>
      <c r="F2128" s="224" t="str">
        <f t="shared" si="170"/>
        <v>1Q22</v>
      </c>
      <c r="G2128" s="225">
        <v>44615</v>
      </c>
      <c r="H2128" s="224">
        <v>5.0102000000000002</v>
      </c>
    </row>
    <row r="2129" spans="2:8">
      <c r="B2129" s="224" t="str">
        <f t="shared" si="167"/>
        <v>1Q</v>
      </c>
      <c r="C2129" s="224">
        <f t="shared" si="171"/>
        <v>2</v>
      </c>
      <c r="D2129" s="224" t="str">
        <f t="shared" si="168"/>
        <v>22</v>
      </c>
      <c r="E2129">
        <f t="shared" si="169"/>
        <v>2022</v>
      </c>
      <c r="F2129" s="224" t="str">
        <f t="shared" si="170"/>
        <v>1Q22</v>
      </c>
      <c r="G2129" s="225">
        <v>44616</v>
      </c>
      <c r="H2129" s="224">
        <v>5.1235999999999997</v>
      </c>
    </row>
    <row r="2130" spans="2:8">
      <c r="B2130" s="224" t="str">
        <f t="shared" si="167"/>
        <v>1Q</v>
      </c>
      <c r="C2130" s="224">
        <f t="shared" si="171"/>
        <v>2</v>
      </c>
      <c r="D2130" s="224" t="str">
        <f t="shared" si="168"/>
        <v>22</v>
      </c>
      <c r="E2130">
        <f t="shared" si="169"/>
        <v>2022</v>
      </c>
      <c r="F2130" s="224" t="str">
        <f t="shared" si="170"/>
        <v>1Q22</v>
      </c>
      <c r="G2130" s="225">
        <v>44617</v>
      </c>
      <c r="H2130" s="224">
        <v>5.1627999999999998</v>
      </c>
    </row>
    <row r="2131" spans="2:8">
      <c r="B2131" s="224" t="str">
        <f t="shared" si="167"/>
        <v>1Q</v>
      </c>
      <c r="C2131" s="224">
        <f t="shared" si="171"/>
        <v>2</v>
      </c>
      <c r="D2131" s="224" t="str">
        <f t="shared" si="168"/>
        <v>22</v>
      </c>
      <c r="E2131">
        <f t="shared" si="169"/>
        <v>2022</v>
      </c>
      <c r="F2131" s="224" t="str">
        <f t="shared" si="170"/>
        <v>1Q22</v>
      </c>
      <c r="G2131" s="225">
        <v>44620</v>
      </c>
      <c r="H2131" s="224">
        <v>5.1600999999999999</v>
      </c>
    </row>
    <row r="2132" spans="2:8">
      <c r="B2132" s="224" t="str">
        <f t="shared" si="167"/>
        <v>1Q</v>
      </c>
      <c r="C2132" s="224">
        <f t="shared" si="171"/>
        <v>3</v>
      </c>
      <c r="D2132" s="224" t="str">
        <f t="shared" si="168"/>
        <v>22</v>
      </c>
      <c r="E2132">
        <f t="shared" si="169"/>
        <v>2022</v>
      </c>
      <c r="F2132" s="224" t="str">
        <f t="shared" si="170"/>
        <v>1Q22</v>
      </c>
      <c r="G2132" s="225">
        <v>44621</v>
      </c>
      <c r="H2132" s="224">
        <v>5.1604999999999999</v>
      </c>
    </row>
    <row r="2133" spans="2:8">
      <c r="B2133" s="224" t="str">
        <f t="shared" si="167"/>
        <v>1Q</v>
      </c>
      <c r="C2133" s="224">
        <f t="shared" si="171"/>
        <v>3</v>
      </c>
      <c r="D2133" s="224" t="str">
        <f t="shared" si="168"/>
        <v>22</v>
      </c>
      <c r="E2133">
        <f t="shared" si="169"/>
        <v>2022</v>
      </c>
      <c r="F2133" s="224" t="str">
        <f t="shared" si="170"/>
        <v>1Q22</v>
      </c>
      <c r="G2133" s="225">
        <v>44622</v>
      </c>
      <c r="H2133" s="224">
        <v>5.0999999999999996</v>
      </c>
    </row>
    <row r="2134" spans="2:8">
      <c r="B2134" s="224" t="str">
        <f t="shared" si="167"/>
        <v>1Q</v>
      </c>
      <c r="C2134" s="224">
        <f t="shared" si="171"/>
        <v>3</v>
      </c>
      <c r="D2134" s="224" t="str">
        <f t="shared" si="168"/>
        <v>22</v>
      </c>
      <c r="E2134">
        <f t="shared" si="169"/>
        <v>2022</v>
      </c>
      <c r="F2134" s="224" t="str">
        <f t="shared" si="170"/>
        <v>1Q22</v>
      </c>
      <c r="G2134" s="225">
        <v>44623</v>
      </c>
      <c r="H2134" s="224">
        <v>5.0324</v>
      </c>
    </row>
    <row r="2135" spans="2:8">
      <c r="B2135" s="224" t="str">
        <f t="shared" si="167"/>
        <v>1Q</v>
      </c>
      <c r="C2135" s="224">
        <f t="shared" si="171"/>
        <v>3</v>
      </c>
      <c r="D2135" s="224" t="str">
        <f t="shared" si="168"/>
        <v>22</v>
      </c>
      <c r="E2135">
        <f t="shared" si="169"/>
        <v>2022</v>
      </c>
      <c r="F2135" s="224" t="str">
        <f t="shared" si="170"/>
        <v>1Q22</v>
      </c>
      <c r="G2135" s="225">
        <v>44624</v>
      </c>
      <c r="H2135" s="224">
        <v>5.0625</v>
      </c>
    </row>
    <row r="2136" spans="2:8">
      <c r="B2136" s="224" t="str">
        <f t="shared" si="167"/>
        <v>1Q</v>
      </c>
      <c r="C2136" s="224">
        <f t="shared" si="171"/>
        <v>3</v>
      </c>
      <c r="D2136" s="224" t="str">
        <f t="shared" si="168"/>
        <v>22</v>
      </c>
      <c r="E2136">
        <f t="shared" si="169"/>
        <v>2022</v>
      </c>
      <c r="F2136" s="224" t="str">
        <f t="shared" si="170"/>
        <v>1Q22</v>
      </c>
      <c r="G2136" s="225">
        <v>44627</v>
      </c>
      <c r="H2136" s="224">
        <v>5.1120000000000001</v>
      </c>
    </row>
    <row r="2137" spans="2:8">
      <c r="B2137" s="224" t="str">
        <f t="shared" si="167"/>
        <v>1Q</v>
      </c>
      <c r="C2137" s="224">
        <f t="shared" si="171"/>
        <v>3</v>
      </c>
      <c r="D2137" s="224" t="str">
        <f t="shared" si="168"/>
        <v>22</v>
      </c>
      <c r="E2137">
        <f t="shared" si="169"/>
        <v>2022</v>
      </c>
      <c r="F2137" s="224" t="str">
        <f t="shared" si="170"/>
        <v>1Q22</v>
      </c>
      <c r="G2137" s="225">
        <v>44628</v>
      </c>
      <c r="H2137" s="224">
        <v>5.0602999999999998</v>
      </c>
    </row>
    <row r="2138" spans="2:8">
      <c r="B2138" s="224" t="str">
        <f t="shared" si="167"/>
        <v>1Q</v>
      </c>
      <c r="C2138" s="224">
        <f t="shared" si="171"/>
        <v>3</v>
      </c>
      <c r="D2138" s="224" t="str">
        <f t="shared" si="168"/>
        <v>22</v>
      </c>
      <c r="E2138">
        <f t="shared" si="169"/>
        <v>2022</v>
      </c>
      <c r="F2138" s="224" t="str">
        <f t="shared" si="170"/>
        <v>1Q22</v>
      </c>
      <c r="G2138" s="225">
        <v>44629</v>
      </c>
      <c r="H2138" s="224">
        <v>5.0128000000000004</v>
      </c>
    </row>
    <row r="2139" spans="2:8">
      <c r="B2139" s="224" t="str">
        <f t="shared" si="167"/>
        <v>1Q</v>
      </c>
      <c r="C2139" s="224">
        <f t="shared" si="171"/>
        <v>3</v>
      </c>
      <c r="D2139" s="224" t="str">
        <f t="shared" si="168"/>
        <v>22</v>
      </c>
      <c r="E2139">
        <f t="shared" si="169"/>
        <v>2022</v>
      </c>
      <c r="F2139" s="224" t="str">
        <f t="shared" si="170"/>
        <v>1Q22</v>
      </c>
      <c r="G2139" s="225">
        <v>44630</v>
      </c>
      <c r="H2139" s="224">
        <v>5.0114999999999998</v>
      </c>
    </row>
    <row r="2140" spans="2:8">
      <c r="B2140" s="224" t="str">
        <f t="shared" si="167"/>
        <v>1Q</v>
      </c>
      <c r="C2140" s="224">
        <f t="shared" si="171"/>
        <v>3</v>
      </c>
      <c r="D2140" s="224" t="str">
        <f t="shared" si="168"/>
        <v>22</v>
      </c>
      <c r="E2140">
        <f t="shared" si="169"/>
        <v>2022</v>
      </c>
      <c r="F2140" s="224" t="str">
        <f t="shared" si="170"/>
        <v>1Q22</v>
      </c>
      <c r="G2140" s="225">
        <v>44631</v>
      </c>
      <c r="H2140" s="224">
        <v>5.0750000000000002</v>
      </c>
    </row>
    <row r="2141" spans="2:8">
      <c r="B2141" s="224" t="str">
        <f t="shared" si="167"/>
        <v>1Q</v>
      </c>
      <c r="C2141" s="224">
        <f t="shared" si="171"/>
        <v>3</v>
      </c>
      <c r="D2141" s="224" t="str">
        <f t="shared" si="168"/>
        <v>22</v>
      </c>
      <c r="E2141">
        <f t="shared" si="169"/>
        <v>2022</v>
      </c>
      <c r="F2141" s="224" t="str">
        <f t="shared" si="170"/>
        <v>1Q22</v>
      </c>
      <c r="G2141" s="225">
        <v>44634</v>
      </c>
      <c r="H2141" s="224">
        <v>5.1204999999999998</v>
      </c>
    </row>
    <row r="2142" spans="2:8">
      <c r="B2142" s="224" t="str">
        <f t="shared" si="167"/>
        <v>1Q</v>
      </c>
      <c r="C2142" s="224">
        <f t="shared" si="171"/>
        <v>3</v>
      </c>
      <c r="D2142" s="224" t="str">
        <f t="shared" si="168"/>
        <v>22</v>
      </c>
      <c r="E2142">
        <f t="shared" si="169"/>
        <v>2022</v>
      </c>
      <c r="F2142" s="224" t="str">
        <f t="shared" si="170"/>
        <v>1Q22</v>
      </c>
      <c r="G2142" s="225">
        <v>44635</v>
      </c>
      <c r="H2142" s="224">
        <v>5.1641000000000004</v>
      </c>
    </row>
    <row r="2143" spans="2:8">
      <c r="B2143" s="224" t="str">
        <f t="shared" si="167"/>
        <v>1Q</v>
      </c>
      <c r="C2143" s="224">
        <f t="shared" si="171"/>
        <v>3</v>
      </c>
      <c r="D2143" s="224" t="str">
        <f t="shared" si="168"/>
        <v>22</v>
      </c>
      <c r="E2143">
        <f t="shared" si="169"/>
        <v>2022</v>
      </c>
      <c r="F2143" s="224" t="str">
        <f t="shared" si="170"/>
        <v>1Q22</v>
      </c>
      <c r="G2143" s="225">
        <v>44636</v>
      </c>
      <c r="H2143" s="224">
        <v>5.0765000000000002</v>
      </c>
    </row>
    <row r="2144" spans="2:8">
      <c r="B2144" s="224" t="str">
        <f t="shared" si="167"/>
        <v>1Q</v>
      </c>
      <c r="C2144" s="224">
        <f t="shared" si="171"/>
        <v>3</v>
      </c>
      <c r="D2144" s="224" t="str">
        <f t="shared" si="168"/>
        <v>22</v>
      </c>
      <c r="E2144">
        <f t="shared" si="169"/>
        <v>2022</v>
      </c>
      <c r="F2144" s="224" t="str">
        <f t="shared" si="170"/>
        <v>1Q22</v>
      </c>
      <c r="G2144" s="225">
        <v>44637</v>
      </c>
      <c r="H2144" s="224">
        <v>5.0404</v>
      </c>
    </row>
    <row r="2145" spans="2:8">
      <c r="B2145" s="224" t="str">
        <f t="shared" si="167"/>
        <v>1Q</v>
      </c>
      <c r="C2145" s="224">
        <f t="shared" si="171"/>
        <v>3</v>
      </c>
      <c r="D2145" s="224" t="str">
        <f t="shared" si="168"/>
        <v>22</v>
      </c>
      <c r="E2145">
        <f t="shared" si="169"/>
        <v>2022</v>
      </c>
      <c r="F2145" s="224" t="str">
        <f t="shared" si="170"/>
        <v>1Q22</v>
      </c>
      <c r="G2145" s="225">
        <v>44638</v>
      </c>
      <c r="H2145" s="224">
        <v>5.0236000000000001</v>
      </c>
    </row>
    <row r="2146" spans="2:8">
      <c r="B2146" s="224" t="str">
        <f t="shared" si="167"/>
        <v>1Q</v>
      </c>
      <c r="C2146" s="224">
        <f t="shared" si="171"/>
        <v>3</v>
      </c>
      <c r="D2146" s="224" t="str">
        <f t="shared" si="168"/>
        <v>22</v>
      </c>
      <c r="E2146">
        <f t="shared" si="169"/>
        <v>2022</v>
      </c>
      <c r="F2146" s="224" t="str">
        <f t="shared" si="170"/>
        <v>1Q22</v>
      </c>
      <c r="G2146" s="225">
        <v>44641</v>
      </c>
      <c r="H2146" s="224">
        <v>4.9364999999999997</v>
      </c>
    </row>
    <row r="2147" spans="2:8">
      <c r="B2147" s="224" t="str">
        <f t="shared" si="167"/>
        <v>1Q</v>
      </c>
      <c r="C2147" s="224">
        <f t="shared" si="171"/>
        <v>3</v>
      </c>
      <c r="D2147" s="224" t="str">
        <f t="shared" si="168"/>
        <v>22</v>
      </c>
      <c r="E2147">
        <f t="shared" si="169"/>
        <v>2022</v>
      </c>
      <c r="F2147" s="224" t="str">
        <f t="shared" si="170"/>
        <v>1Q22</v>
      </c>
      <c r="G2147" s="225">
        <v>44642</v>
      </c>
      <c r="H2147" s="224">
        <v>4.9093999999999998</v>
      </c>
    </row>
    <row r="2148" spans="2:8">
      <c r="B2148" s="224" t="str">
        <f t="shared" si="167"/>
        <v>1Q</v>
      </c>
      <c r="C2148" s="224">
        <f t="shared" si="171"/>
        <v>3</v>
      </c>
      <c r="D2148" s="224" t="str">
        <f t="shared" si="168"/>
        <v>22</v>
      </c>
      <c r="E2148">
        <f t="shared" si="169"/>
        <v>2022</v>
      </c>
      <c r="F2148" s="224" t="str">
        <f t="shared" si="170"/>
        <v>1Q22</v>
      </c>
      <c r="G2148" s="225">
        <v>44643</v>
      </c>
      <c r="H2148" s="224">
        <v>4.8258000000000001</v>
      </c>
    </row>
    <row r="2149" spans="2:8">
      <c r="B2149" s="224" t="str">
        <f t="shared" si="167"/>
        <v>1Q</v>
      </c>
      <c r="C2149" s="224">
        <f t="shared" si="171"/>
        <v>3</v>
      </c>
      <c r="D2149" s="224" t="str">
        <f t="shared" si="168"/>
        <v>22</v>
      </c>
      <c r="E2149">
        <f t="shared" si="169"/>
        <v>2022</v>
      </c>
      <c r="F2149" s="224" t="str">
        <f t="shared" si="170"/>
        <v>1Q22</v>
      </c>
      <c r="G2149" s="225">
        <v>44644</v>
      </c>
      <c r="H2149" s="224">
        <v>4.8253000000000004</v>
      </c>
    </row>
    <row r="2150" spans="2:8">
      <c r="B2150" s="224" t="str">
        <f t="shared" si="167"/>
        <v>1Q</v>
      </c>
      <c r="C2150" s="224">
        <f t="shared" si="171"/>
        <v>3</v>
      </c>
      <c r="D2150" s="224" t="str">
        <f t="shared" si="168"/>
        <v>22</v>
      </c>
      <c r="E2150">
        <f t="shared" si="169"/>
        <v>2022</v>
      </c>
      <c r="F2150" s="224" t="str">
        <f t="shared" si="170"/>
        <v>1Q22</v>
      </c>
      <c r="G2150" s="225">
        <v>44645</v>
      </c>
      <c r="H2150" s="224">
        <v>4.742</v>
      </c>
    </row>
    <row r="2151" spans="2:8">
      <c r="B2151" s="224" t="str">
        <f t="shared" si="167"/>
        <v>1Q</v>
      </c>
      <c r="C2151" s="224">
        <f t="shared" si="171"/>
        <v>3</v>
      </c>
      <c r="D2151" s="224" t="str">
        <f t="shared" si="168"/>
        <v>22</v>
      </c>
      <c r="E2151">
        <f t="shared" si="169"/>
        <v>2022</v>
      </c>
      <c r="F2151" s="224" t="str">
        <f t="shared" si="170"/>
        <v>1Q22</v>
      </c>
      <c r="G2151" s="225">
        <v>44648</v>
      </c>
      <c r="H2151" s="224">
        <v>4.7675000000000001</v>
      </c>
    </row>
    <row r="2152" spans="2:8">
      <c r="B2152" s="224" t="str">
        <f t="shared" si="167"/>
        <v>1Q</v>
      </c>
      <c r="C2152" s="224">
        <f t="shared" si="171"/>
        <v>3</v>
      </c>
      <c r="D2152" s="224" t="str">
        <f t="shared" si="168"/>
        <v>22</v>
      </c>
      <c r="E2152">
        <f t="shared" si="169"/>
        <v>2022</v>
      </c>
      <c r="F2152" s="224" t="str">
        <f t="shared" si="170"/>
        <v>1Q22</v>
      </c>
      <c r="G2152" s="225">
        <v>44649</v>
      </c>
      <c r="H2152" s="224">
        <v>4.7561</v>
      </c>
    </row>
    <row r="2153" spans="2:8">
      <c r="B2153" s="224" t="str">
        <f t="shared" si="167"/>
        <v>1Q</v>
      </c>
      <c r="C2153" s="224">
        <f t="shared" si="171"/>
        <v>3</v>
      </c>
      <c r="D2153" s="224" t="str">
        <f t="shared" si="168"/>
        <v>22</v>
      </c>
      <c r="E2153">
        <f t="shared" si="169"/>
        <v>2022</v>
      </c>
      <c r="F2153" s="224" t="str">
        <f t="shared" si="170"/>
        <v>1Q22</v>
      </c>
      <c r="G2153" s="225">
        <v>44650</v>
      </c>
      <c r="H2153" s="224">
        <v>4.7685000000000004</v>
      </c>
    </row>
    <row r="2154" spans="2:8">
      <c r="B2154" s="224" t="str">
        <f t="shared" si="167"/>
        <v>1Q</v>
      </c>
      <c r="C2154" s="224">
        <f t="shared" si="171"/>
        <v>3</v>
      </c>
      <c r="D2154" s="224" t="str">
        <f t="shared" si="168"/>
        <v>22</v>
      </c>
      <c r="E2154">
        <f t="shared" si="169"/>
        <v>2022</v>
      </c>
      <c r="F2154" s="224" t="str">
        <f t="shared" si="170"/>
        <v>1Q22</v>
      </c>
      <c r="G2154" s="225">
        <v>44651</v>
      </c>
      <c r="H2154" s="224">
        <v>4.7389999999999999</v>
      </c>
    </row>
    <row r="2155" spans="2:8">
      <c r="F2155" s="224" t="s">
        <v>220</v>
      </c>
      <c r="G2155" s="228">
        <v>44652</v>
      </c>
      <c r="H2155" s="224">
        <v>4.6590999999999996</v>
      </c>
    </row>
    <row r="2156" spans="2:8">
      <c r="F2156" s="224" t="s">
        <v>220</v>
      </c>
      <c r="G2156" s="228">
        <v>44655</v>
      </c>
      <c r="H2156" s="224">
        <v>4.5941000000000001</v>
      </c>
    </row>
    <row r="2157" spans="2:8">
      <c r="F2157" s="224" t="s">
        <v>220</v>
      </c>
      <c r="G2157" s="228">
        <v>44656</v>
      </c>
      <c r="H2157" s="224">
        <v>4.6512000000000002</v>
      </c>
    </row>
    <row r="2158" spans="2:8">
      <c r="F2158" s="224" t="s">
        <v>220</v>
      </c>
      <c r="G2158" s="228">
        <v>44657</v>
      </c>
      <c r="H2158" s="224">
        <v>4.7164999999999999</v>
      </c>
    </row>
    <row r="2159" spans="2:8">
      <c r="F2159" s="224" t="s">
        <v>220</v>
      </c>
      <c r="G2159" s="228">
        <v>44658</v>
      </c>
      <c r="H2159" s="224">
        <v>4.7525000000000004</v>
      </c>
    </row>
    <row r="2160" spans="2:8">
      <c r="F2160" s="224" t="s">
        <v>220</v>
      </c>
      <c r="G2160" s="228">
        <v>44659</v>
      </c>
      <c r="H2160" s="224">
        <v>4.6989000000000001</v>
      </c>
    </row>
    <row r="2161" spans="6:8">
      <c r="F2161" s="224" t="s">
        <v>220</v>
      </c>
      <c r="G2161" s="228">
        <v>44662</v>
      </c>
      <c r="H2161" s="224">
        <v>4.6950000000000003</v>
      </c>
    </row>
    <row r="2162" spans="6:8">
      <c r="F2162" s="224" t="s">
        <v>220</v>
      </c>
      <c r="G2162" s="228">
        <v>44663</v>
      </c>
      <c r="H2162" s="224">
        <v>4.6753999999999998</v>
      </c>
    </row>
    <row r="2163" spans="6:8">
      <c r="F2163" s="224" t="s">
        <v>220</v>
      </c>
      <c r="G2163" s="228">
        <v>44664</v>
      </c>
      <c r="H2163" s="224">
        <v>4.6910999999999996</v>
      </c>
    </row>
    <row r="2164" spans="6:8">
      <c r="F2164" s="224" t="s">
        <v>220</v>
      </c>
      <c r="G2164" s="228">
        <v>44665</v>
      </c>
      <c r="H2164" s="224">
        <v>4.7013999999999996</v>
      </c>
    </row>
    <row r="2165" spans="6:8">
      <c r="F2165" s="224" t="s">
        <v>220</v>
      </c>
      <c r="G2165" s="228">
        <v>44669</v>
      </c>
      <c r="H2165" s="224">
        <v>4.6534000000000004</v>
      </c>
    </row>
    <row r="2166" spans="6:8">
      <c r="F2166" s="224" t="s">
        <v>220</v>
      </c>
      <c r="G2166" s="228">
        <v>44670</v>
      </c>
      <c r="H2166" s="224">
        <v>4.6683000000000003</v>
      </c>
    </row>
    <row r="2167" spans="6:8">
      <c r="F2167" s="224" t="s">
        <v>220</v>
      </c>
      <c r="G2167" s="228">
        <v>44671</v>
      </c>
      <c r="H2167" s="224">
        <v>4.6219999999999999</v>
      </c>
    </row>
    <row r="2168" spans="6:8">
      <c r="F2168" s="224" t="s">
        <v>220</v>
      </c>
      <c r="G2168" s="228">
        <v>44673</v>
      </c>
      <c r="H2168" s="224">
        <v>4.7961</v>
      </c>
    </row>
    <row r="2169" spans="6:8">
      <c r="F2169" s="224" t="s">
        <v>220</v>
      </c>
      <c r="G2169" s="228">
        <v>44676</v>
      </c>
      <c r="H2169" s="224">
        <v>4.8776000000000002</v>
      </c>
    </row>
    <row r="2170" spans="6:8">
      <c r="F2170" s="224" t="s">
        <v>220</v>
      </c>
      <c r="G2170" s="228">
        <v>44677</v>
      </c>
      <c r="H2170" s="224">
        <v>4.9997999999999996</v>
      </c>
    </row>
    <row r="2171" spans="6:8">
      <c r="F2171" s="224" t="s">
        <v>220</v>
      </c>
      <c r="G2171" s="228">
        <v>44678</v>
      </c>
      <c r="H2171" s="224">
        <v>4.9687000000000001</v>
      </c>
    </row>
    <row r="2172" spans="6:8">
      <c r="F2172" s="224" t="s">
        <v>220</v>
      </c>
      <c r="G2172" s="228">
        <v>44679</v>
      </c>
      <c r="H2172" s="224">
        <v>4.9423000000000004</v>
      </c>
    </row>
    <row r="2173" spans="6:8">
      <c r="F2173" s="224" t="s">
        <v>220</v>
      </c>
      <c r="G2173" s="228">
        <v>44680</v>
      </c>
      <c r="H2173" s="224">
        <v>4.9721000000000002</v>
      </c>
    </row>
    <row r="2174" spans="6:8">
      <c r="F2174" s="224" t="s">
        <v>220</v>
      </c>
      <c r="G2174" s="228">
        <v>44683</v>
      </c>
      <c r="H2174" s="224">
        <v>5.0854999999999997</v>
      </c>
    </row>
    <row r="2175" spans="6:8">
      <c r="F2175" s="224" t="s">
        <v>220</v>
      </c>
      <c r="G2175" s="228">
        <v>44684</v>
      </c>
      <c r="H2175" s="224">
        <v>4.9619999999999997</v>
      </c>
    </row>
    <row r="2176" spans="6:8">
      <c r="F2176" s="224" t="s">
        <v>220</v>
      </c>
      <c r="G2176" s="228">
        <v>44685</v>
      </c>
      <c r="H2176" s="224">
        <v>4.9199000000000002</v>
      </c>
    </row>
    <row r="2177" spans="6:8">
      <c r="F2177" s="224" t="s">
        <v>220</v>
      </c>
      <c r="G2177" s="228">
        <v>44686</v>
      </c>
      <c r="H2177" s="224">
        <v>5.0270999999999999</v>
      </c>
    </row>
    <row r="2178" spans="6:8">
      <c r="F2178" s="224" t="s">
        <v>220</v>
      </c>
      <c r="G2178" s="228">
        <v>44687</v>
      </c>
      <c r="H2178" s="224">
        <v>5.0801999999999996</v>
      </c>
    </row>
    <row r="2179" spans="6:8">
      <c r="F2179" s="224" t="s">
        <v>220</v>
      </c>
      <c r="G2179" s="228">
        <v>44690</v>
      </c>
      <c r="H2179" s="224">
        <v>5.1608999999999998</v>
      </c>
    </row>
    <row r="2180" spans="6:8">
      <c r="F2180" s="224" t="s">
        <v>220</v>
      </c>
      <c r="G2180" s="228">
        <v>44691</v>
      </c>
      <c r="H2180" s="224">
        <v>5.1338999999999997</v>
      </c>
    </row>
    <row r="2181" spans="6:8">
      <c r="F2181" s="224" t="s">
        <v>220</v>
      </c>
      <c r="G2181" s="228">
        <v>44692</v>
      </c>
      <c r="H2181" s="224">
        <v>5.1383999999999999</v>
      </c>
    </row>
    <row r="2182" spans="6:8">
      <c r="F2182" s="224" t="s">
        <v>220</v>
      </c>
      <c r="G2182" s="228">
        <v>44693</v>
      </c>
      <c r="H2182" s="224">
        <v>5.1348000000000003</v>
      </c>
    </row>
    <row r="2183" spans="6:8">
      <c r="F2183" s="224" t="s">
        <v>220</v>
      </c>
      <c r="G2183" s="228">
        <v>44694</v>
      </c>
      <c r="H2183" s="224">
        <v>5.0603999999999996</v>
      </c>
    </row>
    <row r="2184" spans="6:8">
      <c r="F2184" s="224" t="s">
        <v>220</v>
      </c>
      <c r="G2184" s="228">
        <v>44697</v>
      </c>
      <c r="H2184" s="224">
        <v>5.0603999999999996</v>
      </c>
    </row>
    <row r="2185" spans="6:8">
      <c r="F2185" s="224" t="s">
        <v>220</v>
      </c>
      <c r="G2185" s="228">
        <v>44698</v>
      </c>
      <c r="H2185" s="224">
        <v>4.9397000000000002</v>
      </c>
    </row>
    <row r="2186" spans="6:8">
      <c r="F2186" s="224" t="s">
        <v>220</v>
      </c>
      <c r="G2186" s="228">
        <v>44699</v>
      </c>
      <c r="H2186" s="224">
        <v>4.9714</v>
      </c>
    </row>
    <row r="2187" spans="6:8">
      <c r="F2187" s="224" t="s">
        <v>220</v>
      </c>
      <c r="G2187" s="228">
        <v>44700</v>
      </c>
      <c r="H2187" s="224">
        <v>4.9320000000000004</v>
      </c>
    </row>
    <row r="2188" spans="6:8">
      <c r="F2188" s="224" t="s">
        <v>220</v>
      </c>
      <c r="G2188" s="228">
        <v>44701</v>
      </c>
      <c r="H2188" s="224">
        <v>4.8803999999999998</v>
      </c>
    </row>
    <row r="2189" spans="6:8">
      <c r="F2189" s="224" t="s">
        <v>220</v>
      </c>
      <c r="G2189" s="228">
        <v>44704</v>
      </c>
      <c r="H2189" s="224">
        <v>4.8129999999999997</v>
      </c>
    </row>
    <row r="2190" spans="6:8">
      <c r="F2190" s="224" t="s">
        <v>220</v>
      </c>
      <c r="G2190" s="228">
        <v>44705</v>
      </c>
      <c r="H2190" s="224">
        <v>4.8193999999999999</v>
      </c>
    </row>
    <row r="2191" spans="6:8">
      <c r="F2191" s="224" t="s">
        <v>220</v>
      </c>
      <c r="G2191" s="228">
        <v>44706</v>
      </c>
      <c r="H2191" s="224">
        <v>4.8269000000000002</v>
      </c>
    </row>
    <row r="2192" spans="6:8">
      <c r="F2192" s="224" t="s">
        <v>220</v>
      </c>
      <c r="G2192" s="228">
        <v>44707</v>
      </c>
      <c r="H2192" s="224">
        <v>4.7679999999999998</v>
      </c>
    </row>
    <row r="2193" spans="6:8">
      <c r="F2193" s="224" t="s">
        <v>220</v>
      </c>
      <c r="G2193" s="228">
        <v>44708</v>
      </c>
      <c r="H2193" s="224">
        <v>4.7317999999999998</v>
      </c>
    </row>
    <row r="2194" spans="6:8">
      <c r="F2194" s="224" t="s">
        <v>220</v>
      </c>
      <c r="G2194" s="228">
        <v>44711</v>
      </c>
      <c r="H2194" s="224">
        <v>4.7531999999999996</v>
      </c>
    </row>
    <row r="2195" spans="6:8">
      <c r="F2195" s="224" t="s">
        <v>220</v>
      </c>
      <c r="G2195" s="228">
        <v>44712</v>
      </c>
      <c r="H2195" s="224">
        <v>4.7348999999999997</v>
      </c>
    </row>
    <row r="2196" spans="6:8">
      <c r="F2196" s="224" t="s">
        <v>220</v>
      </c>
      <c r="G2196" s="228">
        <v>44713</v>
      </c>
      <c r="H2196" s="224">
        <v>4.8158000000000003</v>
      </c>
    </row>
    <row r="2197" spans="6:8">
      <c r="F2197" s="224" t="s">
        <v>220</v>
      </c>
      <c r="G2197" s="228">
        <v>44714</v>
      </c>
      <c r="H2197" s="224">
        <v>4.7968000000000002</v>
      </c>
    </row>
    <row r="2198" spans="6:8">
      <c r="F2198" s="224" t="s">
        <v>220</v>
      </c>
      <c r="G2198" s="228">
        <v>44715</v>
      </c>
      <c r="H2198" s="224">
        <v>4.7750000000000004</v>
      </c>
    </row>
    <row r="2199" spans="6:8">
      <c r="F2199" s="224" t="s">
        <v>220</v>
      </c>
      <c r="G2199" s="228">
        <v>44718</v>
      </c>
      <c r="H2199" s="224">
        <v>4.7942999999999998</v>
      </c>
    </row>
    <row r="2200" spans="6:8">
      <c r="F2200" s="224" t="s">
        <v>220</v>
      </c>
      <c r="G2200" s="228">
        <v>44719</v>
      </c>
      <c r="H2200" s="224">
        <v>4.8712999999999997</v>
      </c>
    </row>
    <row r="2201" spans="6:8">
      <c r="F2201" s="224" t="s">
        <v>220</v>
      </c>
      <c r="G2201" s="228">
        <v>44720</v>
      </c>
      <c r="H2201" s="224">
        <v>4.8993000000000002</v>
      </c>
    </row>
    <row r="2202" spans="6:8">
      <c r="F2202" s="224" t="s">
        <v>220</v>
      </c>
      <c r="G2202" s="228">
        <v>44721</v>
      </c>
      <c r="H2202" s="224">
        <v>4.9069000000000003</v>
      </c>
    </row>
    <row r="2203" spans="6:8">
      <c r="F2203" s="224" t="s">
        <v>220</v>
      </c>
      <c r="G2203" s="228">
        <v>44722</v>
      </c>
      <c r="H2203" s="224">
        <v>4.9869000000000003</v>
      </c>
    </row>
    <row r="2204" spans="6:8">
      <c r="F2204" s="224" t="s">
        <v>220</v>
      </c>
      <c r="G2204" s="228">
        <v>44725</v>
      </c>
      <c r="H2204" s="224">
        <v>5.1167999999999996</v>
      </c>
    </row>
    <row r="2205" spans="6:8">
      <c r="F2205" s="224" t="s">
        <v>220</v>
      </c>
      <c r="G2205" s="228">
        <v>44726</v>
      </c>
      <c r="H2205" s="224">
        <v>5.1167999999999996</v>
      </c>
    </row>
    <row r="2206" spans="6:8">
      <c r="F2206" s="224" t="s">
        <v>220</v>
      </c>
      <c r="G2206" s="228">
        <v>44727</v>
      </c>
      <c r="H2206" s="224">
        <v>5.0568</v>
      </c>
    </row>
    <row r="2207" spans="6:8">
      <c r="F2207" s="224" t="s">
        <v>220</v>
      </c>
      <c r="G2207" s="228">
        <v>44729</v>
      </c>
      <c r="H2207" s="224">
        <v>5.1531000000000002</v>
      </c>
    </row>
    <row r="2208" spans="6:8">
      <c r="F2208" s="224" t="s">
        <v>220</v>
      </c>
      <c r="G2208" s="228">
        <v>44732</v>
      </c>
      <c r="H2208" s="224">
        <v>5.1905999999999999</v>
      </c>
    </row>
    <row r="2209" spans="6:8">
      <c r="F2209" s="224" t="s">
        <v>220</v>
      </c>
      <c r="G2209" s="228">
        <v>44733</v>
      </c>
      <c r="H2209" s="224">
        <v>5.1273999999999997</v>
      </c>
    </row>
    <row r="2210" spans="6:8">
      <c r="F2210" s="224" t="s">
        <v>220</v>
      </c>
      <c r="G2210" s="228">
        <v>44734</v>
      </c>
      <c r="H2210" s="224">
        <v>5.1947000000000001</v>
      </c>
    </row>
    <row r="2211" spans="6:8">
      <c r="F2211" s="224" t="s">
        <v>220</v>
      </c>
      <c r="G2211" s="228">
        <v>44735</v>
      </c>
      <c r="H2211" s="224">
        <v>5.2397999999999998</v>
      </c>
    </row>
    <row r="2212" spans="6:8">
      <c r="F2212" s="224" t="s">
        <v>220</v>
      </c>
      <c r="G2212" s="228">
        <v>44736</v>
      </c>
      <c r="H2212" s="224">
        <v>5.2427999999999999</v>
      </c>
    </row>
    <row r="2213" spans="6:8">
      <c r="F2213" s="224" t="s">
        <v>220</v>
      </c>
      <c r="G2213" s="228">
        <v>44739</v>
      </c>
      <c r="H2213" s="224">
        <v>5.2382</v>
      </c>
    </row>
    <row r="2214" spans="6:8">
      <c r="F2214" s="224" t="s">
        <v>220</v>
      </c>
      <c r="G2214" s="228">
        <v>44740</v>
      </c>
      <c r="H2214" s="224">
        <v>5.2694999999999999</v>
      </c>
    </row>
    <row r="2215" spans="6:8">
      <c r="F2215" s="224" t="s">
        <v>220</v>
      </c>
      <c r="G2215" s="228">
        <v>44741</v>
      </c>
      <c r="H2215" s="224">
        <v>5.1825999999999999</v>
      </c>
    </row>
    <row r="2216" spans="6:8">
      <c r="F2216" s="224" t="s">
        <v>220</v>
      </c>
      <c r="G2216" s="228">
        <v>44742</v>
      </c>
      <c r="H2216" s="224">
        <v>5.2558999999999996</v>
      </c>
    </row>
    <row r="2217" spans="6:8">
      <c r="F2217" s="224" t="s">
        <v>231</v>
      </c>
      <c r="G2217" s="228">
        <v>44743</v>
      </c>
      <c r="H2217" s="224">
        <v>5.3327</v>
      </c>
    </row>
    <row r="2218" spans="6:8">
      <c r="F2218" s="224" t="s">
        <v>231</v>
      </c>
      <c r="G2218" s="228">
        <v>44746</v>
      </c>
      <c r="H2218" s="224">
        <v>5.3295000000000003</v>
      </c>
    </row>
    <row r="2219" spans="6:8">
      <c r="F2219" s="224" t="s">
        <v>231</v>
      </c>
      <c r="G2219" s="228">
        <v>44747</v>
      </c>
      <c r="H2219" s="224">
        <v>5.3883000000000001</v>
      </c>
    </row>
    <row r="2220" spans="6:8">
      <c r="F2220" s="224" t="s">
        <v>231</v>
      </c>
      <c r="G2220" s="228">
        <v>44748</v>
      </c>
      <c r="H2220" s="224">
        <v>5.4290000000000003</v>
      </c>
    </row>
    <row r="2221" spans="6:8">
      <c r="F2221" s="224" t="s">
        <v>231</v>
      </c>
      <c r="G2221" s="228">
        <v>44749</v>
      </c>
      <c r="H2221" s="224">
        <v>5.3407999999999998</v>
      </c>
    </row>
    <row r="2222" spans="6:8">
      <c r="F2222" s="224" t="s">
        <v>231</v>
      </c>
      <c r="G2222" s="228">
        <v>44750</v>
      </c>
      <c r="H2222" s="224">
        <v>5.2558999999999996</v>
      </c>
    </row>
    <row r="2223" spans="6:8">
      <c r="F2223" s="224" t="s">
        <v>231</v>
      </c>
      <c r="G2223" s="228">
        <v>44753</v>
      </c>
      <c r="H2223" s="224">
        <v>5.3776999999999999</v>
      </c>
    </row>
    <row r="2224" spans="6:8">
      <c r="F2224" s="224" t="s">
        <v>231</v>
      </c>
      <c r="G2224" s="228">
        <v>44754</v>
      </c>
      <c r="H2224" s="224">
        <v>5.4387999999999996</v>
      </c>
    </row>
    <row r="2225" spans="6:8">
      <c r="F2225" s="224" t="s">
        <v>231</v>
      </c>
      <c r="G2225" s="228">
        <v>44755</v>
      </c>
      <c r="H2225" s="224">
        <v>5.3924000000000003</v>
      </c>
    </row>
    <row r="2226" spans="6:8">
      <c r="F2226" s="224" t="s">
        <v>231</v>
      </c>
      <c r="G2226" s="228">
        <v>44756</v>
      </c>
      <c r="H2226" s="224">
        <v>5.4248000000000003</v>
      </c>
    </row>
    <row r="2227" spans="6:8">
      <c r="F2227" s="224" t="s">
        <v>231</v>
      </c>
      <c r="G2227" s="228">
        <v>44757</v>
      </c>
      <c r="H2227" s="224">
        <v>5.4078999999999997</v>
      </c>
    </row>
    <row r="2228" spans="6:8">
      <c r="F2228" s="224" t="s">
        <v>231</v>
      </c>
      <c r="G2228" s="228">
        <v>44760</v>
      </c>
      <c r="H2228" s="224">
        <v>5.4367000000000001</v>
      </c>
    </row>
    <row r="2229" spans="6:8">
      <c r="F2229" s="224" t="s">
        <v>231</v>
      </c>
      <c r="G2229" s="228">
        <v>44761</v>
      </c>
      <c r="H2229" s="224">
        <v>5.4127000000000001</v>
      </c>
    </row>
    <row r="2230" spans="6:8">
      <c r="F2230" s="224" t="s">
        <v>231</v>
      </c>
      <c r="G2230" s="228">
        <v>44762</v>
      </c>
      <c r="H2230" s="224">
        <v>5.4703999999999997</v>
      </c>
    </row>
    <row r="2231" spans="6:8">
      <c r="F2231" s="224" t="s">
        <v>231</v>
      </c>
      <c r="G2231" s="228">
        <v>44763</v>
      </c>
      <c r="H2231" s="224">
        <v>5.4988000000000001</v>
      </c>
    </row>
    <row r="2232" spans="6:8">
      <c r="F2232" s="224" t="s">
        <v>231</v>
      </c>
      <c r="G2232" s="228">
        <v>44764</v>
      </c>
      <c r="H2232" s="224">
        <v>5.4976000000000003</v>
      </c>
    </row>
    <row r="2233" spans="6:8">
      <c r="F2233" s="224" t="s">
        <v>231</v>
      </c>
      <c r="G2233" s="228">
        <v>44767</v>
      </c>
      <c r="H2233" s="224">
        <v>5.3589000000000002</v>
      </c>
    </row>
    <row r="2234" spans="6:8">
      <c r="F2234" s="224" t="s">
        <v>231</v>
      </c>
      <c r="G2234" s="228">
        <v>44768</v>
      </c>
      <c r="H2234" s="224">
        <v>5.3497000000000003</v>
      </c>
    </row>
    <row r="2235" spans="6:8">
      <c r="F2235" s="224" t="s">
        <v>231</v>
      </c>
      <c r="G2235" s="228">
        <v>44769</v>
      </c>
      <c r="H2235" s="224">
        <v>5.2435999999999998</v>
      </c>
    </row>
    <row r="2236" spans="6:8">
      <c r="F2236" s="224" t="s">
        <v>231</v>
      </c>
      <c r="G2236" s="228">
        <v>44770</v>
      </c>
      <c r="H2236" s="224">
        <v>5.1837999999999997</v>
      </c>
    </row>
    <row r="2237" spans="6:8">
      <c r="F2237" s="224" t="s">
        <v>231</v>
      </c>
      <c r="G2237" s="228">
        <v>44771</v>
      </c>
      <c r="H2237" s="224">
        <v>5.1729000000000003</v>
      </c>
    </row>
    <row r="2238" spans="6:8">
      <c r="F2238" s="224" t="s">
        <v>231</v>
      </c>
      <c r="G2238" s="228">
        <v>44774</v>
      </c>
      <c r="H2238" s="224">
        <v>5.1859999999999999</v>
      </c>
    </row>
    <row r="2239" spans="6:8">
      <c r="F2239" s="224" t="s">
        <v>231</v>
      </c>
      <c r="G2239" s="228">
        <v>44775</v>
      </c>
      <c r="H2239" s="224">
        <v>5.2797000000000001</v>
      </c>
    </row>
    <row r="2240" spans="6:8">
      <c r="F2240" s="224" t="s">
        <v>231</v>
      </c>
      <c r="G2240" s="228">
        <v>44776</v>
      </c>
      <c r="H2240" s="224">
        <v>5.2831000000000001</v>
      </c>
    </row>
    <row r="2241" spans="6:8">
      <c r="F2241" s="224" t="s">
        <v>231</v>
      </c>
      <c r="G2241" s="228">
        <v>44777</v>
      </c>
      <c r="H2241" s="224">
        <v>5.2149000000000001</v>
      </c>
    </row>
    <row r="2242" spans="6:8">
      <c r="F2242" s="224" t="s">
        <v>231</v>
      </c>
      <c r="G2242" s="228">
        <v>44778</v>
      </c>
      <c r="H2242" s="224">
        <v>5.165</v>
      </c>
    </row>
    <row r="2243" spans="6:8">
      <c r="F2243" s="224" t="s">
        <v>231</v>
      </c>
      <c r="G2243" s="228">
        <v>44781</v>
      </c>
      <c r="H2243" s="224">
        <v>5.1124000000000001</v>
      </c>
    </row>
    <row r="2244" spans="6:8">
      <c r="F2244" s="224" t="s">
        <v>231</v>
      </c>
      <c r="G2244" s="228">
        <v>44782</v>
      </c>
      <c r="H2244" s="224">
        <v>5.1257999999999999</v>
      </c>
    </row>
    <row r="2245" spans="6:8">
      <c r="F2245" s="224" t="s">
        <v>231</v>
      </c>
      <c r="G2245" s="228">
        <v>44783</v>
      </c>
      <c r="H2245" s="224">
        <v>5.0923999999999996</v>
      </c>
    </row>
    <row r="2246" spans="6:8">
      <c r="F2246" s="224" t="s">
        <v>231</v>
      </c>
      <c r="G2246" s="228">
        <v>44784</v>
      </c>
      <c r="H2246" s="224">
        <v>5.1566000000000001</v>
      </c>
    </row>
    <row r="2247" spans="6:8">
      <c r="F2247" s="224" t="s">
        <v>231</v>
      </c>
      <c r="G2247" s="228">
        <v>44785</v>
      </c>
      <c r="H2247" s="224">
        <v>5.0753000000000004</v>
      </c>
    </row>
    <row r="2248" spans="6:8">
      <c r="F2248" s="224" t="s">
        <v>231</v>
      </c>
      <c r="G2248" s="228">
        <v>44788</v>
      </c>
      <c r="H2248" s="224">
        <v>5.0964999999999998</v>
      </c>
    </row>
    <row r="2249" spans="6:8">
      <c r="F2249" s="224" t="s">
        <v>231</v>
      </c>
      <c r="G2249" s="228">
        <v>44789</v>
      </c>
      <c r="H2249" s="224">
        <v>5.1473000000000004</v>
      </c>
    </row>
    <row r="2250" spans="6:8">
      <c r="F2250" s="224" t="s">
        <v>231</v>
      </c>
      <c r="G2250" s="228">
        <v>44790</v>
      </c>
      <c r="H2250" s="224">
        <v>5.1661999999999999</v>
      </c>
    </row>
    <row r="2251" spans="6:8">
      <c r="F2251" s="224" t="s">
        <v>231</v>
      </c>
      <c r="G2251" s="228">
        <v>44791</v>
      </c>
      <c r="H2251" s="224">
        <v>5.1694000000000004</v>
      </c>
    </row>
    <row r="2252" spans="6:8">
      <c r="F2252" s="224" t="s">
        <v>231</v>
      </c>
      <c r="G2252" s="228">
        <v>44792</v>
      </c>
      <c r="H2252" s="224">
        <v>5.1695000000000002</v>
      </c>
    </row>
    <row r="2253" spans="6:8">
      <c r="F2253" s="224" t="s">
        <v>231</v>
      </c>
      <c r="G2253" s="228">
        <v>44795</v>
      </c>
      <c r="H2253" s="224">
        <v>5.1584000000000003</v>
      </c>
    </row>
    <row r="2254" spans="6:8">
      <c r="F2254" s="224" t="s">
        <v>231</v>
      </c>
      <c r="G2254" s="228">
        <v>44796</v>
      </c>
      <c r="H2254" s="224">
        <v>5.1059000000000001</v>
      </c>
    </row>
    <row r="2255" spans="6:8">
      <c r="F2255" s="224" t="s">
        <v>231</v>
      </c>
      <c r="G2255" s="228">
        <v>44797</v>
      </c>
      <c r="H2255" s="224">
        <v>5.1106999999999996</v>
      </c>
    </row>
    <row r="2256" spans="6:8">
      <c r="F2256" s="224" t="s">
        <v>231</v>
      </c>
      <c r="G2256" s="228">
        <v>44798</v>
      </c>
      <c r="H2256" s="224">
        <v>5.1094999999999997</v>
      </c>
    </row>
    <row r="2257" spans="6:8">
      <c r="F2257" s="224" t="s">
        <v>231</v>
      </c>
      <c r="G2257" s="228">
        <v>44799</v>
      </c>
      <c r="H2257" s="224">
        <v>5.0640000000000001</v>
      </c>
    </row>
    <row r="2258" spans="6:8">
      <c r="F2258" s="224" t="s">
        <v>231</v>
      </c>
      <c r="G2258" s="228">
        <v>44802</v>
      </c>
      <c r="H2258" s="224">
        <v>5.0293000000000001</v>
      </c>
    </row>
    <row r="2259" spans="6:8">
      <c r="F2259" s="224" t="s">
        <v>231</v>
      </c>
      <c r="G2259" s="228">
        <v>44803</v>
      </c>
      <c r="H2259" s="224">
        <v>5.1222000000000003</v>
      </c>
    </row>
    <row r="2260" spans="6:8">
      <c r="F2260" s="224" t="s">
        <v>231</v>
      </c>
      <c r="G2260" s="228">
        <v>44804</v>
      </c>
      <c r="H2260" s="224">
        <v>5.1848000000000001</v>
      </c>
    </row>
    <row r="2261" spans="6:8">
      <c r="F2261" s="224" t="s">
        <v>231</v>
      </c>
      <c r="G2261" s="228">
        <v>44805</v>
      </c>
      <c r="H2261" s="224">
        <v>5.2427999999999999</v>
      </c>
    </row>
    <row r="2262" spans="6:8">
      <c r="F2262" s="224" t="s">
        <v>231</v>
      </c>
      <c r="G2262" s="228">
        <v>44806</v>
      </c>
      <c r="H2262" s="224">
        <v>5.1708999999999996</v>
      </c>
    </row>
    <row r="2263" spans="6:8">
      <c r="F2263" s="224" t="s">
        <v>231</v>
      </c>
      <c r="G2263" s="228">
        <v>44809</v>
      </c>
      <c r="H2263" s="224">
        <v>5.1542000000000003</v>
      </c>
    </row>
    <row r="2264" spans="6:8">
      <c r="F2264" s="224" t="s">
        <v>231</v>
      </c>
      <c r="G2264" s="228">
        <v>44810</v>
      </c>
      <c r="H2264" s="224">
        <v>5.2511999999999999</v>
      </c>
    </row>
    <row r="2265" spans="6:8">
      <c r="F2265" s="224" t="s">
        <v>231</v>
      </c>
      <c r="G2265" s="228">
        <v>44812</v>
      </c>
      <c r="H2265" s="224">
        <v>5.2153999999999998</v>
      </c>
    </row>
    <row r="2266" spans="6:8">
      <c r="F2266" s="224" t="s">
        <v>231</v>
      </c>
      <c r="G2266" s="228">
        <v>44813</v>
      </c>
      <c r="H2266" s="224">
        <v>5.1486999999999998</v>
      </c>
    </row>
    <row r="2267" spans="6:8">
      <c r="F2267" s="224" t="s">
        <v>231</v>
      </c>
      <c r="G2267" s="228">
        <v>44816</v>
      </c>
      <c r="H2267" s="224">
        <v>5.0941999999999998</v>
      </c>
    </row>
    <row r="2268" spans="6:8">
      <c r="F2268" s="224" t="s">
        <v>231</v>
      </c>
      <c r="G2268" s="228">
        <v>44817</v>
      </c>
      <c r="H2268" s="224">
        <v>5.1919000000000004</v>
      </c>
    </row>
    <row r="2269" spans="6:8">
      <c r="F2269" s="224" t="s">
        <v>231</v>
      </c>
      <c r="G2269" s="228">
        <v>44818</v>
      </c>
      <c r="H2269" s="224">
        <v>5.1646000000000001</v>
      </c>
    </row>
    <row r="2270" spans="6:8">
      <c r="F2270" s="224" t="s">
        <v>231</v>
      </c>
      <c r="G2270" s="228">
        <v>44819</v>
      </c>
      <c r="H2270" s="224">
        <v>5.2454999999999998</v>
      </c>
    </row>
    <row r="2271" spans="6:8">
      <c r="F2271" s="224" t="s">
        <v>231</v>
      </c>
      <c r="G2271" s="228">
        <v>44820</v>
      </c>
      <c r="H2271" s="224">
        <v>5.2534999999999998</v>
      </c>
    </row>
    <row r="2272" spans="6:8">
      <c r="F2272" s="224" t="s">
        <v>231</v>
      </c>
      <c r="G2272" s="228">
        <v>44823</v>
      </c>
      <c r="H2272" s="224">
        <v>5.1694000000000004</v>
      </c>
    </row>
    <row r="2273" spans="6:8">
      <c r="F2273" s="224" t="s">
        <v>231</v>
      </c>
      <c r="G2273" s="228">
        <v>44824</v>
      </c>
      <c r="H2273" s="224">
        <v>5.1429999999999998</v>
      </c>
    </row>
    <row r="2274" spans="6:8">
      <c r="F2274" s="224" t="s">
        <v>231</v>
      </c>
      <c r="G2274" s="228">
        <v>44825</v>
      </c>
      <c r="H2274" s="224">
        <v>5.1727999999999996</v>
      </c>
    </row>
    <row r="2275" spans="6:8">
      <c r="F2275" s="224" t="s">
        <v>231</v>
      </c>
      <c r="G2275" s="228">
        <v>44826</v>
      </c>
      <c r="H2275" s="224">
        <v>5.1162999999999998</v>
      </c>
    </row>
    <row r="2276" spans="6:8">
      <c r="F2276" s="224" t="s">
        <v>231</v>
      </c>
      <c r="G2276" s="228">
        <v>44827</v>
      </c>
      <c r="H2276" s="224">
        <v>5.2629999999999999</v>
      </c>
    </row>
    <row r="2277" spans="6:8">
      <c r="F2277" s="224" t="s">
        <v>231</v>
      </c>
      <c r="G2277" s="228">
        <v>44830</v>
      </c>
      <c r="H2277" s="224">
        <v>5.3914999999999997</v>
      </c>
    </row>
    <row r="2278" spans="6:8">
      <c r="F2278" s="224" t="s">
        <v>231</v>
      </c>
      <c r="G2278" s="228">
        <v>44831</v>
      </c>
      <c r="H2278" s="224">
        <v>5.38</v>
      </c>
    </row>
    <row r="2279" spans="6:8">
      <c r="F2279" s="224" t="s">
        <v>231</v>
      </c>
      <c r="G2279" s="228">
        <v>44832</v>
      </c>
      <c r="H2279" s="224">
        <v>5.375</v>
      </c>
    </row>
    <row r="2280" spans="6:8">
      <c r="F2280" s="224" t="s">
        <v>231</v>
      </c>
      <c r="G2280" s="228">
        <v>44833</v>
      </c>
      <c r="H2280" s="224">
        <v>5.4009</v>
      </c>
    </row>
    <row r="2281" spans="6:8">
      <c r="F2281" s="224" t="s">
        <v>231</v>
      </c>
      <c r="G2281" s="228">
        <v>44834</v>
      </c>
      <c r="H2281" s="224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Mariana Guell Calcines</cp:lastModifiedBy>
  <cp:lastPrinted>2024-08-16T15:05:49Z</cp:lastPrinted>
  <dcterms:created xsi:type="dcterms:W3CDTF">2017-11-14T11:02:08Z</dcterms:created>
  <dcterms:modified xsi:type="dcterms:W3CDTF">2025-03-26T16:34:12Z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